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97202671-B99D-4216-8209-5FC3248C5BD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odness of Fit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C24" i="4"/>
  <c r="P19" i="4"/>
  <c r="P11" i="4"/>
  <c r="P12" i="4"/>
  <c r="P13" i="4"/>
  <c r="P14" i="4"/>
  <c r="P15" i="4"/>
  <c r="P16" i="4"/>
  <c r="P17" i="4"/>
  <c r="P18" i="4"/>
  <c r="P10" i="4"/>
  <c r="P9" i="4"/>
  <c r="J26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26" i="4" s="1"/>
  <c r="J28" i="4" s="1"/>
  <c r="Q24" i="4" l="1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6" i="4" s="1"/>
  <c r="J29" i="4" s="1"/>
  <c r="P26" i="4"/>
  <c r="J30" i="4" l="1"/>
  <c r="J31" i="4" s="1"/>
  <c r="J32" i="4"/>
  <c r="M24" i="4" l="1"/>
  <c r="N24" i="4" s="1"/>
  <c r="M23" i="4"/>
  <c r="N23" i="4" s="1"/>
  <c r="M22" i="4"/>
  <c r="N22" i="4" s="1"/>
  <c r="O19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O10" i="4" l="1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Q16" i="4" s="1"/>
  <c r="O17" i="4"/>
  <c r="Q17" i="4" s="1"/>
  <c r="Q19" i="4"/>
  <c r="O18" i="4"/>
  <c r="Q18" i="4" s="1"/>
  <c r="M26" i="4"/>
  <c r="N9" i="4"/>
  <c r="O9" i="4" s="1"/>
  <c r="N26" i="4" l="1"/>
  <c r="O26" i="4" l="1"/>
  <c r="Q9" i="4"/>
  <c r="Q26" i="4" s="1"/>
</calcChain>
</file>

<file path=xl/sharedStrings.xml><?xml version="1.0" encoding="utf-8"?>
<sst xmlns="http://schemas.openxmlformats.org/spreadsheetml/2006/main" count="24" uniqueCount="24">
  <si>
    <t>lower range</t>
  </si>
  <si>
    <t>upper range</t>
  </si>
  <si>
    <t>observed frequency</t>
  </si>
  <si>
    <t>VALIDAZIONE DEI DATI</t>
  </si>
  <si>
    <t>classe</t>
  </si>
  <si>
    <t>fi</t>
  </si>
  <si>
    <t>Totale</t>
  </si>
  <si>
    <t>ris</t>
  </si>
  <si>
    <t>p(i)</t>
  </si>
  <si>
    <t>Fi</t>
  </si>
  <si>
    <t>Fi raggruppato</t>
  </si>
  <si>
    <t>fi raggruppato</t>
  </si>
  <si>
    <t>Gi</t>
  </si>
  <si>
    <t>Totale frequency</t>
  </si>
  <si>
    <t>Totale range</t>
  </si>
  <si>
    <t>V</t>
  </si>
  <si>
    <t>DF = 11-1-1</t>
  </si>
  <si>
    <t>SOMME</t>
  </si>
  <si>
    <t>Tra p10 e P90</t>
  </si>
  <si>
    <t>media</t>
  </si>
  <si>
    <t>varianza</t>
  </si>
  <si>
    <t>dev std</t>
  </si>
  <si>
    <t>v</t>
  </si>
  <si>
    <t>lamdda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</si>
</sst>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BC2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'Godness of Fit'!$C$7:$D$22</c:f>
              <c:multiLvlStrCache>
                <c:ptCount val="16"/>
                <c:lvl>
                  <c:pt idx="0">
                    <c:v>16:15</c:v>
                  </c:pt>
                  <c:pt idx="1">
                    <c:v>16:30</c:v>
                  </c:pt>
                  <c:pt idx="2">
                    <c:v>16:45</c:v>
                  </c:pt>
                  <c:pt idx="3">
                    <c:v>17:00</c:v>
                  </c:pt>
                  <c:pt idx="4">
                    <c:v>17:15</c:v>
                  </c:pt>
                  <c:pt idx="5">
                    <c:v>17:30</c:v>
                  </c:pt>
                  <c:pt idx="6">
                    <c:v>17:45</c:v>
                  </c:pt>
                  <c:pt idx="7">
                    <c:v>18:00</c:v>
                  </c:pt>
                  <c:pt idx="8">
                    <c:v>18:15</c:v>
                  </c:pt>
                  <c:pt idx="9">
                    <c:v>18:30</c:v>
                  </c:pt>
                  <c:pt idx="10">
                    <c:v>18:45</c:v>
                  </c:pt>
                  <c:pt idx="11">
                    <c:v>19:00</c:v>
                  </c:pt>
                  <c:pt idx="12">
                    <c:v>19:15</c:v>
                  </c:pt>
                  <c:pt idx="13">
                    <c:v>19:30</c:v>
                  </c:pt>
                  <c:pt idx="14">
                    <c:v>19:45</c:v>
                  </c:pt>
                  <c:pt idx="15">
                    <c:v>20:00</c:v>
                  </c:pt>
                </c:lvl>
                <c:lvl>
                  <c:pt idx="0">
                    <c:v>16:00</c:v>
                  </c:pt>
                  <c:pt idx="1">
                    <c:v>16:15</c:v>
                  </c:pt>
                  <c:pt idx="2">
                    <c:v>16:30</c:v>
                  </c:pt>
                  <c:pt idx="3">
                    <c:v>16:45</c:v>
                  </c:pt>
                  <c:pt idx="4">
                    <c:v>17:00</c:v>
                  </c:pt>
                  <c:pt idx="5">
                    <c:v>17:15</c:v>
                  </c:pt>
                  <c:pt idx="6">
                    <c:v>17:30</c:v>
                  </c:pt>
                  <c:pt idx="7">
                    <c:v>17:45</c:v>
                  </c:pt>
                  <c:pt idx="8">
                    <c:v>18:00</c:v>
                  </c:pt>
                  <c:pt idx="9">
                    <c:v>18:15</c:v>
                  </c:pt>
                  <c:pt idx="10">
                    <c:v>18:30</c:v>
                  </c:pt>
                  <c:pt idx="11">
                    <c:v>18:45</c:v>
                  </c:pt>
                  <c:pt idx="12">
                    <c:v>19:00</c:v>
                  </c:pt>
                  <c:pt idx="13">
                    <c:v>19:15</c:v>
                  </c:pt>
                  <c:pt idx="14">
                    <c:v>19:30</c:v>
                  </c:pt>
                  <c:pt idx="15">
                    <c:v>19:45</c:v>
                  </c:pt>
                </c:lvl>
              </c:multiLvlStrCache>
            </c:multiLvlStrRef>
          </c:cat>
          <c:val>
            <c:numRef>
              <c:f>'Godness of Fit'!$E$7:$E$22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16</c:v>
                </c:pt>
                <c:pt idx="9">
                  <c:v>14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8-4A56-94C6-4C00404C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335720"/>
        <c:axId val="1433360680"/>
      </c:barChart>
      <c:catAx>
        <c:axId val="143333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60680"/>
        <c:crosses val="autoZero"/>
        <c:auto val="1"/>
        <c:lblAlgn val="ctr"/>
        <c:lblOffset val="100"/>
        <c:noMultiLvlLbl val="0"/>
      </c:catAx>
      <c:valAx>
        <c:axId val="14333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1</xdr:row>
      <xdr:rowOff>171450</xdr:rowOff>
    </xdr:from>
    <xdr:to>
      <xdr:col>30</xdr:col>
      <xdr:colOff>447675</xdr:colOff>
      <xdr:row>22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22E44-B1B6-503B-6A5C-64BFF82B4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49D8-5C4B-4DBE-893E-00A5F8AAA0CB}">
  <dimension ref="B6:S32"/>
  <sheetViews>
    <sheetView tabSelected="1" workbookViewId="0">
      <selection activeCell="S26" sqref="S26"/>
    </sheetView>
  </sheetViews>
  <sheetFormatPr defaultRowHeight="15"/>
  <cols>
    <col min="5" max="5" width="18.140625" customWidth="1"/>
    <col min="6" max="6" width="5" customWidth="1"/>
    <col min="7" max="7" width="5.42578125" customWidth="1"/>
  </cols>
  <sheetData>
    <row r="6" spans="3:17">
      <c r="C6" s="2" t="s">
        <v>0</v>
      </c>
      <c r="D6" s="2" t="s">
        <v>1</v>
      </c>
      <c r="E6" s="2" t="s">
        <v>2</v>
      </c>
    </row>
    <row r="7" spans="3:17">
      <c r="C7" s="1">
        <v>0.66666666666666663</v>
      </c>
      <c r="D7" s="1">
        <v>0.67708333333333337</v>
      </c>
      <c r="E7">
        <v>0</v>
      </c>
      <c r="I7" s="7" t="s">
        <v>3</v>
      </c>
      <c r="J7" s="8"/>
    </row>
    <row r="8" spans="3:17">
      <c r="C8" s="1">
        <v>0.67708333333333337</v>
      </c>
      <c r="D8" s="1">
        <v>0.6875</v>
      </c>
      <c r="E8">
        <v>1</v>
      </c>
      <c r="I8" s="5" t="s">
        <v>4</v>
      </c>
      <c r="J8" s="5" t="s">
        <v>5</v>
      </c>
      <c r="K8" s="5" t="s">
        <v>6</v>
      </c>
      <c r="L8" s="5" t="s">
        <v>7</v>
      </c>
      <c r="M8" s="5" t="s">
        <v>8</v>
      </c>
      <c r="N8" s="5" t="s">
        <v>9</v>
      </c>
      <c r="O8" s="5" t="s">
        <v>10</v>
      </c>
      <c r="P8" s="5" t="s">
        <v>11</v>
      </c>
      <c r="Q8" s="5" t="s">
        <v>12</v>
      </c>
    </row>
    <row r="9" spans="3:17">
      <c r="C9" s="1">
        <v>0.6875</v>
      </c>
      <c r="D9" s="1">
        <v>0.69791666666666696</v>
      </c>
      <c r="E9">
        <v>2</v>
      </c>
      <c r="I9">
        <v>0</v>
      </c>
      <c r="J9">
        <v>0</v>
      </c>
      <c r="K9">
        <f>J9*I9</f>
        <v>0</v>
      </c>
      <c r="L9">
        <f>((I9-$J$28)^2)*J9</f>
        <v>0</v>
      </c>
      <c r="M9">
        <f>(EXP(-$J$32)*$J$32^I9)/FACT(I9)</f>
        <v>4.1614473924705888E-4</v>
      </c>
      <c r="N9">
        <f>$J$26*M9</f>
        <v>4.1198329185458828E-2</v>
      </c>
      <c r="O9">
        <f>SUM(N9:N12)</f>
        <v>4.8492190254273062</v>
      </c>
      <c r="P9">
        <f>SUM(J9:J12)</f>
        <v>5</v>
      </c>
      <c r="Q9">
        <f>((P9-O9)^2)/O9</f>
        <v>4.6883636671964856E-3</v>
      </c>
    </row>
    <row r="10" spans="3:17">
      <c r="C10" s="1">
        <v>0.69791666666666696</v>
      </c>
      <c r="D10" s="1">
        <v>0.70833333333333304</v>
      </c>
      <c r="E10">
        <v>2</v>
      </c>
      <c r="I10">
        <v>1</v>
      </c>
      <c r="J10">
        <v>1</v>
      </c>
      <c r="K10">
        <f t="shared" ref="K10:K24" si="0">J10*I10</f>
        <v>1</v>
      </c>
      <c r="L10">
        <f t="shared" ref="L10:L24" si="1">((I10-$J$28)^2)*J10</f>
        <v>46.075298438934809</v>
      </c>
      <c r="M10">
        <f t="shared" ref="M10:M24" si="2">(EXP(-$J$32)*$J$32^I10)/FACT(I10)</f>
        <v>3.2394693291727607E-3</v>
      </c>
      <c r="N10">
        <f t="shared" ref="N10:N24" si="3">$J$26*M10</f>
        <v>0.32070746358810331</v>
      </c>
      <c r="O10">
        <f>N13</f>
        <v>6.3035647219076338</v>
      </c>
      <c r="P10">
        <f>J13</f>
        <v>7</v>
      </c>
      <c r="Q10">
        <f>((P10-O10)^2)/O10</f>
        <v>7.694409718455468E-2</v>
      </c>
    </row>
    <row r="11" spans="3:17">
      <c r="C11" s="1">
        <v>0.70833333333333404</v>
      </c>
      <c r="D11" s="1">
        <v>0.71875</v>
      </c>
      <c r="E11">
        <v>7</v>
      </c>
      <c r="I11">
        <v>2</v>
      </c>
      <c r="J11">
        <v>2</v>
      </c>
      <c r="K11">
        <f t="shared" si="0"/>
        <v>4</v>
      </c>
      <c r="L11">
        <f t="shared" si="1"/>
        <v>66.999081726354461</v>
      </c>
      <c r="M11">
        <f t="shared" si="2"/>
        <v>1.2608787934744011E-2</v>
      </c>
      <c r="N11">
        <f t="shared" si="3"/>
        <v>1.2482700055396572</v>
      </c>
      <c r="O11">
        <f t="shared" ref="O11:O19" si="4">N14</f>
        <v>9.8139914578864964</v>
      </c>
      <c r="P11">
        <f t="shared" ref="P11:P18" si="5">J14</f>
        <v>9</v>
      </c>
      <c r="Q11">
        <f t="shared" ref="Q11:Q22" si="6">((P11-O11)^2)/O11</f>
        <v>6.7514027942192134E-2</v>
      </c>
    </row>
    <row r="12" spans="3:17">
      <c r="C12" s="1">
        <v>0.71875</v>
      </c>
      <c r="D12" s="1">
        <v>0.72916666666666696</v>
      </c>
      <c r="E12">
        <v>9</v>
      </c>
      <c r="I12">
        <v>3</v>
      </c>
      <c r="J12">
        <v>2</v>
      </c>
      <c r="K12">
        <f t="shared" si="0"/>
        <v>6</v>
      </c>
      <c r="L12">
        <f t="shared" si="1"/>
        <v>45.847566574839306</v>
      </c>
      <c r="M12">
        <f t="shared" si="2"/>
        <v>3.2717608354687747E-2</v>
      </c>
      <c r="N12">
        <f t="shared" si="3"/>
        <v>3.2390432271140868</v>
      </c>
      <c r="O12">
        <f t="shared" si="4"/>
        <v>12.732799162661959</v>
      </c>
      <c r="P12">
        <f t="shared" si="5"/>
        <v>12</v>
      </c>
      <c r="Q12">
        <f t="shared" si="6"/>
        <v>4.2174121019105261E-2</v>
      </c>
    </row>
    <row r="13" spans="3:17">
      <c r="C13" s="1">
        <v>0.72916666666666696</v>
      </c>
      <c r="D13" s="1">
        <v>0.73958333333333304</v>
      </c>
      <c r="E13">
        <v>12</v>
      </c>
      <c r="I13">
        <v>4</v>
      </c>
      <c r="J13">
        <v>7</v>
      </c>
      <c r="K13">
        <f t="shared" si="0"/>
        <v>28</v>
      </c>
      <c r="L13">
        <f t="shared" si="1"/>
        <v>100.43617998163454</v>
      </c>
      <c r="M13">
        <f t="shared" si="2"/>
        <v>6.3672370928359937E-2</v>
      </c>
      <c r="N13">
        <f t="shared" si="3"/>
        <v>6.3035647219076338</v>
      </c>
      <c r="O13">
        <f t="shared" si="4"/>
        <v>14.159741095503792</v>
      </c>
      <c r="P13">
        <f t="shared" si="5"/>
        <v>11</v>
      </c>
      <c r="Q13">
        <f t="shared" si="6"/>
        <v>0.70509508071342897</v>
      </c>
    </row>
    <row r="14" spans="3:17">
      <c r="C14" s="1">
        <v>0.73958333333333404</v>
      </c>
      <c r="D14" s="1">
        <v>0.75</v>
      </c>
      <c r="E14">
        <v>11</v>
      </c>
      <c r="I14">
        <v>5</v>
      </c>
      <c r="J14">
        <v>9</v>
      </c>
      <c r="K14">
        <f t="shared" si="0"/>
        <v>45</v>
      </c>
      <c r="L14">
        <f t="shared" si="1"/>
        <v>69.950413223140501</v>
      </c>
      <c r="M14">
        <f t="shared" si="2"/>
        <v>9.9131226847338355E-2</v>
      </c>
      <c r="N14">
        <f t="shared" si="3"/>
        <v>9.8139914578864964</v>
      </c>
      <c r="O14">
        <f t="shared" si="4"/>
        <v>13.778273116856369</v>
      </c>
      <c r="P14">
        <f t="shared" si="5"/>
        <v>16</v>
      </c>
      <c r="Q14">
        <f t="shared" si="6"/>
        <v>0.35825029025185434</v>
      </c>
    </row>
    <row r="15" spans="3:17">
      <c r="C15" s="1">
        <v>0.750000000000001</v>
      </c>
      <c r="D15" s="1">
        <v>0.76041666666666596</v>
      </c>
      <c r="E15">
        <v>16</v>
      </c>
      <c r="I15">
        <v>6</v>
      </c>
      <c r="J15">
        <v>12</v>
      </c>
      <c r="K15">
        <f t="shared" si="0"/>
        <v>72</v>
      </c>
      <c r="L15">
        <f t="shared" si="1"/>
        <v>38.358126721763092</v>
      </c>
      <c r="M15">
        <f t="shared" si="2"/>
        <v>0.1286141329561814</v>
      </c>
      <c r="N15">
        <f t="shared" si="3"/>
        <v>12.732799162661959</v>
      </c>
      <c r="O15">
        <f t="shared" si="4"/>
        <v>11.917406229535461</v>
      </c>
      <c r="P15">
        <f t="shared" si="5"/>
        <v>14</v>
      </c>
      <c r="Q15">
        <f t="shared" si="6"/>
        <v>0.36393798526634352</v>
      </c>
    </row>
    <row r="16" spans="3:17">
      <c r="C16" s="1">
        <v>0.76041666666666696</v>
      </c>
      <c r="D16" s="1">
        <v>0.77083333333333304</v>
      </c>
      <c r="E16">
        <v>14</v>
      </c>
      <c r="I16">
        <v>7</v>
      </c>
      <c r="J16">
        <v>11</v>
      </c>
      <c r="K16">
        <f t="shared" si="0"/>
        <v>77</v>
      </c>
      <c r="L16">
        <f t="shared" si="1"/>
        <v>6.8282828282828314</v>
      </c>
      <c r="M16">
        <f t="shared" si="2"/>
        <v>0.14302768783337164</v>
      </c>
      <c r="N16">
        <f t="shared" si="3"/>
        <v>14.159741095503792</v>
      </c>
      <c r="O16">
        <f t="shared" si="4"/>
        <v>9.2770779786195199</v>
      </c>
      <c r="P16">
        <f t="shared" si="5"/>
        <v>9</v>
      </c>
      <c r="Q16">
        <f t="shared" si="6"/>
        <v>8.2754727741658207E-3</v>
      </c>
    </row>
    <row r="17" spans="2:19">
      <c r="C17" s="1">
        <v>0.77083333333333404</v>
      </c>
      <c r="D17" s="1">
        <v>0.781249999999999</v>
      </c>
      <c r="E17">
        <v>9</v>
      </c>
      <c r="I17">
        <v>8</v>
      </c>
      <c r="J17">
        <v>16</v>
      </c>
      <c r="K17">
        <f t="shared" si="0"/>
        <v>128</v>
      </c>
      <c r="L17">
        <f t="shared" si="1"/>
        <v>0.71992653810835505</v>
      </c>
      <c r="M17">
        <f t="shared" si="2"/>
        <v>0.1391744759278421</v>
      </c>
      <c r="N17">
        <f t="shared" si="3"/>
        <v>13.778273116856369</v>
      </c>
      <c r="O17">
        <f t="shared" si="4"/>
        <v>6.5652003741987528</v>
      </c>
      <c r="P17">
        <f t="shared" si="5"/>
        <v>6</v>
      </c>
      <c r="Q17">
        <f t="shared" si="6"/>
        <v>4.8658295982839293E-2</v>
      </c>
    </row>
    <row r="18" spans="2:19">
      <c r="C18" s="1">
        <v>0.781250000000001</v>
      </c>
      <c r="D18" s="1">
        <v>0.79166666666666596</v>
      </c>
      <c r="E18">
        <v>6</v>
      </c>
      <c r="I18">
        <v>9</v>
      </c>
      <c r="J18">
        <v>14</v>
      </c>
      <c r="K18">
        <f t="shared" si="0"/>
        <v>126</v>
      </c>
      <c r="L18">
        <f t="shared" si="1"/>
        <v>20.569329660238743</v>
      </c>
      <c r="M18">
        <f t="shared" si="2"/>
        <v>0.12037784070237839</v>
      </c>
      <c r="N18">
        <f t="shared" si="3"/>
        <v>11.917406229535461</v>
      </c>
      <c r="O18">
        <f t="shared" si="4"/>
        <v>4.2588878432398891</v>
      </c>
      <c r="P18">
        <f t="shared" si="5"/>
        <v>5</v>
      </c>
      <c r="Q18">
        <f t="shared" si="6"/>
        <v>0.12896494322325028</v>
      </c>
    </row>
    <row r="19" spans="2:19">
      <c r="C19" s="1">
        <v>0.79166666666666796</v>
      </c>
      <c r="D19" s="1">
        <v>0.80208333333333304</v>
      </c>
      <c r="E19">
        <v>5</v>
      </c>
      <c r="I19">
        <v>10</v>
      </c>
      <c r="J19">
        <v>9</v>
      </c>
      <c r="K19">
        <f t="shared" si="0"/>
        <v>90</v>
      </c>
      <c r="L19">
        <f t="shared" si="1"/>
        <v>44.04132231404958</v>
      </c>
      <c r="M19">
        <f t="shared" si="2"/>
        <v>9.3707858369894134E-2</v>
      </c>
      <c r="N19">
        <f t="shared" si="3"/>
        <v>9.2770779786195199</v>
      </c>
      <c r="O19">
        <f>SUM(N22:N24)</f>
        <v>4.7041772602954275</v>
      </c>
      <c r="P19">
        <f>SUM(J22:J24)</f>
        <v>5</v>
      </c>
      <c r="Q19">
        <f t="shared" si="6"/>
        <v>1.8602847742353882E-2</v>
      </c>
    </row>
    <row r="20" spans="2:19">
      <c r="C20" s="1">
        <v>0.80208333333333504</v>
      </c>
      <c r="D20" s="1">
        <v>0.812499999999999</v>
      </c>
      <c r="E20">
        <v>3</v>
      </c>
      <c r="I20">
        <v>11</v>
      </c>
      <c r="J20">
        <v>6</v>
      </c>
      <c r="K20">
        <f t="shared" si="0"/>
        <v>66</v>
      </c>
      <c r="L20">
        <f t="shared" si="1"/>
        <v>61.906336088154262</v>
      </c>
      <c r="M20">
        <f t="shared" si="2"/>
        <v>6.6315155294936895E-2</v>
      </c>
      <c r="N20">
        <f t="shared" si="3"/>
        <v>6.5652003741987528</v>
      </c>
    </row>
    <row r="21" spans="2:19">
      <c r="C21" s="1">
        <v>0.812500000000001</v>
      </c>
      <c r="D21" s="1">
        <v>0.82291666666666596</v>
      </c>
      <c r="E21">
        <v>1</v>
      </c>
      <c r="I21">
        <v>12</v>
      </c>
      <c r="J21">
        <v>5</v>
      </c>
      <c r="K21">
        <f t="shared" si="0"/>
        <v>60</v>
      </c>
      <c r="L21">
        <f t="shared" si="1"/>
        <v>88.709825528007343</v>
      </c>
      <c r="M21">
        <f t="shared" si="2"/>
        <v>4.3019069123635241E-2</v>
      </c>
      <c r="N21">
        <f t="shared" si="3"/>
        <v>4.2588878432398891</v>
      </c>
    </row>
    <row r="22" spans="2:19">
      <c r="C22" s="1">
        <v>0.82291666666666796</v>
      </c>
      <c r="D22" s="1">
        <v>0.83333333333333204</v>
      </c>
      <c r="E22">
        <v>1</v>
      </c>
      <c r="I22">
        <v>13</v>
      </c>
      <c r="J22">
        <v>3</v>
      </c>
      <c r="K22">
        <f t="shared" si="0"/>
        <v>39</v>
      </c>
      <c r="L22">
        <f t="shared" si="1"/>
        <v>81.498622589531678</v>
      </c>
      <c r="M22">
        <f t="shared" si="2"/>
        <v>2.5760074810606472E-2</v>
      </c>
      <c r="N22">
        <f t="shared" si="3"/>
        <v>2.5502474062500409</v>
      </c>
    </row>
    <row r="23" spans="2:19">
      <c r="E23" s="5" t="s">
        <v>13</v>
      </c>
      <c r="I23">
        <v>14</v>
      </c>
      <c r="J23">
        <v>1</v>
      </c>
      <c r="K23">
        <f t="shared" si="0"/>
        <v>14</v>
      </c>
      <c r="L23">
        <f t="shared" si="1"/>
        <v>38.590449954086317</v>
      </c>
      <c r="M23">
        <f t="shared" si="2"/>
        <v>1.4323480063543998E-2</v>
      </c>
      <c r="N23">
        <f t="shared" si="3"/>
        <v>1.4180245262908557</v>
      </c>
    </row>
    <row r="24" spans="2:19">
      <c r="B24" s="4" t="s">
        <v>14</v>
      </c>
      <c r="C24" s="3">
        <f>COUNT(C7:C22)</f>
        <v>16</v>
      </c>
      <c r="E24" s="5">
        <f>SUM(E7:E22)</f>
        <v>99</v>
      </c>
      <c r="I24">
        <v>15</v>
      </c>
      <c r="J24">
        <v>1</v>
      </c>
      <c r="K24">
        <f t="shared" si="0"/>
        <v>15</v>
      </c>
      <c r="L24">
        <f t="shared" si="1"/>
        <v>52.014692378328739</v>
      </c>
      <c r="M24">
        <f t="shared" si="2"/>
        <v>7.4333871490356663E-3</v>
      </c>
      <c r="N24">
        <f t="shared" si="3"/>
        <v>0.73590532775453099</v>
      </c>
      <c r="Q24">
        <f>COUNT(P9:P19)</f>
        <v>11</v>
      </c>
    </row>
    <row r="25" spans="2:19">
      <c r="Q25" s="3" t="s">
        <v>15</v>
      </c>
      <c r="R25" s="3"/>
      <c r="S25" s="3" t="s">
        <v>16</v>
      </c>
    </row>
    <row r="26" spans="2:19">
      <c r="H26" s="9" t="s">
        <v>17</v>
      </c>
      <c r="I26" s="9"/>
      <c r="J26" s="9">
        <f>SUM(J9:J24)</f>
        <v>99</v>
      </c>
      <c r="K26" s="9">
        <f t="shared" ref="K26:Q26" si="7">SUM(K9:K24)</f>
        <v>771</v>
      </c>
      <c r="L26" s="9">
        <f t="shared" si="7"/>
        <v>762.54545454545473</v>
      </c>
      <c r="M26" s="9">
        <f t="shared" si="7"/>
        <v>0.99353877036497584</v>
      </c>
      <c r="N26" s="9">
        <f t="shared" si="7"/>
        <v>98.360338266132601</v>
      </c>
      <c r="O26" s="9">
        <f t="shared" si="7"/>
        <v>98.360338266132601</v>
      </c>
      <c r="P26" s="9">
        <f t="shared" si="7"/>
        <v>99</v>
      </c>
      <c r="Q26" s="9">
        <f t="shared" si="7"/>
        <v>12.823105525767284</v>
      </c>
    </row>
    <row r="27" spans="2:19">
      <c r="Q27" t="s">
        <v>18</v>
      </c>
    </row>
    <row r="28" spans="2:19">
      <c r="I28" s="6" t="s">
        <v>19</v>
      </c>
      <c r="J28" s="6">
        <f>K26/J26</f>
        <v>7.7878787878787881</v>
      </c>
    </row>
    <row r="29" spans="2:19">
      <c r="I29" s="6" t="s">
        <v>20</v>
      </c>
      <c r="J29" s="6">
        <f>L26/(J26-1)</f>
        <v>7.7810760667903542</v>
      </c>
    </row>
    <row r="30" spans="2:19">
      <c r="I30" s="6" t="s">
        <v>21</v>
      </c>
      <c r="J30" s="6">
        <f>SQRT(J29)</f>
        <v>2.7894580238444804</v>
      </c>
    </row>
    <row r="31" spans="2:19">
      <c r="I31" s="6" t="s">
        <v>22</v>
      </c>
      <c r="J31" s="6">
        <f>J30/J28</f>
        <v>0.35817943496835741</v>
      </c>
    </row>
    <row r="32" spans="2:19">
      <c r="I32" s="10" t="s">
        <v>23</v>
      </c>
      <c r="J32" s="10">
        <f>(J28+J29)/2</f>
        <v>7.7844774273345712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2023-02-07T18:05:52Z</dcterms:created>
  <dcterms:modified xsi:type="dcterms:W3CDTF">2023-02-15T09:48:33Z</dcterms:modified>
  <cp:category/>
  <cp:contentStatus/>
</cp:coreProperties>
</file>