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464C233C-038C-48D2-9F9F-8A1F4AD17EAB}" xr6:coauthVersionLast="45" xr6:coauthVersionMax="45" xr10:uidLastSave="{00000000-0000-0000-0000-000000000000}"/>
  <bookViews>
    <workbookView xWindow="-120" yWindow="-120" windowWidth="20730" windowHeight="11160" xr2:uid="{13C424B3-0D5D-496F-8104-00CA394FFFB5}"/>
  </bookViews>
  <sheets>
    <sheet name="AutoLoa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B3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34" i="1"/>
  <c r="B33" i="1"/>
  <c r="B32" i="1"/>
  <c r="K2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H9" i="1"/>
  <c r="G9" i="1"/>
  <c r="B2" i="1"/>
</calcChain>
</file>

<file path=xl/sharedStrings.xml><?xml version="1.0" encoding="utf-8"?>
<sst xmlns="http://schemas.openxmlformats.org/spreadsheetml/2006/main" count="27" uniqueCount="26">
  <si>
    <t>Down payment rate</t>
  </si>
  <si>
    <t>High risk down payment %</t>
  </si>
  <si>
    <t>Low risk down payment %</t>
  </si>
  <si>
    <t>Low risk cut off</t>
  </si>
  <si>
    <t>Loan #</t>
  </si>
  <si>
    <t>House Cost</t>
  </si>
  <si>
    <t>Credit Score</t>
  </si>
  <si>
    <t>Down Payment</t>
  </si>
  <si>
    <t>% Financed</t>
  </si>
  <si>
    <t>Amount Financed</t>
  </si>
  <si>
    <t>Mortgage Rate</t>
  </si>
  <si>
    <t>Rate per period</t>
  </si>
  <si>
    <t>Years</t>
  </si>
  <si>
    <t># of Pmt periods</t>
  </si>
  <si>
    <t>Payment amount</t>
  </si>
  <si>
    <t>Date</t>
  </si>
  <si>
    <t>Gatewood Motors</t>
  </si>
  <si>
    <t>APR</t>
  </si>
  <si>
    <t>Total # of loans</t>
  </si>
  <si>
    <t>Statistics</t>
  </si>
  <si>
    <t>Highest payment</t>
  </si>
  <si>
    <t>Average payment</t>
  </si>
  <si>
    <t>Lowest payment</t>
  </si>
  <si>
    <t>Median payment</t>
  </si>
  <si>
    <t>Total</t>
  </si>
  <si>
    <t>Time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</si>
</sst>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&quot;$&quot;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1" applyNumberFormat="0" applyFill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5" fillId="3" borderId="0" xfId="2" applyFont="1" applyFill="1" applyAlignment="1">
      <alignment horizontal="center"/>
    </xf>
    <xf numFmtId="0" fontId="5" fillId="3" borderId="4" xfId="4" applyFont="1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2" xfId="5" applyNumberFormat="1" applyFont="1" applyFill="1" applyBorder="1" applyAlignment="1">
      <alignment horizontal="center"/>
    </xf>
    <xf numFmtId="0" fontId="8" fillId="6" borderId="2" xfId="5" applyNumberFormat="1" applyFont="1" applyFill="1" applyBorder="1" applyAlignment="1">
      <alignment horizontal="center"/>
    </xf>
    <xf numFmtId="0" fontId="5" fillId="3" borderId="0" xfId="2" applyFont="1" applyFill="1" applyBorder="1" applyAlignment="1">
      <alignment horizontal="center"/>
    </xf>
    <xf numFmtId="0" fontId="8" fillId="6" borderId="2" xfId="2" applyFont="1" applyFill="1" applyBorder="1" applyAlignment="1">
      <alignment horizontal="center"/>
    </xf>
    <xf numFmtId="164" fontId="8" fillId="5" borderId="2" xfId="1" applyNumberFormat="1" applyFont="1" applyFill="1" applyBorder="1"/>
    <xf numFmtId="164" fontId="8" fillId="6" borderId="2" xfId="1" applyNumberFormat="1" applyFont="1" applyFill="1" applyBorder="1"/>
    <xf numFmtId="164" fontId="7" fillId="4" borderId="2" xfId="0" applyNumberFormat="1" applyFont="1" applyFill="1" applyBorder="1"/>
    <xf numFmtId="0" fontId="1" fillId="0" borderId="0" xfId="0" applyFont="1"/>
    <xf numFmtId="0" fontId="6" fillId="0" borderId="0" xfId="0" applyFont="1" applyBorder="1" applyAlignment="1">
      <alignment vertical="top"/>
    </xf>
    <xf numFmtId="0" fontId="7" fillId="4" borderId="2" xfId="2" applyFont="1" applyFill="1" applyBorder="1"/>
    <xf numFmtId="0" fontId="8" fillId="5" borderId="2" xfId="4" applyFont="1" applyFill="1" applyBorder="1"/>
    <xf numFmtId="44" fontId="8" fillId="5" borderId="2" xfId="2" applyNumberFormat="1" applyFont="1" applyFill="1" applyBorder="1"/>
    <xf numFmtId="0" fontId="8" fillId="6" borderId="2" xfId="2" applyFont="1" applyFill="1" applyBorder="1"/>
    <xf numFmtId="44" fontId="8" fillId="6" borderId="2" xfId="5" applyNumberFormat="1" applyFont="1" applyFill="1" applyBorder="1"/>
    <xf numFmtId="0" fontId="9" fillId="0" borderId="0" xfId="2" applyFont="1"/>
    <xf numFmtId="0" fontId="4" fillId="0" borderId="0" xfId="5" applyNumberFormat="1" applyFont="1"/>
    <xf numFmtId="10" fontId="6" fillId="0" borderId="0" xfId="2" applyNumberFormat="1" applyFont="1" applyFill="1" applyBorder="1" applyAlignment="1">
      <alignment vertical="top"/>
    </xf>
    <xf numFmtId="0" fontId="5" fillId="3" borderId="3" xfId="2" applyFont="1" applyFill="1" applyBorder="1" applyAlignment="1"/>
    <xf numFmtId="0" fontId="6" fillId="2" borderId="2" xfId="3" applyFont="1" applyBorder="1" applyAlignment="1">
      <alignment vertical="top" wrapText="1"/>
    </xf>
    <xf numFmtId="0" fontId="6" fillId="2" borderId="2" xfId="4" applyFont="1" applyFill="1" applyBorder="1" applyAlignment="1">
      <alignment vertical="top"/>
    </xf>
    <xf numFmtId="9" fontId="6" fillId="2" borderId="2" xfId="3" applyNumberFormat="1" applyFont="1" applyFill="1" applyBorder="1" applyAlignment="1">
      <alignment vertical="top" wrapText="1"/>
    </xf>
    <xf numFmtId="0" fontId="6" fillId="2" borderId="2" xfId="3" applyNumberFormat="1" applyFont="1" applyFill="1" applyBorder="1" applyAlignment="1">
      <alignment vertical="top" wrapText="1"/>
    </xf>
    <xf numFmtId="10" fontId="6" fillId="2" borderId="2" xfId="1" applyNumberFormat="1" applyFont="1" applyFill="1" applyBorder="1" applyAlignment="1">
      <alignment vertical="top" wrapText="1"/>
    </xf>
    <xf numFmtId="0" fontId="5" fillId="3" borderId="0" xfId="1" applyNumberFormat="1" applyFont="1" applyFill="1" applyBorder="1" applyAlignment="1">
      <alignment horizontal="center"/>
    </xf>
    <xf numFmtId="22" fontId="0" fillId="0" borderId="0" xfId="0" applyNumberFormat="1"/>
    <xf numFmtId="10" fontId="8" fillId="5" borderId="2" xfId="0" applyNumberFormat="1" applyFont="1" applyFill="1" applyBorder="1"/>
    <xf numFmtId="164" fontId="0" fillId="0" borderId="0" xfId="0" applyNumberFormat="1"/>
    <xf numFmtId="169" fontId="8" fillId="5" borderId="2" xfId="1" applyNumberFormat="1" applyFont="1" applyFill="1" applyBorder="1"/>
    <xf numFmtId="169" fontId="0" fillId="0" borderId="0" xfId="0" applyNumberFormat="1"/>
  </cellXfs>
  <cellStyles count="30">
    <cellStyle name="++hcWB9/aeo3lO6SLWqYSNA44mEMUivCNt9gT7+Na1g=-~wUAoHTIoHuE0/6QJN3ZFFQ==" xfId="17" xr:uid="{00000000-0005-0000-0000-00001A000000}"/>
    <cellStyle name="1703//Fro2eO/QqwjKR8RSD4x+VTkiLYb4tW1S/WgwQ=-~WUEIheSQ1FTyk2n17KIv2g==" xfId="29" xr:uid="{00000000-0005-0000-0000-000010000000}"/>
    <cellStyle name="1AaQZwaFjn9mEx0NSaDDlY+7zVhp1sI3hrPkqz81KgU=-~9+f0mFJW4uf8Ru8oPa62jQ==" xfId="7" xr:uid="{00000000-0005-0000-0000-000007000000}"/>
    <cellStyle name="1N/6KIeVuPb2tGXOXjZ+Ei24q9LL6vuOWFcl8Rchs+s=-~dGJ8E9RhYYJLMk6osteAYA==" xfId="25" xr:uid="{00000000-0005-0000-0000-00000F000000}"/>
    <cellStyle name="4xLsEywhxNe2SQsWcyc/4mmccAZt5qqG7YdP18McQ1w=-~62x5p1+y3NGPSieM1JcCtw==" xfId="12" xr:uid="{00000000-0005-0000-0000-00000C000000}"/>
    <cellStyle name="Custom Style 1" xfId="2" xr:uid="{00000000-0005-0000-0000-00000E000000}"/>
    <cellStyle name="Custom Style 2" xfId="3" xr:uid="{00000000-0005-0000-0000-00000F000000}"/>
    <cellStyle name="Custom Style 3" xfId="4" xr:uid="{00000000-0005-0000-0000-000010000000}"/>
    <cellStyle name="Custom Style 4" xfId="5" xr:uid="{00000000-0005-0000-0000-00001A000000}"/>
    <cellStyle name="dZkSFaoWFyHssMHw3OrnRpEQqPMxQx4UH5yITU+8eiE=-~HnKwZUiBIk4IPxJMhqwhuA==" xfId="20" xr:uid="{00000000-0005-0000-0000-00000E000000}"/>
    <cellStyle name="ebV0kG8uUP5TggAle9CifikkhI5cKKxIFNt09xyJ/ZY=-~ZvdLtTXw6z1bDN4SHS98ZQ==" xfId="15" xr:uid="{00000000-0005-0000-0000-00000E000000}"/>
    <cellStyle name="G/Fo3zGhbtFhCC4UxkHTRQPgNg0UWu/L15ejJ83y3yA=-~g1fk6II0XQk619K+hRNV4g==" xfId="11" xr:uid="{00000000-0005-0000-0000-00000B000000}"/>
    <cellStyle name="GEje6wRmd4HjHT++t6sTeaydUeNbJ3vFW5MI82xPkrA=-~TIEJbeDVmWxQSF8wrjyu3A==" xfId="8" xr:uid="{00000000-0005-0000-0000-000008000000}"/>
    <cellStyle name="ha3/Gu1S1rGG74vk7C5qGxyfNoqoj/Q2fpcMdz4beAg=-~wSGxQpZntBi8IwfLdXwjzw==" xfId="23" xr:uid="{00000000-0005-0000-0000-000010000000}"/>
    <cellStyle name="HGg/P267n3nR4EvcLpWdMA13ndckV4T8bMIlpp2lfns=-~FuCuOXrWS78DbGwYYNtDVA==" xfId="10" xr:uid="{00000000-0005-0000-0000-00000A000000}"/>
    <cellStyle name="IhWyNEO2Ali5gLs+mJK0nYzBT3mFSIbnvmZykq34UUA=-~wzLyXEnkha0SSZIoJ0NuYw==" xfId="16" xr:uid="{00000000-0005-0000-0000-00000E000000}"/>
    <cellStyle name="IihGHtUPw0QJWT3oaTOVNNf/P4QpF5NYAUOGKfJ/ILo=-~LN/UXA+OiIevigUiLN1KQw==" xfId="6" xr:uid="{00000000-0005-0000-0000-000006000000}"/>
    <cellStyle name="lHhqxwRmelZYQcB6IzHwihKNoBKQxjNQoFQIIgGv1ZE=-~96YZvU5ueMbRHc2B2N5HXA==" xfId="27" xr:uid="{00000000-0005-0000-0000-00001B000000}"/>
    <cellStyle name="mbnMEOSYYelQAeS0VeQ3pF9tUqXDZtdYsbia6qF6btI=-~UApFu5sj6y5Gt0484w8wBw==" xfId="19" xr:uid="{00000000-0005-0000-0000-00001A000000}"/>
    <cellStyle name="Normal" xfId="0" builtinId="0"/>
    <cellStyle name="np+FVa1mowMmlfTWEGncW5/Xcc68jiB+YEqyq/hbcg4=-~ruJBp1s/YjcTeoSlHgf3Vg==" xfId="21" xr:uid="{00000000-0005-0000-0000-00000E000000}"/>
    <cellStyle name="o6++koofaXDyanCIGHSqOrHTGd0iI+ZmsRnQSIl4LYs=-~t2X+cmoXuctKzGPUIgvPbA==" xfId="28" xr:uid="{00000000-0005-0000-0000-00001C000000}"/>
    <cellStyle name="Percent" xfId="1" builtinId="5"/>
    <cellStyle name="QRgivw+T/9bAfHOSnGPVPrKmlgSUjaTGKQGlgUOxoKk=-~h7MPsVVXhhKW3qE8BZbhEw==" xfId="13" xr:uid="{00000000-0005-0000-0000-00000E000000}"/>
    <cellStyle name="QyAGVdmaZxmrxHGM7vgztfE2ejakB1xOHYypuilFCMM=-~64l1SIBr4DnRzZAphx7wVQ==" xfId="26" xr:uid="{00000000-0005-0000-0000-00001A000000}"/>
    <cellStyle name="Uz+th80gmZHlSKYgtGfnZdEF8gRYk2HSCB36OZSsnT0=-~JvxRRVqycJn1noXOI6qziQ==" xfId="18" xr:uid="{00000000-0005-0000-0000-00000E000000}"/>
    <cellStyle name="vxSXDmuiErWEyRwHZFbC/+EYSqDnqdyVuFcWb3Zc2cQ=-~yjjcg4nZ7yJXFDz3XsunXQ==" xfId="14" xr:uid="{00000000-0005-0000-0000-000010000000}"/>
    <cellStyle name="Xdo0rhFwJaLBkH2o1t5QEh0ghXqiLKEpGo/3RSS407k=-~ddEYj107KXwHT88/mZ0mUw==" xfId="22" xr:uid="{00000000-0005-0000-0000-00000F000000}"/>
    <cellStyle name="xj7XkM0/OemSyII+5grr98JyhgqUSMSX8GAgv6BWFqI=-~v8FCuO4WFzstMp5jc7ueFg==" xfId="24" xr:uid="{00000000-0005-0000-0000-00000F000000}"/>
    <cellStyle name="Z3eihFQSSqQArayHEhHMXrJ4X8X9IY8KsVPdlm+Kaqk=-~aI0zEDwvCn8pjNAsauiV9w==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358E-D46E-4EA2-ABB2-8CD78A21422D}">
  <dimension ref="A1:K36"/>
  <sheetViews>
    <sheetView tabSelected="1" topLeftCell="B23" workbookViewId="0">
      <selection activeCell="B36" sqref="B36"/>
    </sheetView>
  </sheetViews>
  <sheetFormatPr defaultRowHeight="15" x14ac:dyDescent="0.25"/>
  <cols>
    <col min="1" max="1" width="23.5703125" customWidth="1"/>
    <col min="2" max="2" width="17" bestFit="1" customWidth="1"/>
    <col min="3" max="3" width="14" bestFit="1" customWidth="1"/>
    <col min="4" max="4" width="17.28515625" bestFit="1" customWidth="1"/>
    <col min="5" max="5" width="13" bestFit="1" customWidth="1"/>
    <col min="6" max="6" width="19.7109375" bestFit="1" customWidth="1"/>
    <col min="7" max="7" width="21.28515625" bestFit="1" customWidth="1"/>
    <col min="8" max="8" width="17.5703125" bestFit="1" customWidth="1"/>
    <col min="10" max="10" width="19.140625" bestFit="1" customWidth="1"/>
    <col min="11" max="11" width="19.28515625" bestFit="1" customWidth="1"/>
  </cols>
  <sheetData>
    <row r="1" spans="1:11" ht="38.65" customHeight="1" x14ac:dyDescent="0.55000000000000004">
      <c r="A1" s="18" t="s">
        <v>16</v>
      </c>
      <c r="B1" s="18" t="s">
        <v>25</v>
      </c>
    </row>
    <row r="2" spans="1:11" x14ac:dyDescent="0.25">
      <c r="A2" s="19" t="s">
        <v>15</v>
      </c>
      <c r="B2" s="28">
        <f ca="1">NOW()</f>
        <v>43791.564117476853</v>
      </c>
    </row>
    <row r="3" spans="1:11" x14ac:dyDescent="0.25">
      <c r="A3" s="21"/>
      <c r="B3" s="2" t="s">
        <v>0</v>
      </c>
      <c r="C3" s="20"/>
      <c r="D3" s="27" t="s">
        <v>6</v>
      </c>
      <c r="E3" s="1" t="s">
        <v>17</v>
      </c>
    </row>
    <row r="4" spans="1:11" ht="16.899999999999999" customHeight="1" x14ac:dyDescent="0.25">
      <c r="A4" s="22" t="s">
        <v>1</v>
      </c>
      <c r="B4" s="24">
        <v>0.15</v>
      </c>
      <c r="C4" s="20"/>
      <c r="D4" s="25">
        <v>100</v>
      </c>
      <c r="E4" s="26">
        <v>0.08</v>
      </c>
    </row>
    <row r="5" spans="1:11" ht="16.899999999999999" customHeight="1" x14ac:dyDescent="0.25">
      <c r="A5" s="22" t="s">
        <v>2</v>
      </c>
      <c r="B5" s="24">
        <v>0.05</v>
      </c>
      <c r="C5" s="20"/>
      <c r="D5" s="25">
        <v>600</v>
      </c>
      <c r="E5" s="26">
        <v>6.5000000000000002E-2</v>
      </c>
    </row>
    <row r="6" spans="1:11" x14ac:dyDescent="0.25">
      <c r="A6" s="23" t="s">
        <v>3</v>
      </c>
      <c r="B6" s="23">
        <v>450</v>
      </c>
      <c r="C6" s="12"/>
      <c r="D6" s="25">
        <v>750</v>
      </c>
      <c r="E6" s="26">
        <v>4.2500000000000003E-2</v>
      </c>
    </row>
    <row r="8" spans="1:11" x14ac:dyDescent="0.2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</row>
    <row r="9" spans="1:11" x14ac:dyDescent="0.25">
      <c r="A9" s="14">
        <v>240676</v>
      </c>
      <c r="B9" s="15">
        <v>464982</v>
      </c>
      <c r="C9" s="4">
        <v>382</v>
      </c>
      <c r="D9" s="8">
        <f>IF(C9&lt;$B$6,B9*$B$4,B9*$B$5)</f>
        <v>69747.3</v>
      </c>
      <c r="E9" s="29">
        <f>(B9-D9)/B9</f>
        <v>0.85</v>
      </c>
      <c r="F9" s="8">
        <f>B9-D9</f>
        <v>395234.7</v>
      </c>
      <c r="G9" s="29">
        <f>VLOOKUP(C9,$D$4:$E$6,2)</f>
        <v>0.08</v>
      </c>
      <c r="H9" s="29">
        <f>G9/12</f>
        <v>6.6666666666666671E-3</v>
      </c>
      <c r="I9" s="3">
        <v>24</v>
      </c>
      <c r="J9" s="14">
        <f>I9*12</f>
        <v>288</v>
      </c>
      <c r="K9" s="31">
        <f>PMT(H9,J9,-F9)</f>
        <v>3090.9492643569106</v>
      </c>
    </row>
    <row r="10" spans="1:11" x14ac:dyDescent="0.25">
      <c r="A10" s="16">
        <v>275499</v>
      </c>
      <c r="B10" s="17">
        <v>297834</v>
      </c>
      <c r="C10" s="5">
        <v>186</v>
      </c>
      <c r="D10" s="8">
        <f t="shared" ref="D10:D28" si="0">IF(C10&lt;$B$6,B10*$B$4,B10*$B$5)</f>
        <v>44675.1</v>
      </c>
      <c r="E10" s="29">
        <f t="shared" ref="E10:E28" si="1">(B10-D10)/B10</f>
        <v>0.85</v>
      </c>
      <c r="F10" s="9">
        <f t="shared" ref="F10:F28" si="2">B10-D10</f>
        <v>253158.9</v>
      </c>
      <c r="G10" s="29">
        <f t="shared" ref="G10:G28" si="3">VLOOKUP(C10,$D$4:$E$6,2)</f>
        <v>0.08</v>
      </c>
      <c r="H10" s="29">
        <f t="shared" ref="H10:H28" si="4">G10/12</f>
        <v>6.6666666666666671E-3</v>
      </c>
      <c r="I10" s="7">
        <v>29</v>
      </c>
      <c r="J10" s="16">
        <f t="shared" ref="J10:J28" si="5">I10*12</f>
        <v>348</v>
      </c>
      <c r="K10" s="31">
        <f t="shared" ref="K10:K28" si="6">PMT(H10,J10,-F10)</f>
        <v>1873.2386850754444</v>
      </c>
    </row>
    <row r="11" spans="1:11" x14ac:dyDescent="0.25">
      <c r="A11" s="14">
        <v>369425</v>
      </c>
      <c r="B11" s="15">
        <v>359085</v>
      </c>
      <c r="C11" s="4">
        <v>543</v>
      </c>
      <c r="D11" s="8">
        <f t="shared" si="0"/>
        <v>17954.25</v>
      </c>
      <c r="E11" s="29">
        <f t="shared" si="1"/>
        <v>0.95</v>
      </c>
      <c r="F11" s="8">
        <f t="shared" si="2"/>
        <v>341130.75</v>
      </c>
      <c r="G11" s="29">
        <f t="shared" si="3"/>
        <v>0.08</v>
      </c>
      <c r="H11" s="29">
        <f t="shared" si="4"/>
        <v>6.6666666666666671E-3</v>
      </c>
      <c r="I11" s="3">
        <v>26</v>
      </c>
      <c r="J11" s="14">
        <f t="shared" si="5"/>
        <v>312</v>
      </c>
      <c r="K11" s="31">
        <f t="shared" si="6"/>
        <v>2601.45666576334</v>
      </c>
    </row>
    <row r="12" spans="1:11" x14ac:dyDescent="0.25">
      <c r="A12" s="16">
        <v>269541</v>
      </c>
      <c r="B12" s="17">
        <v>427257</v>
      </c>
      <c r="C12" s="5">
        <v>137</v>
      </c>
      <c r="D12" s="8">
        <f t="shared" si="0"/>
        <v>64088.549999999996</v>
      </c>
      <c r="E12" s="29">
        <f t="shared" si="1"/>
        <v>0.85</v>
      </c>
      <c r="F12" s="9">
        <f t="shared" si="2"/>
        <v>363168.45</v>
      </c>
      <c r="G12" s="29">
        <f t="shared" si="3"/>
        <v>0.08</v>
      </c>
      <c r="H12" s="29">
        <f t="shared" si="4"/>
        <v>6.6666666666666671E-3</v>
      </c>
      <c r="I12" s="7">
        <v>24</v>
      </c>
      <c r="J12" s="16">
        <f t="shared" si="5"/>
        <v>288</v>
      </c>
      <c r="K12" s="31">
        <f t="shared" si="6"/>
        <v>2840.1738343448574</v>
      </c>
    </row>
    <row r="13" spans="1:11" x14ac:dyDescent="0.25">
      <c r="A13" s="14">
        <v>387508</v>
      </c>
      <c r="B13" s="15">
        <v>241268</v>
      </c>
      <c r="C13" s="4">
        <v>467</v>
      </c>
      <c r="D13" s="8">
        <f t="shared" si="0"/>
        <v>12063.400000000001</v>
      </c>
      <c r="E13" s="29">
        <f t="shared" si="1"/>
        <v>0.95000000000000007</v>
      </c>
      <c r="F13" s="8">
        <f t="shared" si="2"/>
        <v>229204.6</v>
      </c>
      <c r="G13" s="29">
        <f t="shared" si="3"/>
        <v>0.08</v>
      </c>
      <c r="H13" s="29">
        <f t="shared" si="4"/>
        <v>6.6666666666666671E-3</v>
      </c>
      <c r="I13" s="3">
        <v>15</v>
      </c>
      <c r="J13" s="14">
        <f t="shared" si="5"/>
        <v>180</v>
      </c>
      <c r="K13" s="31">
        <f t="shared" si="6"/>
        <v>2190.3985372810448</v>
      </c>
    </row>
    <row r="14" spans="1:11" x14ac:dyDescent="0.25">
      <c r="A14" s="16">
        <v>238439</v>
      </c>
      <c r="B14" s="17">
        <v>387484</v>
      </c>
      <c r="C14" s="5">
        <v>484</v>
      </c>
      <c r="D14" s="8">
        <f t="shared" si="0"/>
        <v>19374.2</v>
      </c>
      <c r="E14" s="29">
        <f t="shared" si="1"/>
        <v>0.95</v>
      </c>
      <c r="F14" s="9">
        <f t="shared" si="2"/>
        <v>368109.8</v>
      </c>
      <c r="G14" s="29">
        <f t="shared" si="3"/>
        <v>0.08</v>
      </c>
      <c r="H14" s="29">
        <f t="shared" si="4"/>
        <v>6.6666666666666671E-3</v>
      </c>
      <c r="I14" s="7">
        <v>20</v>
      </c>
      <c r="J14" s="16">
        <f t="shared" si="5"/>
        <v>240</v>
      </c>
      <c r="K14" s="31">
        <f t="shared" si="6"/>
        <v>3079.0178650916978</v>
      </c>
    </row>
    <row r="15" spans="1:11" x14ac:dyDescent="0.25">
      <c r="A15" s="14">
        <v>229764</v>
      </c>
      <c r="B15" s="15">
        <v>414343</v>
      </c>
      <c r="C15" s="4">
        <v>261</v>
      </c>
      <c r="D15" s="8">
        <f t="shared" si="0"/>
        <v>62151.45</v>
      </c>
      <c r="E15" s="29">
        <f t="shared" si="1"/>
        <v>0.85</v>
      </c>
      <c r="F15" s="8">
        <f t="shared" si="2"/>
        <v>352191.55</v>
      </c>
      <c r="G15" s="29">
        <f t="shared" si="3"/>
        <v>0.08</v>
      </c>
      <c r="H15" s="29">
        <f t="shared" si="4"/>
        <v>6.6666666666666671E-3</v>
      </c>
      <c r="I15" s="3">
        <v>23</v>
      </c>
      <c r="J15" s="14">
        <f t="shared" si="5"/>
        <v>276</v>
      </c>
      <c r="K15" s="31">
        <f t="shared" si="6"/>
        <v>2794.4729639469065</v>
      </c>
    </row>
    <row r="16" spans="1:11" x14ac:dyDescent="0.25">
      <c r="A16" s="16">
        <v>274363</v>
      </c>
      <c r="B16" s="17">
        <v>287708</v>
      </c>
      <c r="C16" s="5">
        <v>515</v>
      </c>
      <c r="D16" s="8">
        <f t="shared" si="0"/>
        <v>14385.400000000001</v>
      </c>
      <c r="E16" s="29">
        <f t="shared" si="1"/>
        <v>0.95</v>
      </c>
      <c r="F16" s="9">
        <f t="shared" si="2"/>
        <v>273322.59999999998</v>
      </c>
      <c r="G16" s="29">
        <f t="shared" si="3"/>
        <v>0.08</v>
      </c>
      <c r="H16" s="29">
        <f t="shared" si="4"/>
        <v>6.6666666666666671E-3</v>
      </c>
      <c r="I16" s="7">
        <v>17</v>
      </c>
      <c r="J16" s="16">
        <f t="shared" si="5"/>
        <v>204</v>
      </c>
      <c r="K16" s="31">
        <f t="shared" si="6"/>
        <v>2455.1389590112522</v>
      </c>
    </row>
    <row r="17" spans="1:11" x14ac:dyDescent="0.25">
      <c r="A17" s="14">
        <v>345927</v>
      </c>
      <c r="B17" s="15">
        <v>464618</v>
      </c>
      <c r="C17" s="4">
        <v>235</v>
      </c>
      <c r="D17" s="8">
        <f t="shared" si="0"/>
        <v>69692.7</v>
      </c>
      <c r="E17" s="29">
        <f t="shared" si="1"/>
        <v>0.85</v>
      </c>
      <c r="F17" s="8">
        <f t="shared" si="2"/>
        <v>394925.3</v>
      </c>
      <c r="G17" s="29">
        <f t="shared" si="3"/>
        <v>0.08</v>
      </c>
      <c r="H17" s="29">
        <f t="shared" si="4"/>
        <v>6.6666666666666671E-3</v>
      </c>
      <c r="I17" s="3">
        <v>25</v>
      </c>
      <c r="J17" s="14">
        <f t="shared" si="5"/>
        <v>300</v>
      </c>
      <c r="K17" s="31">
        <f t="shared" si="6"/>
        <v>3048.0975198074907</v>
      </c>
    </row>
    <row r="18" spans="1:11" x14ac:dyDescent="0.25">
      <c r="A18" s="16">
        <v>323245</v>
      </c>
      <c r="B18" s="17">
        <v>257570</v>
      </c>
      <c r="C18" s="5">
        <v>569</v>
      </c>
      <c r="D18" s="8">
        <f t="shared" si="0"/>
        <v>12878.5</v>
      </c>
      <c r="E18" s="29">
        <f t="shared" si="1"/>
        <v>0.95</v>
      </c>
      <c r="F18" s="9">
        <f t="shared" si="2"/>
        <v>244691.5</v>
      </c>
      <c r="G18" s="29">
        <f t="shared" si="3"/>
        <v>0.08</v>
      </c>
      <c r="H18" s="29">
        <f t="shared" si="4"/>
        <v>6.6666666666666671E-3</v>
      </c>
      <c r="I18" s="7">
        <v>21</v>
      </c>
      <c r="J18" s="16">
        <f t="shared" si="5"/>
        <v>252</v>
      </c>
      <c r="K18" s="31">
        <f t="shared" si="6"/>
        <v>2007.5174747451122</v>
      </c>
    </row>
    <row r="19" spans="1:11" x14ac:dyDescent="0.25">
      <c r="A19" s="14">
        <v>333036</v>
      </c>
      <c r="B19" s="15">
        <v>496877</v>
      </c>
      <c r="C19" s="4">
        <v>158</v>
      </c>
      <c r="D19" s="8">
        <f t="shared" si="0"/>
        <v>74531.55</v>
      </c>
      <c r="E19" s="29">
        <f t="shared" si="1"/>
        <v>0.85</v>
      </c>
      <c r="F19" s="8">
        <f t="shared" si="2"/>
        <v>422345.45</v>
      </c>
      <c r="G19" s="29">
        <f t="shared" si="3"/>
        <v>0.08</v>
      </c>
      <c r="H19" s="29">
        <f t="shared" si="4"/>
        <v>6.6666666666666671E-3</v>
      </c>
      <c r="I19" s="3">
        <v>17</v>
      </c>
      <c r="J19" s="14">
        <f t="shared" si="5"/>
        <v>204</v>
      </c>
      <c r="K19" s="31">
        <f t="shared" si="6"/>
        <v>3793.7469073400403</v>
      </c>
    </row>
    <row r="20" spans="1:11" x14ac:dyDescent="0.25">
      <c r="A20" s="16">
        <v>327395</v>
      </c>
      <c r="B20" s="17">
        <v>349955</v>
      </c>
      <c r="C20" s="5">
        <v>685</v>
      </c>
      <c r="D20" s="8">
        <f t="shared" si="0"/>
        <v>17497.75</v>
      </c>
      <c r="E20" s="29">
        <f t="shared" si="1"/>
        <v>0.95</v>
      </c>
      <c r="F20" s="9">
        <f t="shared" si="2"/>
        <v>332457.25</v>
      </c>
      <c r="G20" s="29">
        <f t="shared" si="3"/>
        <v>6.5000000000000002E-2</v>
      </c>
      <c r="H20" s="29">
        <f t="shared" si="4"/>
        <v>5.4166666666666669E-3</v>
      </c>
      <c r="I20" s="7">
        <v>16</v>
      </c>
      <c r="J20" s="16">
        <f t="shared" si="5"/>
        <v>192</v>
      </c>
      <c r="K20" s="31">
        <f t="shared" si="6"/>
        <v>2789.5665539845077</v>
      </c>
    </row>
    <row r="21" spans="1:11" x14ac:dyDescent="0.25">
      <c r="A21" s="14">
        <v>348067</v>
      </c>
      <c r="B21" s="15">
        <v>233728</v>
      </c>
      <c r="C21" s="4">
        <v>128</v>
      </c>
      <c r="D21" s="8">
        <f t="shared" si="0"/>
        <v>35059.199999999997</v>
      </c>
      <c r="E21" s="29">
        <f t="shared" si="1"/>
        <v>0.85</v>
      </c>
      <c r="F21" s="8">
        <f t="shared" si="2"/>
        <v>198668.79999999999</v>
      </c>
      <c r="G21" s="29">
        <f t="shared" si="3"/>
        <v>0.08</v>
      </c>
      <c r="H21" s="29">
        <f t="shared" si="4"/>
        <v>6.6666666666666671E-3</v>
      </c>
      <c r="I21" s="3">
        <v>26</v>
      </c>
      <c r="J21" s="14">
        <f t="shared" si="5"/>
        <v>312</v>
      </c>
      <c r="K21" s="31">
        <f t="shared" si="6"/>
        <v>1515.0445219001915</v>
      </c>
    </row>
    <row r="22" spans="1:11" x14ac:dyDescent="0.25">
      <c r="A22" s="16">
        <v>209891</v>
      </c>
      <c r="B22" s="17">
        <v>228983</v>
      </c>
      <c r="C22" s="5">
        <v>652</v>
      </c>
      <c r="D22" s="8">
        <f t="shared" si="0"/>
        <v>11449.150000000001</v>
      </c>
      <c r="E22" s="29">
        <f t="shared" si="1"/>
        <v>0.95000000000000007</v>
      </c>
      <c r="F22" s="9">
        <f t="shared" si="2"/>
        <v>217533.85</v>
      </c>
      <c r="G22" s="29">
        <f t="shared" si="3"/>
        <v>6.5000000000000002E-2</v>
      </c>
      <c r="H22" s="29">
        <f t="shared" si="4"/>
        <v>5.4166666666666669E-3</v>
      </c>
      <c r="I22" s="7">
        <v>22</v>
      </c>
      <c r="J22" s="16">
        <f t="shared" si="5"/>
        <v>264</v>
      </c>
      <c r="K22" s="31">
        <f t="shared" si="6"/>
        <v>1550.8836392563865</v>
      </c>
    </row>
    <row r="23" spans="1:11" x14ac:dyDescent="0.25">
      <c r="A23" s="14">
        <v>236766</v>
      </c>
      <c r="B23" s="15">
        <v>209085</v>
      </c>
      <c r="C23" s="4">
        <v>571</v>
      </c>
      <c r="D23" s="8">
        <f t="shared" si="0"/>
        <v>10454.25</v>
      </c>
      <c r="E23" s="29">
        <f t="shared" si="1"/>
        <v>0.95</v>
      </c>
      <c r="F23" s="8">
        <f t="shared" si="2"/>
        <v>198630.75</v>
      </c>
      <c r="G23" s="29">
        <f t="shared" si="3"/>
        <v>0.08</v>
      </c>
      <c r="H23" s="29">
        <f t="shared" si="4"/>
        <v>6.6666666666666671E-3</v>
      </c>
      <c r="I23" s="3">
        <v>26</v>
      </c>
      <c r="J23" s="14">
        <f t="shared" si="5"/>
        <v>312</v>
      </c>
      <c r="K23" s="31">
        <f t="shared" si="6"/>
        <v>1514.7543533178157</v>
      </c>
    </row>
    <row r="24" spans="1:11" x14ac:dyDescent="0.25">
      <c r="A24" s="16">
        <v>301867</v>
      </c>
      <c r="B24" s="17">
        <v>384693</v>
      </c>
      <c r="C24" s="5">
        <v>361</v>
      </c>
      <c r="D24" s="8">
        <f t="shared" si="0"/>
        <v>57703.95</v>
      </c>
      <c r="E24" s="29">
        <f t="shared" si="1"/>
        <v>0.85</v>
      </c>
      <c r="F24" s="9">
        <f t="shared" si="2"/>
        <v>326989.05</v>
      </c>
      <c r="G24" s="29">
        <f t="shared" si="3"/>
        <v>0.08</v>
      </c>
      <c r="H24" s="29">
        <f t="shared" si="4"/>
        <v>6.6666666666666671E-3</v>
      </c>
      <c r="I24" s="7">
        <v>20</v>
      </c>
      <c r="J24" s="16">
        <f t="shared" si="5"/>
        <v>240</v>
      </c>
      <c r="K24" s="31">
        <f t="shared" si="6"/>
        <v>2735.0674354210682</v>
      </c>
    </row>
    <row r="25" spans="1:11" x14ac:dyDescent="0.25">
      <c r="A25" s="14">
        <v>376626</v>
      </c>
      <c r="B25" s="15">
        <v>263826</v>
      </c>
      <c r="C25" s="4">
        <v>412</v>
      </c>
      <c r="D25" s="8">
        <f t="shared" si="0"/>
        <v>39573.9</v>
      </c>
      <c r="E25" s="29">
        <f t="shared" si="1"/>
        <v>0.85</v>
      </c>
      <c r="F25" s="8">
        <f t="shared" si="2"/>
        <v>224252.1</v>
      </c>
      <c r="G25" s="29">
        <f t="shared" si="3"/>
        <v>0.08</v>
      </c>
      <c r="H25" s="29">
        <f t="shared" si="4"/>
        <v>6.6666666666666671E-3</v>
      </c>
      <c r="I25" s="3">
        <v>28</v>
      </c>
      <c r="J25" s="14">
        <f t="shared" si="5"/>
        <v>336</v>
      </c>
      <c r="K25" s="31">
        <f t="shared" si="6"/>
        <v>1674.6219387130275</v>
      </c>
    </row>
    <row r="26" spans="1:11" x14ac:dyDescent="0.25">
      <c r="A26" s="16">
        <v>284869</v>
      </c>
      <c r="B26" s="17">
        <v>352905</v>
      </c>
      <c r="C26" s="5">
        <v>475</v>
      </c>
      <c r="D26" s="8">
        <f t="shared" si="0"/>
        <v>17645.25</v>
      </c>
      <c r="E26" s="29">
        <f t="shared" si="1"/>
        <v>0.95</v>
      </c>
      <c r="F26" s="9">
        <f t="shared" si="2"/>
        <v>335259.75</v>
      </c>
      <c r="G26" s="29">
        <f t="shared" si="3"/>
        <v>0.08</v>
      </c>
      <c r="H26" s="29">
        <f t="shared" si="4"/>
        <v>6.6666666666666671E-3</v>
      </c>
      <c r="I26" s="7">
        <v>20</v>
      </c>
      <c r="J26" s="16">
        <f t="shared" si="5"/>
        <v>240</v>
      </c>
      <c r="K26" s="31">
        <f t="shared" si="6"/>
        <v>2804.2468842073108</v>
      </c>
    </row>
    <row r="27" spans="1:11" x14ac:dyDescent="0.25">
      <c r="A27" s="14">
        <v>214631</v>
      </c>
      <c r="B27" s="15">
        <v>137534</v>
      </c>
      <c r="C27" s="4">
        <v>229</v>
      </c>
      <c r="D27" s="8">
        <f t="shared" si="0"/>
        <v>20630.099999999999</v>
      </c>
      <c r="E27" s="29">
        <f t="shared" si="1"/>
        <v>0.85</v>
      </c>
      <c r="F27" s="8">
        <f t="shared" si="2"/>
        <v>116903.9</v>
      </c>
      <c r="G27" s="29">
        <f t="shared" si="3"/>
        <v>0.08</v>
      </c>
      <c r="H27" s="29">
        <f t="shared" si="4"/>
        <v>6.6666666666666671E-3</v>
      </c>
      <c r="I27" s="3">
        <v>26</v>
      </c>
      <c r="J27" s="14">
        <f t="shared" si="5"/>
        <v>312</v>
      </c>
      <c r="K27" s="31">
        <f t="shared" si="6"/>
        <v>891.50693658877378</v>
      </c>
    </row>
    <row r="28" spans="1:11" x14ac:dyDescent="0.25">
      <c r="A28" s="16">
        <v>343404</v>
      </c>
      <c r="B28" s="17">
        <v>103195</v>
      </c>
      <c r="C28" s="5">
        <v>670</v>
      </c>
      <c r="D28" s="8">
        <f t="shared" si="0"/>
        <v>5159.75</v>
      </c>
      <c r="E28" s="29">
        <f t="shared" si="1"/>
        <v>0.95</v>
      </c>
      <c r="F28" s="9">
        <f t="shared" si="2"/>
        <v>98035.25</v>
      </c>
      <c r="G28" s="29">
        <f t="shared" si="3"/>
        <v>6.5000000000000002E-2</v>
      </c>
      <c r="H28" s="29">
        <f t="shared" si="4"/>
        <v>5.4166666666666669E-3</v>
      </c>
      <c r="I28" s="7">
        <v>16</v>
      </c>
      <c r="J28" s="16">
        <f t="shared" si="5"/>
        <v>192</v>
      </c>
      <c r="K28" s="31">
        <f t="shared" si="6"/>
        <v>822.58953447852218</v>
      </c>
    </row>
    <row r="29" spans="1:11" x14ac:dyDescent="0.25">
      <c r="A29" s="13" t="s">
        <v>24</v>
      </c>
      <c r="K29" s="10">
        <f>SUM(K9:K28)</f>
        <v>46072.490474631712</v>
      </c>
    </row>
    <row r="31" spans="1:11" x14ac:dyDescent="0.25">
      <c r="A31" s="6" t="s">
        <v>19</v>
      </c>
    </row>
    <row r="32" spans="1:11" x14ac:dyDescent="0.25">
      <c r="A32" s="11" t="s">
        <v>18</v>
      </c>
      <c r="B32">
        <f>COUNT(A9:A28)</f>
        <v>20</v>
      </c>
    </row>
    <row r="33" spans="1:2" x14ac:dyDescent="0.25">
      <c r="A33" s="11" t="s">
        <v>22</v>
      </c>
      <c r="B33" s="30">
        <f>MIN(K9:K28)</f>
        <v>822.58953447852218</v>
      </c>
    </row>
    <row r="34" spans="1:2" x14ac:dyDescent="0.25">
      <c r="A34" s="11" t="s">
        <v>20</v>
      </c>
      <c r="B34" s="30">
        <f>MAX(K9:K28)</f>
        <v>3793.7469073400403</v>
      </c>
    </row>
    <row r="35" spans="1:2" x14ac:dyDescent="0.25">
      <c r="A35" s="11" t="s">
        <v>21</v>
      </c>
      <c r="B35" s="32">
        <f>AVERAGE(K9:K28)</f>
        <v>2303.6245237315857</v>
      </c>
    </row>
    <row r="36" spans="1:2" x14ac:dyDescent="0.25">
      <c r="A36" s="11" t="s">
        <v>23</v>
      </c>
      <c r="B36" s="32">
        <f>MEDIAN(K9:K28)</f>
        <v>2528.2978123872963</v>
      </c>
    </row>
  </sheetData>
  <pageMargins left="0.7" right="0.7" top="0.75" bottom="0.75" header="0.3" footer="0.3"/>
  <pageSetup orientation="portrait" horizontalDpi="1200" verticalDpi="1200" r:id="rId1"/>
  <headerFooter>
    <oddFooter>&amp;LTrinidad Faure&amp;C&amp;A&amp;R&amp;F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Dw86Ndte+vWMxXr/YI1qcLuoUlYYIRhTHoDYO1p9ZTM=-~luYgN3cwRnpTBoHXeP3cfw==</id>
</project>
</file>

<file path=customXml/itemProps1.xml><?xml version="1.0" encoding="utf-8"?>
<ds:datastoreItem xmlns:ds="http://schemas.openxmlformats.org/officeDocument/2006/customXml" ds:itemID="{4028CB56-07B5-4CB5-879C-2C0667CFC2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JDavidson</dc:creator>
  <cp:lastModifiedBy>Student</cp:lastModifiedBy>
  <cp:lastPrinted>2019-11-22T19:06:55Z</cp:lastPrinted>
  <dcterms:created xsi:type="dcterms:W3CDTF">2018-04-01T09:36:15Z</dcterms:created>
  <dcterms:modified xsi:type="dcterms:W3CDTF">2019-11-22T19:33:47Z</dcterms:modified>
</cp:coreProperties>
</file>