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ndurata-my.sharepoint.com/personal/cristianl_bauducco_com_br/Documents/tudo/Particular/DIO/"/>
    </mc:Choice>
  </mc:AlternateContent>
  <xr:revisionPtr revIDLastSave="267" documentId="8_{756A5A23-806D-46A3-B092-3FF835975415}" xr6:coauthVersionLast="47" xr6:coauthVersionMax="47" xr10:uidLastSave="{743329CA-FC17-415A-90E8-602DAB6AED0F}"/>
  <bookViews>
    <workbookView xWindow="-110" yWindow="-110" windowWidth="19420" windowHeight="10420" tabRatio="0" xr2:uid="{FE6A7302-F45C-44D1-8ED3-83A033CF75BD}"/>
  </bookViews>
  <sheets>
    <sheet name="Planilha2" sheetId="2" r:id="rId1"/>
    <sheet name="Planilha3" sheetId="3" r:id="rId2"/>
  </sheets>
  <definedNames>
    <definedName name="Aporte">Planilha2!$D$13</definedName>
    <definedName name="patrimonio">Planilha2!$D$16</definedName>
    <definedName name="qtd_anos">Planilha2!$D$14</definedName>
    <definedName name="rendimento_carteira">Planilha2!$D$9</definedName>
    <definedName name="salario">Planilha2!$D$8</definedName>
    <definedName name="sugestao_investimento">Planilha2!$D$10</definedName>
    <definedName name="taxa_mensal">Planilha2!$D$15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2" l="1"/>
  <c r="C33" i="2"/>
  <c r="C34" i="2"/>
  <c r="C35" i="2"/>
  <c r="C36" i="2"/>
  <c r="C31" i="2"/>
  <c r="M7" i="3"/>
  <c r="D19" i="3"/>
  <c r="D20" i="3"/>
  <c r="D21" i="3"/>
  <c r="D22" i="3"/>
  <c r="D23" i="3"/>
  <c r="D18" i="3"/>
  <c r="D13" i="3"/>
  <c r="D14" i="3"/>
  <c r="D15" i="3"/>
  <c r="D16" i="3"/>
  <c r="D17" i="3"/>
  <c r="D12" i="3"/>
  <c r="D7" i="3"/>
  <c r="D8" i="3"/>
  <c r="D9" i="3"/>
  <c r="D10" i="3"/>
  <c r="D11" i="3"/>
  <c r="D6" i="3"/>
  <c r="D28" i="2"/>
  <c r="D32" i="2" l="1"/>
  <c r="D36" i="2"/>
  <c r="D35" i="2"/>
  <c r="D33" i="2"/>
  <c r="D31" i="2"/>
  <c r="D34" i="2"/>
  <c r="D16" i="2"/>
  <c r="D17" i="2" s="1"/>
  <c r="D10" i="2"/>
  <c r="C21" i="2"/>
  <c r="D21" i="2" s="1"/>
  <c r="C22" i="2"/>
  <c r="D22" i="2" s="1"/>
  <c r="C23" i="2"/>
  <c r="D23" i="2" s="1"/>
  <c r="C24" i="2"/>
  <c r="D24" i="2" s="1"/>
  <c r="C20" i="2"/>
  <c r="D20" i="2" s="1"/>
  <c r="D37" i="2" l="1"/>
</calcChain>
</file>

<file path=xl/sharedStrings.xml><?xml version="1.0" encoding="utf-8"?>
<sst xmlns="http://schemas.openxmlformats.org/spreadsheetml/2006/main" count="70" uniqueCount="36">
  <si>
    <t>Por quantos anos?</t>
  </si>
  <si>
    <t>Taxa de rendimento mensal?</t>
  </si>
  <si>
    <t xml:space="preserve">Quanto investir por mês? 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</si>
  <si>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</si>
  <si>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</si>
  <si>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</si>
  <si>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</si>
  <si>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</si>
  <si>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</si>
  <si>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</si>
  <si>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</si>
  <si>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</si>
  <si>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</si>
  <si>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Rendimento da carteira</t>
  </si>
  <si>
    <t>Salário</t>
  </si>
  <si>
    <t>Patrimônio acumulado?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</si>
  <si>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</si>
  <si>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</si>
  <si>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</si>
  <si>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</si>
  <si>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</si>
  <si>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</si>
  <si>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</si>
  <si>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</si>
  <si>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</si>
  <si>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</si>
  <si>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</si>
  <si>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Conservador</t>
  </si>
  <si>
    <t>Tipo de FII</t>
  </si>
  <si>
    <t>Perfil</t>
  </si>
  <si>
    <t>%</t>
  </si>
  <si>
    <t>Moderado</t>
  </si>
  <si>
    <t>Agressivo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</si>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</sst>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0"/>
      <name val="Segoe UI Emoji"/>
      <family val="2"/>
    </font>
    <font>
      <b/>
      <sz val="11"/>
      <color rgb="FF9C57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24994659260841701"/>
      </right>
      <top style="medium">
        <color indexed="64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medium">
        <color indexed="64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indexed="64"/>
      </right>
      <top style="medium">
        <color indexed="64"/>
      </top>
      <bottom style="dotted">
        <color theme="0" tint="-0.24994659260841701"/>
      </bottom>
      <diagonal/>
    </border>
    <border>
      <left style="medium">
        <color indexed="64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 style="medium">
        <color indexed="64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indexed="64"/>
      </left>
      <right style="dotted">
        <color theme="0" tint="-0.24994659260841701"/>
      </right>
      <top style="dotted">
        <color theme="0" tint="-0.24994659260841701"/>
      </top>
      <bottom style="medium">
        <color indexed="64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medium">
        <color indexed="64"/>
      </bottom>
      <diagonal/>
    </border>
    <border>
      <left style="dotted">
        <color theme="0" tint="-0.24994659260841701"/>
      </left>
      <right style="medium">
        <color indexed="64"/>
      </right>
      <top style="dotted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7" fillId="4" borderId="1" xfId="0" applyFont="1" applyFill="1" applyBorder="1" applyAlignment="1">
      <alignment horizontal="center" vertical="center"/>
    </xf>
    <xf numFmtId="0" fontId="5" fillId="5" borderId="8" xfId="0" applyFont="1" applyFill="1" applyBorder="1"/>
    <xf numFmtId="8" fontId="0" fillId="5" borderId="9" xfId="0" applyNumberFormat="1" applyFill="1" applyBorder="1" applyAlignment="1">
      <alignment horizontal="center"/>
    </xf>
    <xf numFmtId="0" fontId="5" fillId="5" borderId="11" xfId="0" applyFont="1" applyFill="1" applyBorder="1"/>
    <xf numFmtId="8" fontId="0" fillId="5" borderId="12" xfId="0" applyNumberFormat="1" applyFill="1" applyBorder="1" applyAlignment="1">
      <alignment horizontal="center"/>
    </xf>
    <xf numFmtId="0" fontId="5" fillId="5" borderId="14" xfId="0" applyFont="1" applyFill="1" applyBorder="1"/>
    <xf numFmtId="8" fontId="0" fillId="5" borderId="15" xfId="0" applyNumberFormat="1" applyFill="1" applyBorder="1" applyAlignment="1">
      <alignment horizontal="center"/>
    </xf>
    <xf numFmtId="8" fontId="0" fillId="5" borderId="10" xfId="0" applyNumberFormat="1" applyFill="1" applyBorder="1" applyAlignment="1">
      <alignment horizontal="center" vertical="center"/>
    </xf>
    <xf numFmtId="8" fontId="0" fillId="5" borderId="13" xfId="0" applyNumberFormat="1" applyFill="1" applyBorder="1" applyAlignment="1">
      <alignment horizontal="center" vertical="center"/>
    </xf>
    <xf numFmtId="8" fontId="0" fillId="5" borderId="16" xfId="0" applyNumberForma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8" fontId="3" fillId="5" borderId="13" xfId="0" applyNumberFormat="1" applyFont="1" applyFill="1" applyBorder="1" applyAlignment="1">
      <alignment horizontal="center" vertical="center"/>
    </xf>
    <xf numFmtId="8" fontId="3" fillId="5" borderId="16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64" fontId="0" fillId="7" borderId="16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8" borderId="0" xfId="0" applyFill="1"/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164" fontId="3" fillId="8" borderId="0" xfId="0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0" fontId="5" fillId="7" borderId="8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left"/>
    </xf>
    <xf numFmtId="0" fontId="5" fillId="7" borderId="12" xfId="0" applyFont="1" applyFill="1" applyBorder="1" applyAlignment="1">
      <alignment horizontal="left"/>
    </xf>
    <xf numFmtId="0" fontId="5" fillId="7" borderId="14" xfId="0" applyFont="1" applyFill="1" applyBorder="1" applyAlignment="1">
      <alignment horizontal="left"/>
    </xf>
    <xf numFmtId="0" fontId="5" fillId="7" borderId="15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left"/>
    </xf>
    <xf numFmtId="0" fontId="6" fillId="5" borderId="11" xfId="0" applyFont="1" applyFill="1" applyBorder="1" applyAlignment="1">
      <alignment horizontal="left"/>
    </xf>
    <xf numFmtId="0" fontId="6" fillId="5" borderId="12" xfId="0" applyFont="1" applyFill="1" applyBorder="1" applyAlignment="1">
      <alignment horizontal="left"/>
    </xf>
    <xf numFmtId="0" fontId="6" fillId="5" borderId="14" xfId="0" applyFont="1" applyFill="1" applyBorder="1" applyAlignment="1">
      <alignment horizontal="left"/>
    </xf>
    <xf numFmtId="0" fontId="6" fillId="5" borderId="15" xfId="0" applyFont="1" applyFill="1" applyBorder="1" applyAlignment="1">
      <alignment horizontal="left"/>
    </xf>
    <xf numFmtId="0" fontId="0" fillId="0" borderId="17" xfId="0" applyBorder="1"/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2" fillId="2" borderId="0" xfId="2"/>
    <xf numFmtId="9" fontId="0" fillId="0" borderId="0" xfId="0" applyNumberFormat="1"/>
    <xf numFmtId="0" fontId="8" fillId="2" borderId="0" xfId="2" applyFont="1" applyAlignment="1">
      <alignment horizontal="center" vertical="center"/>
    </xf>
    <xf numFmtId="0" fontId="8" fillId="2" borderId="0" xfId="2" applyFont="1" applyAlignment="1">
      <alignment horizontal="left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67-467C-9DC7-9952CB880A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167-467C-9DC7-9952CB880A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Planilha2!$B$31:$B$36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Planilha2!$C$31:$C$36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7-467C-9DC7-9952CB880A7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0</xdr:row>
      <xdr:rowOff>6350</xdr:rowOff>
    </xdr:from>
    <xdr:to>
      <xdr:col>4</xdr:col>
      <xdr:colOff>381000</xdr:colOff>
      <xdr:row>4</xdr:row>
      <xdr:rowOff>158750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A4C6548D-F1EB-0738-A370-517699AC527B}"/>
            </a:ext>
          </a:extLst>
        </xdr:cNvPr>
        <xdr:cNvSpPr/>
      </xdr:nvSpPr>
      <xdr:spPr>
        <a:xfrm>
          <a:off x="222250" y="6350"/>
          <a:ext cx="4806950" cy="88900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pt-BR" sz="4800" b="1" cap="none" spc="0">
              <a:ln w="12700" cmpd="sng">
                <a:solidFill>
                  <a:schemeClr val="accent2">
                    <a:lumMod val="40000"/>
                    <a:lumOff val="60000"/>
                  </a:schemeClr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Future Investing</a:t>
          </a:r>
        </a:p>
      </xdr:txBody>
    </xdr:sp>
    <xdr:clientData/>
  </xdr:twoCellAnchor>
  <xdr:twoCellAnchor>
    <xdr:from>
      <xdr:col>1</xdr:col>
      <xdr:colOff>0</xdr:colOff>
      <xdr:row>37</xdr:row>
      <xdr:rowOff>107950</xdr:rowOff>
    </xdr:from>
    <xdr:to>
      <xdr:col>4</xdr:col>
      <xdr:colOff>0</xdr:colOff>
      <xdr:row>52</xdr:row>
      <xdr:rowOff>88900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0C7E8D-0DB6-ADE6-F6C4-957ADDC1A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279400</xdr:colOff>
      <xdr:row>0</xdr:row>
      <xdr:rowOff>31750</xdr:rowOff>
    </xdr:from>
    <xdr:to>
      <xdr:col>1</xdr:col>
      <xdr:colOff>539750</xdr:colOff>
      <xdr:row>4</xdr:row>
      <xdr:rowOff>128852</xdr:rowOff>
    </xdr:to>
    <xdr:pic>
      <xdr:nvPicPr>
        <xdr:cNvPr id="6" name="Imagem 5" descr="Diagrama de dinheiro azul gráfico de negócios gráfico de finanças ...">
          <a:extLst>
            <a:ext uri="{FF2B5EF4-FFF2-40B4-BE49-F238E27FC236}">
              <a16:creationId xmlns:a16="http://schemas.microsoft.com/office/drawing/2014/main" id="{CD082C08-7A75-4473-A5E2-FE590A01B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31750"/>
          <a:ext cx="869950" cy="8337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CAFA6-986B-4B01-B6AB-660C69E5380F}">
  <dimension ref="A6:G37"/>
  <sheetViews>
    <sheetView showGridLines="0" showRowColHeaders="0" tabSelected="1" workbookViewId="0">
      <selection activeCell="A26" sqref="A26:XFD26"/>
    </sheetView>
  </sheetViews>
  <sheetFormatPr defaultColWidth="0" defaultRowHeight="14.5" x14ac:dyDescent="0.35"/>
  <cols>
    <col min="1" max="1" width="8.7265625" customWidth="1"/>
    <col min="2" max="2" width="24" bestFit="1" customWidth="1"/>
    <col min="3" max="3" width="21.36328125" bestFit="1" customWidth="1"/>
    <col min="4" max="4" width="18.81640625" customWidth="1"/>
    <col min="5" max="5" width="8.7265625" customWidth="1"/>
    <col min="6" max="6" width="14.6328125" hidden="1" customWidth="1"/>
    <col min="7" max="7" width="10.36328125" hidden="1" customWidth="1"/>
    <col min="8" max="8" width="8.7265625" hidden="1" customWidth="1"/>
    <col min="9" max="16384" width="8.7265625" hidden="1"/>
  </cols>
  <sheetData>
    <row r="6" spans="2:4" ht="15" thickBot="1" x14ac:dyDescent="0.4"/>
    <row r="7" spans="2:4" ht="25.5" customHeight="1" thickBot="1" x14ac:dyDescent="0.4">
      <c r="B7" s="31" t="s">
        <v>12</v>
      </c>
      <c r="C7" s="32"/>
      <c r="D7" s="33"/>
    </row>
    <row r="8" spans="2:4" ht="16" x14ac:dyDescent="0.4">
      <c r="B8" s="29" t="s">
        <v>14</v>
      </c>
      <c r="C8" s="30"/>
      <c r="D8" s="18">
        <v>5000</v>
      </c>
    </row>
    <row r="9" spans="2:4" ht="16" x14ac:dyDescent="0.4">
      <c r="B9" s="34" t="s">
        <v>13</v>
      </c>
      <c r="C9" s="35"/>
      <c r="D9" s="19">
        <v>6.0000000000000001E-3</v>
      </c>
    </row>
    <row r="10" spans="2:4" ht="16.5" thickBot="1" x14ac:dyDescent="0.45">
      <c r="B10" s="36" t="s">
        <v>35</v>
      </c>
      <c r="C10" s="37"/>
      <c r="D10" s="20">
        <f>D8*30%</f>
        <v>1500</v>
      </c>
    </row>
    <row r="11" spans="2:4" ht="15" thickBot="1" x14ac:dyDescent="0.4"/>
    <row r="12" spans="2:4" ht="25.5" customHeight="1" thickBot="1" x14ac:dyDescent="0.4">
      <c r="B12" s="38" t="s">
        <v>4</v>
      </c>
      <c r="C12" s="39"/>
      <c r="D12" s="40"/>
    </row>
    <row r="13" spans="2:4" ht="16" x14ac:dyDescent="0.4">
      <c r="B13" s="29" t="s">
        <v>2</v>
      </c>
      <c r="C13" s="30"/>
      <c r="D13" s="13">
        <v>1500</v>
      </c>
    </row>
    <row r="14" spans="2:4" ht="16" x14ac:dyDescent="0.4">
      <c r="B14" s="34" t="s">
        <v>0</v>
      </c>
      <c r="C14" s="35"/>
      <c r="D14" s="14">
        <v>10</v>
      </c>
    </row>
    <row r="15" spans="2:4" ht="16" x14ac:dyDescent="0.4">
      <c r="B15" s="34" t="s">
        <v>1</v>
      </c>
      <c r="C15" s="35"/>
      <c r="D15" s="15">
        <v>1.0789999999999999E-2</v>
      </c>
    </row>
    <row r="16" spans="2:4" ht="16" x14ac:dyDescent="0.4">
      <c r="B16" s="42" t="s">
        <v>15</v>
      </c>
      <c r="C16" s="43"/>
      <c r="D16" s="16">
        <f>FV(taxa_mensal,qtd_anos*12,Aporte)*-1</f>
        <v>364926.3187952583</v>
      </c>
    </row>
    <row r="17" spans="1:4" ht="16.5" thickBot="1" x14ac:dyDescent="0.45">
      <c r="B17" s="44" t="s">
        <v>3</v>
      </c>
      <c r="C17" s="45"/>
      <c r="D17" s="17">
        <f>patrimonio*rendimento_carteira</f>
        <v>2189.55791277155</v>
      </c>
    </row>
    <row r="18" spans="1:4" ht="15" thickBot="1" x14ac:dyDescent="0.4"/>
    <row r="19" spans="1:4" ht="25.5" customHeight="1" thickBot="1" x14ac:dyDescent="0.4">
      <c r="B19" s="38" t="s">
        <v>10</v>
      </c>
      <c r="C19" s="40"/>
      <c r="D19" s="3" t="s">
        <v>11</v>
      </c>
    </row>
    <row r="20" spans="1:4" ht="16" x14ac:dyDescent="0.4">
      <c r="A20" s="2">
        <v>2</v>
      </c>
      <c r="B20" s="4" t="s">
        <v>5</v>
      </c>
      <c r="C20" s="5">
        <f>FV($D$15,$A20*12,$D$13)*-1</f>
        <v>40841.440946467825</v>
      </c>
      <c r="D20" s="10">
        <f>C20*rendimento_carteira</f>
        <v>245.04864567880696</v>
      </c>
    </row>
    <row r="21" spans="1:4" ht="16" x14ac:dyDescent="0.4">
      <c r="A21" s="2">
        <v>5</v>
      </c>
      <c r="B21" s="6" t="s">
        <v>6</v>
      </c>
      <c r="C21" s="7">
        <f>FV($D$15,$A21*12,$D$13)*-1</f>
        <v>125665.37099773147</v>
      </c>
      <c r="D21" s="11">
        <f>C21*rendimento_carteira</f>
        <v>753.9922259863888</v>
      </c>
    </row>
    <row r="22" spans="1:4" ht="16" x14ac:dyDescent="0.4">
      <c r="A22" s="2">
        <v>10</v>
      </c>
      <c r="B22" s="6" t="s">
        <v>7</v>
      </c>
      <c r="C22" s="7">
        <f>FV($D$15,$A22*12,$D$13)*-1</f>
        <v>364926.3187952583</v>
      </c>
      <c r="D22" s="11">
        <f>C22*rendimento_carteira</f>
        <v>2189.55791277155</v>
      </c>
    </row>
    <row r="23" spans="1:4" ht="16" x14ac:dyDescent="0.4">
      <c r="A23" s="2">
        <v>20</v>
      </c>
      <c r="B23" s="6" t="s">
        <v>8</v>
      </c>
      <c r="C23" s="7">
        <f>FV($D$15,$A23*12,$D$13)*-1</f>
        <v>1687797.600145621</v>
      </c>
      <c r="D23" s="11">
        <f>C23*rendimento_carteira</f>
        <v>10126.785600873725</v>
      </c>
    </row>
    <row r="24" spans="1:4" ht="16.5" thickBot="1" x14ac:dyDescent="0.45">
      <c r="A24" s="2">
        <v>30</v>
      </c>
      <c r="B24" s="8" t="s">
        <v>9</v>
      </c>
      <c r="C24" s="9">
        <f>FV($D$15,$A24*12,$D$13)*-1</f>
        <v>6483254.4825070715</v>
      </c>
      <c r="D24" s="12">
        <f>C24*rendimento_carteira</f>
        <v>38899.526895042429</v>
      </c>
    </row>
    <row r="27" spans="1:4" x14ac:dyDescent="0.35">
      <c r="B27" s="53" t="s">
        <v>16</v>
      </c>
      <c r="C27" s="53"/>
      <c r="D27" s="52" t="s">
        <v>32</v>
      </c>
    </row>
    <row r="28" spans="1:4" x14ac:dyDescent="0.35">
      <c r="B28" s="41" t="s">
        <v>17</v>
      </c>
      <c r="C28" s="41"/>
      <c r="D28" s="21">
        <f>Aporte</f>
        <v>1500</v>
      </c>
    </row>
    <row r="30" spans="1:4" x14ac:dyDescent="0.35">
      <c r="B30" s="23" t="s">
        <v>18</v>
      </c>
      <c r="C30" s="24" t="s">
        <v>19</v>
      </c>
      <c r="D30" s="24" t="s">
        <v>20</v>
      </c>
    </row>
    <row r="31" spans="1:4" x14ac:dyDescent="0.35">
      <c r="B31" s="1" t="s">
        <v>21</v>
      </c>
      <c r="C31" s="28">
        <f>VLOOKUP($D$27&amp;"-"&amp;B31,Planilha3!$D:$G,4,FALSE)</f>
        <v>0.5</v>
      </c>
      <c r="D31" s="21">
        <f t="shared" ref="D31:D36" si="0">C31*$D$28</f>
        <v>750</v>
      </c>
    </row>
    <row r="32" spans="1:4" x14ac:dyDescent="0.35">
      <c r="B32" s="1" t="s">
        <v>22</v>
      </c>
      <c r="C32" s="28">
        <f>VLOOKUP($D$27&amp;"-"&amp;B32,Planilha3!$D:$G,4,FALSE)</f>
        <v>0.1</v>
      </c>
      <c r="D32" s="21">
        <f t="shared" si="0"/>
        <v>150</v>
      </c>
    </row>
    <row r="33" spans="2:4" x14ac:dyDescent="0.35">
      <c r="B33" s="1" t="s">
        <v>23</v>
      </c>
      <c r="C33" s="28">
        <f>VLOOKUP($D$27&amp;"-"&amp;B33,Planilha3!$D:$G,4,FALSE)</f>
        <v>0.05</v>
      </c>
      <c r="D33" s="21">
        <f t="shared" si="0"/>
        <v>75</v>
      </c>
    </row>
    <row r="34" spans="2:4" x14ac:dyDescent="0.35">
      <c r="B34" s="1" t="s">
        <v>24</v>
      </c>
      <c r="C34" s="28">
        <f>VLOOKUP($D$27&amp;"-"&amp;B34,Planilha3!$D:$G,4,FALSE)</f>
        <v>0.05</v>
      </c>
      <c r="D34" s="21">
        <f t="shared" si="0"/>
        <v>75</v>
      </c>
    </row>
    <row r="35" spans="2:4" x14ac:dyDescent="0.35">
      <c r="B35" s="1" t="s">
        <v>25</v>
      </c>
      <c r="C35" s="28">
        <f>VLOOKUP($D$27&amp;"-"&amp;B35,Planilha3!$D:$G,4,FALSE)</f>
        <v>0.2</v>
      </c>
      <c r="D35" s="21">
        <f t="shared" si="0"/>
        <v>300</v>
      </c>
    </row>
    <row r="36" spans="2:4" x14ac:dyDescent="0.35">
      <c r="B36" s="1" t="s">
        <v>26</v>
      </c>
      <c r="C36" s="28">
        <f>VLOOKUP($D$27&amp;"-"&amp;B36,Planilha3!$D:$G,4,FALSE)</f>
        <v>0.1</v>
      </c>
      <c r="D36" s="21">
        <f t="shared" si="0"/>
        <v>150</v>
      </c>
    </row>
    <row r="37" spans="2:4" x14ac:dyDescent="0.35">
      <c r="B37" s="22"/>
      <c r="C37" s="27"/>
      <c r="D37" s="25">
        <f>SUM(D31:D36)</f>
        <v>1500</v>
      </c>
    </row>
  </sheetData>
  <mergeCells count="13">
    <mergeCell ref="B28:C28"/>
    <mergeCell ref="B14:C14"/>
    <mergeCell ref="B15:C15"/>
    <mergeCell ref="B16:C16"/>
    <mergeCell ref="B17:C17"/>
    <mergeCell ref="B27:C27"/>
    <mergeCell ref="B19:C19"/>
    <mergeCell ref="B13:C13"/>
    <mergeCell ref="B7:D7"/>
    <mergeCell ref="B8:C8"/>
    <mergeCell ref="B9:C9"/>
    <mergeCell ref="B10:C10"/>
    <mergeCell ref="B12:D12"/>
  </mergeCells>
  <dataValidations count="1">
    <dataValidation type="list" allowBlank="1" showInputMessage="1" showErrorMessage="1" sqref="D27" xr:uid="{9CB919B8-38F9-4E5A-8008-44F9F8B483ED}">
      <formula1>"Conservador, 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F085-88D8-4308-960C-A510E293432D}">
  <dimension ref="D5:M23"/>
  <sheetViews>
    <sheetView topLeftCell="A3" workbookViewId="0">
      <selection activeCell="G17" sqref="G12:G17"/>
    </sheetView>
  </sheetViews>
  <sheetFormatPr defaultRowHeight="14.5" x14ac:dyDescent="0.35"/>
  <cols>
    <col min="4" max="4" width="17.08984375" bestFit="1" customWidth="1"/>
    <col min="5" max="5" width="11.08984375" bestFit="1" customWidth="1"/>
    <col min="6" max="6" width="17.453125" bestFit="1" customWidth="1"/>
    <col min="11" max="11" width="9.54296875" bestFit="1" customWidth="1"/>
  </cols>
  <sheetData>
    <row r="5" spans="4:13" x14ac:dyDescent="0.35">
      <c r="D5" t="s">
        <v>33</v>
      </c>
      <c r="E5" t="s">
        <v>29</v>
      </c>
      <c r="F5" t="s">
        <v>28</v>
      </c>
      <c r="G5" s="1" t="s">
        <v>30</v>
      </c>
    </row>
    <row r="6" spans="4:13" x14ac:dyDescent="0.35">
      <c r="D6" t="str">
        <f>$E$6&amp;"-"&amp;F6</f>
        <v>Conservador-PAPEL</v>
      </c>
      <c r="E6" t="s">
        <v>27</v>
      </c>
      <c r="F6" s="1" t="s">
        <v>21</v>
      </c>
      <c r="G6" s="26">
        <v>0.3</v>
      </c>
    </row>
    <row r="7" spans="4:13" x14ac:dyDescent="0.35">
      <c r="D7" t="str">
        <f t="shared" ref="D7:D11" si="0">$E$6&amp;"-"&amp;F7</f>
        <v>Conservador-TIJOLO</v>
      </c>
      <c r="E7" t="s">
        <v>27</v>
      </c>
      <c r="F7" s="1" t="s">
        <v>22</v>
      </c>
      <c r="G7" s="26">
        <v>0.5</v>
      </c>
      <c r="K7" s="50" t="s">
        <v>34</v>
      </c>
      <c r="L7" s="50"/>
      <c r="M7" s="51">
        <f>VLOOKUP(K7,$D:$G,4,FALSE)</f>
        <v>0.35</v>
      </c>
    </row>
    <row r="8" spans="4:13" x14ac:dyDescent="0.35">
      <c r="D8" t="str">
        <f t="shared" si="0"/>
        <v>Conservador-HIBRIDOS</v>
      </c>
      <c r="E8" t="s">
        <v>27</v>
      </c>
      <c r="F8" s="1" t="s">
        <v>23</v>
      </c>
      <c r="G8" s="26">
        <v>0.1</v>
      </c>
    </row>
    <row r="9" spans="4:13" x14ac:dyDescent="0.35">
      <c r="D9" t="str">
        <f t="shared" si="0"/>
        <v>Conservador-FOFs</v>
      </c>
      <c r="E9" t="s">
        <v>27</v>
      </c>
      <c r="F9" s="1" t="s">
        <v>24</v>
      </c>
      <c r="G9" s="26">
        <v>0.1</v>
      </c>
    </row>
    <row r="10" spans="4:13" x14ac:dyDescent="0.35">
      <c r="D10" t="str">
        <f t="shared" si="0"/>
        <v>Conservador-DESENVOLVIMENTO</v>
      </c>
      <c r="E10" t="s">
        <v>27</v>
      </c>
      <c r="F10" s="1" t="s">
        <v>25</v>
      </c>
      <c r="G10" s="26">
        <v>0</v>
      </c>
    </row>
    <row r="11" spans="4:13" ht="15" thickBot="1" x14ac:dyDescent="0.4">
      <c r="D11" s="46" t="str">
        <f t="shared" si="0"/>
        <v>Conservador-HOTELARIAS</v>
      </c>
      <c r="E11" s="46" t="s">
        <v>27</v>
      </c>
      <c r="F11" s="47" t="s">
        <v>26</v>
      </c>
      <c r="G11" s="48">
        <v>0</v>
      </c>
    </row>
    <row r="12" spans="4:13" x14ac:dyDescent="0.35">
      <c r="D12" t="str">
        <f>$E$12&amp;"-"&amp;F12</f>
        <v>Moderado-PAPEL</v>
      </c>
      <c r="E12" t="s">
        <v>31</v>
      </c>
      <c r="F12" s="1" t="s">
        <v>21</v>
      </c>
      <c r="G12" s="26">
        <v>0.32</v>
      </c>
    </row>
    <row r="13" spans="4:13" x14ac:dyDescent="0.35">
      <c r="D13" t="str">
        <f t="shared" ref="D13:D17" si="1">$E$12&amp;"-"&amp;F13</f>
        <v>Moderado-TIJOLO</v>
      </c>
      <c r="E13" t="s">
        <v>31</v>
      </c>
      <c r="F13" s="1" t="s">
        <v>22</v>
      </c>
      <c r="G13" s="26">
        <v>0.35</v>
      </c>
    </row>
    <row r="14" spans="4:13" x14ac:dyDescent="0.35">
      <c r="D14" t="str">
        <f t="shared" si="1"/>
        <v>Moderado-HIBRIDOS</v>
      </c>
      <c r="E14" t="s">
        <v>31</v>
      </c>
      <c r="F14" s="1" t="s">
        <v>23</v>
      </c>
      <c r="G14" s="26">
        <v>0.08</v>
      </c>
    </row>
    <row r="15" spans="4:13" x14ac:dyDescent="0.35">
      <c r="D15" t="str">
        <f t="shared" si="1"/>
        <v>Moderado-FOFs</v>
      </c>
      <c r="E15" t="s">
        <v>31</v>
      </c>
      <c r="F15" s="1" t="s">
        <v>24</v>
      </c>
      <c r="G15" s="26">
        <v>0.05</v>
      </c>
    </row>
    <row r="16" spans="4:13" x14ac:dyDescent="0.35">
      <c r="D16" t="str">
        <f t="shared" si="1"/>
        <v>Moderado-DESENVOLVIMENTO</v>
      </c>
      <c r="E16" t="s">
        <v>31</v>
      </c>
      <c r="F16" s="1" t="s">
        <v>25</v>
      </c>
      <c r="G16" s="26">
        <v>0.1</v>
      </c>
    </row>
    <row r="17" spans="4:7" ht="15" thickBot="1" x14ac:dyDescent="0.4">
      <c r="D17" s="46" t="str">
        <f t="shared" si="1"/>
        <v>Moderado-HOTELARIAS</v>
      </c>
      <c r="E17" s="46" t="s">
        <v>31</v>
      </c>
      <c r="F17" s="47" t="s">
        <v>26</v>
      </c>
      <c r="G17" s="48">
        <v>0.1</v>
      </c>
    </row>
    <row r="18" spans="4:7" x14ac:dyDescent="0.35">
      <c r="D18" t="str">
        <f>$E$18&amp;"-"&amp;F18</f>
        <v>Agressivo-PAPEL</v>
      </c>
      <c r="E18" t="s">
        <v>32</v>
      </c>
      <c r="F18" s="1" t="s">
        <v>21</v>
      </c>
      <c r="G18" s="49">
        <v>0.5</v>
      </c>
    </row>
    <row r="19" spans="4:7" x14ac:dyDescent="0.35">
      <c r="D19" t="str">
        <f t="shared" ref="D19:D23" si="2">$E$18&amp;"-"&amp;F19</f>
        <v>Agressivo-TIJOLO</v>
      </c>
      <c r="E19" t="s">
        <v>32</v>
      </c>
      <c r="F19" s="1" t="s">
        <v>22</v>
      </c>
      <c r="G19" s="26">
        <v>0.1</v>
      </c>
    </row>
    <row r="20" spans="4:7" x14ac:dyDescent="0.35">
      <c r="D20" t="str">
        <f t="shared" si="2"/>
        <v>Agressivo-HIBRIDOS</v>
      </c>
      <c r="E20" t="s">
        <v>32</v>
      </c>
      <c r="F20" s="1" t="s">
        <v>23</v>
      </c>
      <c r="G20" s="26">
        <v>0.05</v>
      </c>
    </row>
    <row r="21" spans="4:7" x14ac:dyDescent="0.35">
      <c r="D21" t="str">
        <f t="shared" si="2"/>
        <v>Agressivo-FOFs</v>
      </c>
      <c r="E21" t="s">
        <v>32</v>
      </c>
      <c r="F21" s="1" t="s">
        <v>24</v>
      </c>
      <c r="G21" s="26">
        <v>0.05</v>
      </c>
    </row>
    <row r="22" spans="4:7" x14ac:dyDescent="0.35">
      <c r="D22" t="str">
        <f t="shared" si="2"/>
        <v>Agressivo-DESENVOLVIMENTO</v>
      </c>
      <c r="E22" t="s">
        <v>32</v>
      </c>
      <c r="F22" s="1" t="s">
        <v>25</v>
      </c>
      <c r="G22" s="26">
        <v>0.2</v>
      </c>
    </row>
    <row r="23" spans="4:7" x14ac:dyDescent="0.35">
      <c r="D23" t="str">
        <f t="shared" si="2"/>
        <v>Agressivo-HOTELARIAS</v>
      </c>
      <c r="E23" t="s">
        <v>32</v>
      </c>
      <c r="F23" s="1" t="s">
        <v>26</v>
      </c>
      <c r="G23" s="26">
        <v>0.1</v>
      </c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138ab0ec-84ac-4ba2-9f88-7e6bbdf2aad0}" enabled="0" method="" siteId="{138ab0ec-84ac-4ba2-9f88-7e6bbdf2aad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Planilha2</vt:lpstr>
      <vt:lpstr>Planilha3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Leandro de Oliveira</dc:creator>
  <cp:lastModifiedBy>Cristian Leandro de Oliveira</cp:lastModifiedBy>
  <dcterms:created xsi:type="dcterms:W3CDTF">2025-06-06T21:56:23Z</dcterms:created>
  <dcterms:modified xsi:type="dcterms:W3CDTF">2025-06-12T02:49:06Z</dcterms:modified>
</cp:coreProperties>
</file>