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9845" yWindow="3135" windowWidth="42210" windowHeight="11760" tabRatio="345"/>
  </bookViews>
  <sheets>
    <sheet name="APP" sheetId="1" r:id="rId1"/>
    <sheet name="Planilha2" sheetId="2" r:id="rId2"/>
  </sheets>
  <definedNames>
    <definedName name="aporte">APP!$D$16</definedName>
    <definedName name="patrimonio">APP!$D$19</definedName>
    <definedName name="qtd_anos">APP!$D$17</definedName>
    <definedName name="rendimento_carteira">APP!$D$12</definedName>
    <definedName name="salario">APP!$D$11</definedName>
    <definedName name="sugestao_investimento">APP!$D$13</definedName>
    <definedName name="taxa_mensal">APP!$D$18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35" i="1"/>
  <c r="C36" i="1"/>
  <c r="C37" i="1"/>
  <c r="C38" i="1"/>
  <c r="C39" i="1"/>
  <c r="C40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2" i="1"/>
  <c r="D19" i="1"/>
  <c r="D20" i="1" s="1"/>
  <c r="C26" i="1"/>
  <c r="D26" i="1" s="1"/>
  <c r="C25" i="1"/>
  <c r="D25" i="1" s="1"/>
  <c r="C24" i="1"/>
  <c r="D24" i="1" s="1"/>
  <c r="C27" i="1"/>
  <c r="D27" i="1" s="1"/>
  <c r="C23" i="1"/>
  <c r="D23" i="1" s="1"/>
  <c r="D35" i="1" l="1"/>
  <c r="D40" i="1"/>
  <c r="D38" i="1"/>
  <c r="D37" i="1"/>
  <c r="D39" i="1"/>
  <c r="D36" i="1"/>
  <c r="D41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<sst xmlns="http://schemas.openxmlformats.org/spreadsheetml/2006/main" count="71" uniqueCount="34">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</sst>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8"/>
      <color rgb="FFFFC000"/>
      <name val="Segoe UI Semibold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indent="3"/>
    </xf>
    <xf numFmtId="164" fontId="8" fillId="4" borderId="6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0" fontId="7" fillId="4" borderId="8" xfId="0" applyFont="1" applyFill="1" applyBorder="1" applyAlignment="1">
      <alignment horizontal="left" indent="3"/>
    </xf>
    <xf numFmtId="164" fontId="8" fillId="4" borderId="9" xfId="0" applyNumberFormat="1" applyFont="1" applyFill="1" applyBorder="1" applyAlignment="1">
      <alignment horizontal="center"/>
    </xf>
    <xf numFmtId="164" fontId="8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left" indent="3"/>
    </xf>
    <xf numFmtId="164" fontId="8" fillId="4" borderId="12" xfId="0" applyNumberFormat="1" applyFont="1" applyFill="1" applyBorder="1" applyAlignment="1">
      <alignment horizontal="center"/>
    </xf>
    <xf numFmtId="164" fontId="8" fillId="4" borderId="13" xfId="0" applyNumberFormat="1" applyFont="1" applyFill="1" applyBorder="1" applyAlignment="1">
      <alignment horizontal="center"/>
    </xf>
    <xf numFmtId="164" fontId="9" fillId="0" borderId="16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8" fontId="9" fillId="4" borderId="19" xfId="0" applyNumberFormat="1" applyFont="1" applyFill="1" applyBorder="1" applyAlignment="1">
      <alignment horizontal="center"/>
    </xf>
    <xf numFmtId="8" fontId="9" fillId="4" borderId="22" xfId="0" applyNumberFormat="1" applyFont="1" applyFill="1" applyBorder="1" applyAlignment="1">
      <alignment horizontal="center"/>
    </xf>
    <xf numFmtId="164" fontId="8" fillId="0" borderId="16" xfId="1" applyNumberFormat="1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164" fontId="8" fillId="5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5" borderId="0" xfId="0" applyFont="1" applyFill="1"/>
    <xf numFmtId="164" fontId="3" fillId="5" borderId="0" xfId="1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2" fillId="2" borderId="0" xfId="2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7" fillId="5" borderId="14" xfId="0" applyFont="1" applyFill="1" applyBorder="1" applyAlignment="1">
      <alignment horizontal="left" indent="3"/>
    </xf>
    <xf numFmtId="0" fontId="7" fillId="5" borderId="15" xfId="0" applyFont="1" applyFill="1" applyBorder="1" applyAlignment="1">
      <alignment horizontal="left" indent="3"/>
    </xf>
    <xf numFmtId="0" fontId="7" fillId="5" borderId="17" xfId="0" applyFont="1" applyFill="1" applyBorder="1" applyAlignment="1">
      <alignment horizontal="left" indent="3"/>
    </xf>
    <xf numFmtId="0" fontId="7" fillId="5" borderId="18" xfId="0" applyFont="1" applyFill="1" applyBorder="1" applyAlignment="1">
      <alignment horizontal="left" indent="3"/>
    </xf>
    <xf numFmtId="0" fontId="10" fillId="4" borderId="20" xfId="0" applyFont="1" applyFill="1" applyBorder="1" applyAlignment="1">
      <alignment horizontal="left" indent="3"/>
    </xf>
    <xf numFmtId="0" fontId="10" fillId="4" borderId="21" xfId="0" applyFont="1" applyFill="1" applyBorder="1" applyAlignment="1">
      <alignment horizontal="left" indent="3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left" indent="3"/>
    </xf>
    <xf numFmtId="0" fontId="7" fillId="5" borderId="21" xfId="0" applyFont="1" applyFill="1" applyBorder="1" applyAlignment="1">
      <alignment horizontal="left" indent="3"/>
    </xf>
    <xf numFmtId="0" fontId="10" fillId="4" borderId="17" xfId="0" applyFont="1" applyFill="1" applyBorder="1" applyAlignment="1">
      <alignment horizontal="left" indent="3"/>
    </xf>
    <xf numFmtId="0" fontId="10" fillId="4" borderId="18" xfId="0" applyFont="1" applyFill="1" applyBorder="1" applyAlignment="1">
      <alignment horizontal="left" indent="3"/>
    </xf>
    <xf numFmtId="0" fontId="11" fillId="9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FF99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f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41</xdr:row>
      <xdr:rowOff>97971</xdr:rowOff>
    </xdr:from>
    <xdr:to>
      <xdr:col>3</xdr:col>
      <xdr:colOff>892175</xdr:colOff>
      <xdr:row>54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619125</xdr:colOff>
      <xdr:row>0</xdr:row>
      <xdr:rowOff>19050</xdr:rowOff>
    </xdr:from>
    <xdr:to>
      <xdr:col>3</xdr:col>
      <xdr:colOff>457200</xdr:colOff>
      <xdr:row>7</xdr:row>
      <xdr:rowOff>133350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19050"/>
          <a:ext cx="4819650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41"/>
  <sheetViews>
    <sheetView showGridLines="0" tabSelected="1" view="pageLayout" topLeftCell="A10" zoomScaleNormal="70" workbookViewId="0">
      <selection activeCell="D19" sqref="D19"/>
    </sheetView>
  </sheetViews>
  <sheetFormatPr defaultColWidth="0" defaultRowHeight="14.25"/>
  <cols>
    <col min="1" max="1" width="5.5" customWidth="1"/>
    <col min="2" max="2" width="46.875" customWidth="1"/>
    <col min="3" max="3" width="17.5" bestFit="1" customWidth="1"/>
    <col min="4" max="4" width="15" customWidth="1"/>
    <col min="5" max="8" width="3.5" customWidth="1"/>
    <col min="9" max="16384" width="8.75" hidden="1"/>
  </cols>
  <sheetData>
    <row r="9" spans="2:4" ht="15" thickBot="1"/>
    <row r="10" spans="2:4" ht="26.25">
      <c r="B10" s="53" t="s">
        <v>15</v>
      </c>
      <c r="C10" s="54"/>
      <c r="D10" s="55"/>
    </row>
    <row r="11" spans="2:4" ht="17.25">
      <c r="B11" s="40" t="s">
        <v>14</v>
      </c>
      <c r="C11" s="41"/>
      <c r="D11" s="20">
        <v>1500</v>
      </c>
    </row>
    <row r="12" spans="2:4" ht="17.45">
      <c r="B12" s="42" t="s">
        <v>13</v>
      </c>
      <c r="C12" s="43"/>
      <c r="D12" s="21">
        <v>5.0000000000000001E-3</v>
      </c>
    </row>
    <row r="13" spans="2:4" ht="18" thickBot="1">
      <c r="B13" s="49" t="s">
        <v>33</v>
      </c>
      <c r="C13" s="50"/>
      <c r="D13" s="22">
        <f>D11*30%</f>
        <v>450</v>
      </c>
    </row>
    <row r="14" spans="2:4" ht="15" thickBot="1"/>
    <row r="15" spans="2:4" ht="28.5" customHeight="1">
      <c r="B15" s="46" t="s">
        <v>5</v>
      </c>
      <c r="C15" s="47"/>
      <c r="D15" s="48"/>
    </row>
    <row r="16" spans="2:4" ht="17.25">
      <c r="B16" s="40" t="s">
        <v>0</v>
      </c>
      <c r="C16" s="41"/>
      <c r="D16" s="15">
        <v>150</v>
      </c>
    </row>
    <row r="17" spans="1:6" ht="17.45">
      <c r="B17" s="42" t="s">
        <v>1</v>
      </c>
      <c r="C17" s="43"/>
      <c r="D17" s="16">
        <v>10</v>
      </c>
    </row>
    <row r="18" spans="1:6" ht="17.45">
      <c r="B18" s="42" t="s">
        <v>2</v>
      </c>
      <c r="C18" s="43"/>
      <c r="D18" s="17">
        <v>1.047E-2</v>
      </c>
    </row>
    <row r="19" spans="1:6" ht="17.25">
      <c r="B19" s="51" t="s">
        <v>3</v>
      </c>
      <c r="C19" s="52"/>
      <c r="D19" s="18">
        <f>FV(taxa_mensal,qtd_anos*12,aporte*-1)</f>
        <v>35671.680538972381</v>
      </c>
    </row>
    <row r="20" spans="1:6" ht="18" thickBot="1">
      <c r="B20" s="44" t="s">
        <v>4</v>
      </c>
      <c r="C20" s="45"/>
      <c r="D20" s="19">
        <f>patrimonio*rendimento_carteira</f>
        <v>178.35840269486192</v>
      </c>
      <c r="F20" s="3"/>
    </row>
    <row r="21" spans="1:6" ht="15" thickBot="1"/>
    <row r="22" spans="1:6" ht="30.75">
      <c r="B22" s="46" t="s">
        <v>11</v>
      </c>
      <c r="C22" s="47"/>
      <c r="D22" s="5" t="s">
        <v>12</v>
      </c>
    </row>
    <row r="23" spans="1:6" ht="17.45">
      <c r="A23" s="1">
        <v>2</v>
      </c>
      <c r="B23" s="6" t="s">
        <v>6</v>
      </c>
      <c r="C23" s="7">
        <f>FV($D$18,$A23*12,$D$16*-1)</f>
        <v>4068.6474974104012</v>
      </c>
      <c r="D23" s="8">
        <f>C23*rendimento_carteira</f>
        <v>20.343237487052008</v>
      </c>
    </row>
    <row r="24" spans="1:6" ht="17.45">
      <c r="A24" s="1">
        <v>5</v>
      </c>
      <c r="B24" s="9" t="s">
        <v>7</v>
      </c>
      <c r="C24" s="10">
        <f>FV($D$18,$A24*12,$D$16*-1)</f>
        <v>12437.291337544295</v>
      </c>
      <c r="D24" s="11">
        <f>C24*rendimento_carteira</f>
        <v>62.186456687721474</v>
      </c>
    </row>
    <row r="25" spans="1:6" ht="17.45">
      <c r="A25" s="1">
        <v>10</v>
      </c>
      <c r="B25" s="9" t="s">
        <v>8</v>
      </c>
      <c r="C25" s="10">
        <f>FV($D$18,$A25*12,$D$16*-1)</f>
        <v>35671.680538972381</v>
      </c>
      <c r="D25" s="11">
        <f>C25*rendimento_carteira</f>
        <v>178.35840269486192</v>
      </c>
    </row>
    <row r="26" spans="1:6" ht="17.45">
      <c r="A26" s="1">
        <v>20</v>
      </c>
      <c r="B26" s="9" t="s">
        <v>9</v>
      </c>
      <c r="C26" s="10">
        <f>FV($D$18,$A26*12,$D$16*-1)</f>
        <v>160161.68279266485</v>
      </c>
      <c r="D26" s="11">
        <f>C26*rendimento_carteira</f>
        <v>800.80841396332426</v>
      </c>
    </row>
    <row r="27" spans="1:6" ht="18" thickBot="1">
      <c r="A27" s="1">
        <v>30</v>
      </c>
      <c r="B27" s="12" t="s">
        <v>10</v>
      </c>
      <c r="C27" s="13">
        <f>FV($D$18,$A27*12,$D$16*-1)</f>
        <v>594617.2628764963</v>
      </c>
      <c r="D27" s="14">
        <f>C27*rendimento_carteira</f>
        <v>2973.0863143824818</v>
      </c>
    </row>
    <row r="31" spans="1:6">
      <c r="B31" s="23" t="s">
        <v>20</v>
      </c>
      <c r="C31" s="24" t="s">
        <v>17</v>
      </c>
      <c r="D31" s="23"/>
    </row>
    <row r="32" spans="1:6" ht="15">
      <c r="B32" s="25" t="s">
        <v>19</v>
      </c>
      <c r="C32" s="26">
        <f>aporte</f>
        <v>150</v>
      </c>
      <c r="D32" s="25"/>
    </row>
    <row r="34" spans="2:4" ht="15">
      <c r="B34" s="27" t="s">
        <v>21</v>
      </c>
      <c r="C34" s="27" t="s">
        <v>22</v>
      </c>
      <c r="D34" s="27" t="s">
        <v>23</v>
      </c>
    </row>
    <row r="35" spans="2:4">
      <c r="B35" s="2" t="s">
        <v>24</v>
      </c>
      <c r="C35" s="4">
        <f>VLOOKUP($C$31&amp;"-"&amp;B35,Planilha2!$A:$D,4,FALSE)</f>
        <v>0.32</v>
      </c>
      <c r="D35" s="30">
        <f>C35*$C$32</f>
        <v>48</v>
      </c>
    </row>
    <row r="36" spans="2:4">
      <c r="B36" s="2" t="s">
        <v>25</v>
      </c>
      <c r="C36" s="4">
        <f>VLOOKUP($C$31&amp;"-"&amp;B36,Planilha2!$A:$D,4,FALSE)</f>
        <v>0.35</v>
      </c>
      <c r="D36" s="30">
        <f t="shared" ref="D36:D40" si="0">C36*$C$32</f>
        <v>52.5</v>
      </c>
    </row>
    <row r="37" spans="2:4">
      <c r="B37" s="2" t="s">
        <v>26</v>
      </c>
      <c r="C37" s="4">
        <f>VLOOKUP($C$31&amp;"-"&amp;B37,Planilha2!$A:$D,4,FALSE)</f>
        <v>0.08</v>
      </c>
      <c r="D37" s="30">
        <f t="shared" si="0"/>
        <v>12</v>
      </c>
    </row>
    <row r="38" spans="2:4">
      <c r="B38" s="2" t="s">
        <v>27</v>
      </c>
      <c r="C38" s="4">
        <f>VLOOKUP($C$31&amp;"-"&amp;B38,Planilha2!$A:$D,4,FALSE)</f>
        <v>0.05</v>
      </c>
      <c r="D38" s="30">
        <f t="shared" si="0"/>
        <v>7.5</v>
      </c>
    </row>
    <row r="39" spans="2:4">
      <c r="B39" s="2" t="s">
        <v>28</v>
      </c>
      <c r="C39" s="4">
        <f>VLOOKUP($C$31&amp;"-"&amp;B39,Planilha2!$A:$D,4,FALSE)</f>
        <v>0.1</v>
      </c>
      <c r="D39" s="30">
        <f t="shared" si="0"/>
        <v>15</v>
      </c>
    </row>
    <row r="40" spans="2:4">
      <c r="B40" s="2" t="s">
        <v>29</v>
      </c>
      <c r="C40" s="4">
        <f>VLOOKUP($C$31&amp;"-"&amp;B40,Planilha2!$A:$D,4,FALSE)</f>
        <v>0.1</v>
      </c>
      <c r="D40" s="30">
        <f t="shared" si="0"/>
        <v>15</v>
      </c>
    </row>
    <row r="41" spans="2:4" ht="15">
      <c r="B41" s="28"/>
      <c r="C41" s="28"/>
      <c r="D41" s="29">
        <f>SUM(D35:D40)</f>
        <v>150</v>
      </c>
    </row>
  </sheetData>
  <mergeCells count="11">
    <mergeCell ref="B10:D10"/>
    <mergeCell ref="B11:C11"/>
    <mergeCell ref="B12:C12"/>
    <mergeCell ref="B13:C13"/>
    <mergeCell ref="B19:C19"/>
    <mergeCell ref="B22:C22"/>
    <mergeCell ref="B16:C16"/>
    <mergeCell ref="B17:C17"/>
    <mergeCell ref="B18:C18"/>
    <mergeCell ref="B20:C20"/>
    <mergeCell ref="B15:D15"/>
  </mergeCells>
  <dataValidations count="1">
    <dataValidation type="list" allowBlank="1" showInputMessage="1" showErrorMessage="1" sqref="C31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zoomScale="115" zoomScaleNormal="115" workbookViewId="0">
      <selection activeCell="C7" sqref="C7"/>
    </sheetView>
  </sheetViews>
  <sheetFormatPr defaultRowHeight="14.25"/>
  <cols>
    <col min="1" max="1" width="29.125" bestFit="1" customWidth="1"/>
    <col min="2" max="2" width="11.5" bestFit="1" customWidth="1"/>
    <col min="3" max="3" width="17.75" bestFit="1" customWidth="1"/>
    <col min="7" max="7" width="15.375" bestFit="1" customWidth="1"/>
  </cols>
  <sheetData>
    <row r="2" spans="1:8" ht="14.45">
      <c r="A2" s="38" t="s">
        <v>31</v>
      </c>
      <c r="B2" s="38" t="s">
        <v>20</v>
      </c>
      <c r="C2" s="39" t="s">
        <v>21</v>
      </c>
      <c r="D2" s="39" t="s">
        <v>30</v>
      </c>
    </row>
    <row r="3" spans="1:8" ht="14.4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ht="14.4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3" t="s">
        <v>32</v>
      </c>
      <c r="H4" s="37">
        <f>VLOOKUP(G4,$A:$D,4,FALSE)</f>
        <v>0.35</v>
      </c>
    </row>
    <row r="5" spans="1:8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ht="14.4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ht="14.4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>
      <c r="A8" s="31" t="str">
        <f t="shared" si="0"/>
        <v>Conservador-HOTELARIAS</v>
      </c>
      <c r="B8" s="31" t="s">
        <v>16</v>
      </c>
      <c r="C8" s="32" t="s">
        <v>29</v>
      </c>
      <c r="D8" s="33">
        <v>0</v>
      </c>
    </row>
    <row r="9" spans="1:8" ht="14.4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ht="14.45">
      <c r="A10" s="34" t="str">
        <f t="shared" si="0"/>
        <v>Moderado-TIJOLO</v>
      </c>
      <c r="B10" s="34" t="s">
        <v>17</v>
      </c>
      <c r="C10" s="35" t="s">
        <v>25</v>
      </c>
      <c r="D10" s="36">
        <v>0.35</v>
      </c>
    </row>
    <row r="11" spans="1:8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ht="14.4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ht="14.4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>
      <c r="A14" s="31" t="str">
        <f t="shared" si="0"/>
        <v>Moderado-HOTELARIAS</v>
      </c>
      <c r="B14" s="31" t="s">
        <v>17</v>
      </c>
      <c r="C14" s="32" t="s">
        <v>29</v>
      </c>
      <c r="D14" s="33">
        <v>0.1</v>
      </c>
    </row>
    <row r="15" spans="1:8" ht="14.4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ht="14.4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ht="14.4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ht="14.4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ht="14.4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ht="14.4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documentManagement/types"/>
    <ds:schemaRef ds:uri="http://purl.org/dc/elements/1.1/"/>
    <ds:schemaRef ds:uri="http://www.w3.org/XML/1998/namespace"/>
    <ds:schemaRef ds:uri="19483571-f922-4e8e-9c1c-26f0a2252132"/>
    <ds:schemaRef ds:uri="http://schemas.microsoft.com/office/infopath/2007/PartnerControls"/>
    <ds:schemaRef ds:uri="851b35d3-0456-4d6a-bc2f-da927e91d158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Esdra Carvalho</cp:lastModifiedBy>
  <dcterms:created xsi:type="dcterms:W3CDTF">2025-04-16T18:38:03Z</dcterms:created>
  <dcterms:modified xsi:type="dcterms:W3CDTF">2025-06-14T13:14:14Z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