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Mi unidad\01.UEMC - BigData\BLOQUE I\2. Técnicas de análisis de datos\Prácticas\Actividad 1\CristinaVarasMenadas-TecnicasAnalisisDeDatos-MBD2021\"/>
    </mc:Choice>
  </mc:AlternateContent>
  <xr:revisionPtr revIDLastSave="0" documentId="13_ncr:1_{7596621B-21C4-45A1-B34E-283B79F4E04D}" xr6:coauthVersionLast="47" xr6:coauthVersionMax="47" xr10:uidLastSave="{00000000-0000-0000-0000-000000000000}"/>
  <bookViews>
    <workbookView xWindow="-103" yWindow="-103" windowWidth="33120" windowHeight="18120" activeTab="3" xr2:uid="{00000000-000D-0000-FFFF-FFFF00000000}"/>
  </bookViews>
  <sheets>
    <sheet name="Ejercicio 1" sheetId="1" r:id="rId1"/>
    <sheet name="Ejercicio 2" sheetId="2" r:id="rId2"/>
    <sheet name="Ejercicio 3" sheetId="3" r:id="rId3"/>
    <sheet name="Ejercicio 4" sheetId="4" r:id="rId4"/>
    <sheet name="Ejercicio 5" sheetId="5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7" i="5" l="1"/>
  <c r="O4" i="5"/>
  <c r="N2" i="5"/>
  <c r="O95" i="5" s="1"/>
  <c r="P95" i="5" s="1"/>
  <c r="E2" i="5"/>
  <c r="D2" i="5"/>
  <c r="C2" i="5"/>
  <c r="B2" i="5"/>
  <c r="M3" i="4" a="1"/>
  <c r="M6" i="4" s="1"/>
  <c r="J2" i="4"/>
  <c r="C93" i="3"/>
  <c r="D90" i="3"/>
  <c r="B90" i="3"/>
  <c r="C90" i="3" s="1"/>
  <c r="B84" i="3"/>
  <c r="B83" i="3"/>
  <c r="B85" i="3" s="1"/>
  <c r="C80" i="3"/>
  <c r="D41" i="3"/>
  <c r="D40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O3" i="3"/>
  <c r="N3" i="3"/>
  <c r="M3" i="3"/>
  <c r="L3" i="3"/>
  <c r="K31" i="3"/>
  <c r="K26" i="3"/>
  <c r="K23" i="3"/>
  <c r="K18" i="3"/>
  <c r="K15" i="3"/>
  <c r="K10" i="3"/>
  <c r="K7" i="3"/>
  <c r="K3" i="3" a="1"/>
  <c r="K28" i="3" s="1"/>
  <c r="K3" i="3"/>
  <c r="C3" i="3"/>
  <c r="C35" i="2"/>
  <c r="D35" i="2" s="1"/>
  <c r="D34" i="2"/>
  <c r="D33" i="2"/>
  <c r="E32" i="2" a="1"/>
  <c r="D32" i="2"/>
  <c r="B32" i="2"/>
  <c r="B27" i="2"/>
  <c r="B28" i="2" s="1"/>
  <c r="B26" i="2"/>
  <c r="B22" i="2"/>
  <c r="B21" i="2"/>
  <c r="B16" i="2"/>
  <c r="B15" i="2"/>
  <c r="B13" i="2" a="1"/>
  <c r="B17" i="2" s="1"/>
  <c r="B13" i="2"/>
  <c r="N28" i="1"/>
  <c r="N27" i="1"/>
  <c r="O29" i="1"/>
  <c r="O28" i="1"/>
  <c r="O26" i="1" a="1"/>
  <c r="O26" i="1" s="1"/>
  <c r="Q26" i="1" s="1"/>
  <c r="N26" i="1"/>
  <c r="L26" i="1"/>
  <c r="E22" i="1"/>
  <c r="E21" i="1"/>
  <c r="E20" i="1"/>
  <c r="L4" i="1"/>
  <c r="L3" i="1"/>
  <c r="L5" i="1" s="1"/>
  <c r="Q27" i="1" l="1"/>
  <c r="E36" i="2"/>
  <c r="E34" i="2"/>
  <c r="E33" i="2"/>
  <c r="E32" i="2"/>
  <c r="E35" i="2"/>
  <c r="B91" i="3"/>
  <c r="P28" i="1"/>
  <c r="D3" i="3" a="1"/>
  <c r="C33" i="3"/>
  <c r="O30" i="1"/>
  <c r="R26" i="1" s="1"/>
  <c r="B18" i="2"/>
  <c r="K5" i="3"/>
  <c r="K13" i="3"/>
  <c r="K21" i="3"/>
  <c r="K29" i="3"/>
  <c r="O27" i="1"/>
  <c r="K6" i="3"/>
  <c r="K14" i="3"/>
  <c r="K22" i="3"/>
  <c r="K30" i="3"/>
  <c r="M3" i="4"/>
  <c r="N6" i="4"/>
  <c r="P4" i="5"/>
  <c r="O8" i="5"/>
  <c r="P8" i="5" s="1"/>
  <c r="O12" i="5"/>
  <c r="P12" i="5" s="1"/>
  <c r="O16" i="5"/>
  <c r="P16" i="5" s="1"/>
  <c r="O20" i="5"/>
  <c r="P20" i="5" s="1"/>
  <c r="O24" i="5"/>
  <c r="P24" i="5" s="1"/>
  <c r="O28" i="5"/>
  <c r="P28" i="5" s="1"/>
  <c r="O32" i="5"/>
  <c r="P32" i="5" s="1"/>
  <c r="O36" i="5"/>
  <c r="P36" i="5" s="1"/>
  <c r="O40" i="5"/>
  <c r="P40" i="5" s="1"/>
  <c r="O44" i="5"/>
  <c r="P44" i="5" s="1"/>
  <c r="O48" i="5"/>
  <c r="P48" i="5" s="1"/>
  <c r="O52" i="5"/>
  <c r="P52" i="5" s="1"/>
  <c r="O56" i="5"/>
  <c r="P56" i="5" s="1"/>
  <c r="O60" i="5"/>
  <c r="P60" i="5" s="1"/>
  <c r="O64" i="5"/>
  <c r="P64" i="5" s="1"/>
  <c r="O68" i="5"/>
  <c r="P68" i="5" s="1"/>
  <c r="O72" i="5"/>
  <c r="P72" i="5" s="1"/>
  <c r="O76" i="5"/>
  <c r="P76" i="5" s="1"/>
  <c r="O80" i="5"/>
  <c r="P80" i="5" s="1"/>
  <c r="O84" i="5"/>
  <c r="P84" i="5" s="1"/>
  <c r="O88" i="5"/>
  <c r="P88" i="5" s="1"/>
  <c r="O92" i="5"/>
  <c r="P92" i="5" s="1"/>
  <c r="M7" i="4"/>
  <c r="N3" i="4"/>
  <c r="N7" i="4"/>
  <c r="O5" i="5"/>
  <c r="P5" i="5" s="1"/>
  <c r="O9" i="5"/>
  <c r="P9" i="5" s="1"/>
  <c r="O13" i="5"/>
  <c r="P13" i="5" s="1"/>
  <c r="O17" i="5"/>
  <c r="P17" i="5" s="1"/>
  <c r="O21" i="5"/>
  <c r="P21" i="5" s="1"/>
  <c r="O25" i="5"/>
  <c r="P25" i="5" s="1"/>
  <c r="O29" i="5"/>
  <c r="P29" i="5" s="1"/>
  <c r="O33" i="5"/>
  <c r="P33" i="5" s="1"/>
  <c r="O37" i="5"/>
  <c r="P37" i="5" s="1"/>
  <c r="O41" i="5"/>
  <c r="P41" i="5" s="1"/>
  <c r="O45" i="5"/>
  <c r="P45" i="5" s="1"/>
  <c r="O49" i="5"/>
  <c r="P49" i="5" s="1"/>
  <c r="O53" i="5"/>
  <c r="P53" i="5" s="1"/>
  <c r="O57" i="5"/>
  <c r="P57" i="5" s="1"/>
  <c r="O61" i="5"/>
  <c r="P61" i="5" s="1"/>
  <c r="O65" i="5"/>
  <c r="P65" i="5" s="1"/>
  <c r="O69" i="5"/>
  <c r="P69" i="5" s="1"/>
  <c r="O73" i="5"/>
  <c r="P73" i="5" s="1"/>
  <c r="O77" i="5"/>
  <c r="P77" i="5" s="1"/>
  <c r="O81" i="5"/>
  <c r="P81" i="5" s="1"/>
  <c r="O85" i="5"/>
  <c r="P85" i="5" s="1"/>
  <c r="O89" i="5"/>
  <c r="P89" i="5" s="1"/>
  <c r="O93" i="5"/>
  <c r="P93" i="5" s="1"/>
  <c r="K8" i="3"/>
  <c r="K16" i="3"/>
  <c r="K24" i="3"/>
  <c r="K32" i="3"/>
  <c r="B14" i="2"/>
  <c r="K9" i="3"/>
  <c r="K17" i="3"/>
  <c r="K25" i="3"/>
  <c r="M4" i="4"/>
  <c r="N4" i="4"/>
  <c r="O6" i="5"/>
  <c r="P6" i="5" s="1"/>
  <c r="O10" i="5"/>
  <c r="P10" i="5" s="1"/>
  <c r="O14" i="5"/>
  <c r="P14" i="5" s="1"/>
  <c r="O18" i="5"/>
  <c r="P18" i="5" s="1"/>
  <c r="O22" i="5"/>
  <c r="P22" i="5" s="1"/>
  <c r="O26" i="5"/>
  <c r="P26" i="5" s="1"/>
  <c r="O30" i="5"/>
  <c r="P30" i="5" s="1"/>
  <c r="O34" i="5"/>
  <c r="P34" i="5" s="1"/>
  <c r="O38" i="5"/>
  <c r="P38" i="5" s="1"/>
  <c r="O42" i="5"/>
  <c r="P42" i="5" s="1"/>
  <c r="O46" i="5"/>
  <c r="P46" i="5" s="1"/>
  <c r="O50" i="5"/>
  <c r="P50" i="5" s="1"/>
  <c r="O54" i="5"/>
  <c r="P54" i="5" s="1"/>
  <c r="O58" i="5"/>
  <c r="P58" i="5" s="1"/>
  <c r="O62" i="5"/>
  <c r="P62" i="5" s="1"/>
  <c r="O66" i="5"/>
  <c r="P66" i="5" s="1"/>
  <c r="O70" i="5"/>
  <c r="P70" i="5" s="1"/>
  <c r="O74" i="5"/>
  <c r="P74" i="5" s="1"/>
  <c r="O78" i="5"/>
  <c r="P78" i="5" s="1"/>
  <c r="O82" i="5"/>
  <c r="P82" i="5" s="1"/>
  <c r="O86" i="5"/>
  <c r="P86" i="5" s="1"/>
  <c r="O90" i="5"/>
  <c r="P90" i="5" s="1"/>
  <c r="O94" i="5"/>
  <c r="P94" i="5" s="1"/>
  <c r="K11" i="3"/>
  <c r="K19" i="3"/>
  <c r="K27" i="3"/>
  <c r="M5" i="4"/>
  <c r="K4" i="3"/>
  <c r="K12" i="3"/>
  <c r="K20" i="3"/>
  <c r="N5" i="4"/>
  <c r="O7" i="5"/>
  <c r="P7" i="5" s="1"/>
  <c r="O11" i="5"/>
  <c r="P11" i="5" s="1"/>
  <c r="O15" i="5"/>
  <c r="P15" i="5" s="1"/>
  <c r="O19" i="5"/>
  <c r="P19" i="5" s="1"/>
  <c r="O23" i="5"/>
  <c r="P23" i="5" s="1"/>
  <c r="O27" i="5"/>
  <c r="P27" i="5" s="1"/>
  <c r="O31" i="5"/>
  <c r="P31" i="5" s="1"/>
  <c r="O35" i="5"/>
  <c r="P35" i="5" s="1"/>
  <c r="O39" i="5"/>
  <c r="P39" i="5" s="1"/>
  <c r="O43" i="5"/>
  <c r="P43" i="5" s="1"/>
  <c r="O47" i="5"/>
  <c r="P47" i="5" s="1"/>
  <c r="O51" i="5"/>
  <c r="P51" i="5" s="1"/>
  <c r="O55" i="5"/>
  <c r="P55" i="5" s="1"/>
  <c r="O59" i="5"/>
  <c r="P59" i="5" s="1"/>
  <c r="O63" i="5"/>
  <c r="P63" i="5" s="1"/>
  <c r="O67" i="5"/>
  <c r="P67" i="5" s="1"/>
  <c r="O71" i="5"/>
  <c r="P71" i="5" s="1"/>
  <c r="O75" i="5"/>
  <c r="P75" i="5" s="1"/>
  <c r="O79" i="5"/>
  <c r="P79" i="5" s="1"/>
  <c r="O83" i="5"/>
  <c r="P83" i="5" s="1"/>
  <c r="P87" i="5"/>
  <c r="O91" i="5"/>
  <c r="P91" i="5" s="1"/>
  <c r="D30" i="3" l="1"/>
  <c r="D22" i="3"/>
  <c r="D14" i="3"/>
  <c r="D6" i="3"/>
  <c r="D29" i="3"/>
  <c r="D21" i="3"/>
  <c r="D13" i="3"/>
  <c r="D5" i="3"/>
  <c r="D27" i="3"/>
  <c r="D19" i="3"/>
  <c r="D11" i="3"/>
  <c r="D26" i="3"/>
  <c r="D18" i="3"/>
  <c r="D10" i="3"/>
  <c r="D3" i="3"/>
  <c r="D32" i="3"/>
  <c r="D24" i="3"/>
  <c r="D16" i="3"/>
  <c r="D8" i="3"/>
  <c r="D31" i="3"/>
  <c r="D23" i="3"/>
  <c r="D15" i="3"/>
  <c r="D7" i="3"/>
  <c r="D28" i="3"/>
  <c r="D12" i="3"/>
  <c r="D25" i="3"/>
  <c r="D20" i="3"/>
  <c r="D17" i="3"/>
  <c r="D9" i="3"/>
  <c r="D4" i="3"/>
  <c r="D14" i="2"/>
  <c r="E37" i="2"/>
  <c r="F34" i="2" s="1"/>
  <c r="G32" i="2"/>
  <c r="P26" i="1"/>
  <c r="P30" i="1" s="1"/>
  <c r="C91" i="3"/>
  <c r="D91" i="3" s="1"/>
  <c r="Q28" i="1"/>
  <c r="R28" i="1" s="1"/>
  <c r="R27" i="1"/>
  <c r="R30" i="1" s="1"/>
  <c r="F33" i="2"/>
  <c r="P27" i="1"/>
  <c r="B19" i="2"/>
  <c r="F35" i="2"/>
  <c r="E19" i="2" l="1"/>
  <c r="E13" i="2"/>
  <c r="C15" i="2"/>
  <c r="C16" i="2"/>
  <c r="C17" i="2"/>
  <c r="C13" i="2"/>
  <c r="G33" i="2"/>
  <c r="H32" i="2"/>
  <c r="F32" i="2"/>
  <c r="F37" i="2" s="1"/>
  <c r="D15" i="2"/>
  <c r="E14" i="2"/>
  <c r="F31" i="3"/>
  <c r="F29" i="3"/>
  <c r="F27" i="3"/>
  <c r="F25" i="3"/>
  <c r="F23" i="3"/>
  <c r="F21" i="3"/>
  <c r="F19" i="3"/>
  <c r="F17" i="3"/>
  <c r="F15" i="3"/>
  <c r="F13" i="3"/>
  <c r="F11" i="3"/>
  <c r="F9" i="3"/>
  <c r="F7" i="3"/>
  <c r="F5" i="3"/>
  <c r="F3" i="3"/>
  <c r="D33" i="3"/>
  <c r="E13" i="3" s="1"/>
  <c r="F20" i="3"/>
  <c r="F16" i="3"/>
  <c r="F12" i="3"/>
  <c r="F8" i="3"/>
  <c r="F4" i="3"/>
  <c r="F14" i="3"/>
  <c r="F6" i="3"/>
  <c r="F26" i="3"/>
  <c r="F30" i="3"/>
  <c r="F28" i="3"/>
  <c r="F18" i="3"/>
  <c r="F10" i="3"/>
  <c r="F22" i="3"/>
  <c r="F24" i="3"/>
  <c r="B92" i="3"/>
  <c r="C14" i="2"/>
  <c r="G16" i="3" l="1"/>
  <c r="G13" i="3"/>
  <c r="G29" i="3"/>
  <c r="G30" i="3"/>
  <c r="G20" i="3"/>
  <c r="E3" i="3"/>
  <c r="G24" i="3"/>
  <c r="G26" i="3"/>
  <c r="E24" i="3"/>
  <c r="E12" i="3"/>
  <c r="E15" i="3"/>
  <c r="E25" i="3"/>
  <c r="E23" i="3"/>
  <c r="E9" i="3"/>
  <c r="E18" i="3"/>
  <c r="E21" i="3"/>
  <c r="E28" i="3"/>
  <c r="G28" i="3"/>
  <c r="G12" i="3"/>
  <c r="G11" i="3"/>
  <c r="G27" i="3"/>
  <c r="E29" i="3"/>
  <c r="G15" i="3"/>
  <c r="G31" i="3"/>
  <c r="E10" i="3"/>
  <c r="E7" i="3"/>
  <c r="E4" i="3"/>
  <c r="G6" i="3"/>
  <c r="G3" i="3"/>
  <c r="G19" i="3"/>
  <c r="E15" i="2"/>
  <c r="D16" i="2"/>
  <c r="E11" i="3"/>
  <c r="E26" i="3"/>
  <c r="C18" i="2"/>
  <c r="G17" i="3"/>
  <c r="E14" i="3"/>
  <c r="E6" i="3"/>
  <c r="C92" i="3"/>
  <c r="G22" i="3"/>
  <c r="G14" i="3"/>
  <c r="G5" i="3"/>
  <c r="G21" i="3"/>
  <c r="E22" i="3"/>
  <c r="E8" i="3"/>
  <c r="E31" i="3"/>
  <c r="G34" i="2"/>
  <c r="H33" i="2"/>
  <c r="E30" i="3"/>
  <c r="G10" i="3"/>
  <c r="G4" i="3"/>
  <c r="G7" i="3"/>
  <c r="G23" i="3"/>
  <c r="E19" i="3"/>
  <c r="E20" i="3"/>
  <c r="E17" i="3"/>
  <c r="E5" i="3"/>
  <c r="E27" i="3"/>
  <c r="G18" i="3"/>
  <c r="G8" i="3"/>
  <c r="G9" i="3"/>
  <c r="G25" i="3"/>
  <c r="E16" i="3"/>
  <c r="H34" i="2" l="1"/>
  <c r="G35" i="2"/>
  <c r="H35" i="2" s="1"/>
  <c r="B93" i="3"/>
  <c r="D93" i="3" s="1"/>
  <c r="E90" i="3" a="1"/>
  <c r="E16" i="2"/>
  <c r="D17" i="2"/>
  <c r="E17" i="2" s="1"/>
  <c r="D92" i="3"/>
  <c r="E93" i="3" l="1"/>
  <c r="E92" i="3"/>
  <c r="E91" i="3"/>
  <c r="E90" i="3"/>
  <c r="E94" i="3"/>
  <c r="H37" i="2"/>
  <c r="E95" i="3" l="1"/>
  <c r="F90" i="3"/>
  <c r="G90" i="3"/>
  <c r="F91" i="3"/>
  <c r="F92" i="3"/>
  <c r="F93" i="3"/>
  <c r="H90" i="3" l="1"/>
  <c r="G91" i="3"/>
  <c r="F95" i="3"/>
  <c r="G92" i="3" l="1"/>
  <c r="H91" i="3"/>
  <c r="H92" i="3" l="1"/>
  <c r="G93" i="3"/>
  <c r="H93" i="3" s="1"/>
</calcChain>
</file>

<file path=xl/sharedStrings.xml><?xml version="1.0" encoding="utf-8"?>
<sst xmlns="http://schemas.openxmlformats.org/spreadsheetml/2006/main" count="113" uniqueCount="66">
  <si>
    <t>Individuo</t>
  </si>
  <si>
    <t>Nivel</t>
  </si>
  <si>
    <t>Función utilizada</t>
  </si>
  <si>
    <t>Recorrido de la variable</t>
  </si>
  <si>
    <t>MAX(B2:B35) - MIN(B2:B35)</t>
  </si>
  <si>
    <t>Número de intervalos (√N)</t>
  </si>
  <si>
    <t>ROUND(1+(1.33*LOG10(COUNTA(A2:A35))))</t>
  </si>
  <si>
    <t>Ancho de la clase</t>
  </si>
  <si>
    <t>ROUND(E25/E26)</t>
  </si>
  <si>
    <t>Media</t>
  </si>
  <si>
    <t>Mediana</t>
  </si>
  <si>
    <t>Desviación típica</t>
  </si>
  <si>
    <t>Intervalos</t>
  </si>
  <si>
    <t>Marca de la clase, ci</t>
  </si>
  <si>
    <t>Frecuencia absoluta</t>
  </si>
  <si>
    <t>Frecuencia relativa</t>
  </si>
  <si>
    <t>Frecuencia absoluta acumulada</t>
  </si>
  <si>
    <t>Frecuencia relativa acumulada</t>
  </si>
  <si>
    <t>min</t>
  </si>
  <si>
    <t>max</t>
  </si>
  <si>
    <t>[7.8, 10.8]</t>
  </si>
  <si>
    <t>(10.8, 13.8]</t>
  </si>
  <si>
    <t>(13.8, 16.8]</t>
  </si>
  <si>
    <t>Totales</t>
  </si>
  <si>
    <t>Número de hijos</t>
  </si>
  <si>
    <t>Número de familias (frecuencia absoluta)</t>
  </si>
  <si>
    <t>Total</t>
  </si>
  <si>
    <t>MAX(A1:J10) - MIN(A1:J10)</t>
  </si>
  <si>
    <t>ROUND(1+(1.33*LOG10(COUNTA(A1:J10))))</t>
  </si>
  <si>
    <t>ROUND(B26/B27)</t>
  </si>
  <si>
    <t>[0, 1]</t>
  </si>
  <si>
    <t>(1, 2]</t>
  </si>
  <si>
    <t>(2, 3]</t>
  </si>
  <si>
    <t>(3, 4]</t>
  </si>
  <si>
    <t>Peso</t>
  </si>
  <si>
    <t>Número de personas (frecuencia absoluta)</t>
  </si>
  <si>
    <t>Frecuencia acumulada</t>
  </si>
  <si>
    <t>Mínimo</t>
  </si>
  <si>
    <t>Cuartil 1</t>
  </si>
  <si>
    <t>Cuartil 3</t>
  </si>
  <si>
    <t>Máximo</t>
  </si>
  <si>
    <t>https://statologos.jaol.net/diagrama-de-caja-hojas-de-google/</t>
  </si>
  <si>
    <t>Número de personas con &lt;65 kg</t>
  </si>
  <si>
    <t>Número de personas con un peso entre 70 (incluido) y 85</t>
  </si>
  <si>
    <t>[52, 59]</t>
  </si>
  <si>
    <t>(59, 67]</t>
  </si>
  <si>
    <t>(67, 75]</t>
  </si>
  <si>
    <t>(75, 83]</t>
  </si>
  <si>
    <t>x</t>
  </si>
  <si>
    <t>y</t>
  </si>
  <si>
    <t>Covarianza</t>
  </si>
  <si>
    <t>Pendiente</t>
  </si>
  <si>
    <t>Intersección</t>
  </si>
  <si>
    <t>Coeficiente</t>
  </si>
  <si>
    <t>Standard error</t>
  </si>
  <si>
    <t>Coeficiente de determinación</t>
  </si>
  <si>
    <t>Grados de libertad</t>
  </si>
  <si>
    <t>Regresión SS, Residual SS</t>
  </si>
  <si>
    <t>Miles de km recorridos</t>
  </si>
  <si>
    <t>n</t>
  </si>
  <si>
    <t>Probabilidad asociada a la función de distribución normal</t>
  </si>
  <si>
    <t>Función de distribución normal (NORMSINV)</t>
  </si>
  <si>
    <t>j</t>
  </si>
  <si>
    <t>Xj</t>
  </si>
  <si>
    <t>(j-0,5)/n</t>
  </si>
  <si>
    <t>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</si>
</sst>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0"/>
      <color rgb="FF000000"/>
      <name val="Arial"/>
    </font>
    <font>
      <sz val="10"/>
      <color theme="1"/>
      <name val="Arial"/>
    </font>
    <font>
      <sz val="10"/>
      <color theme="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1"/>
      <color rgb="FF000000"/>
      <name val="Inconsolata"/>
    </font>
    <font>
      <u/>
      <sz val="10"/>
      <color rgb="FF1155CC"/>
      <name val="Arial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38761D"/>
        <bgColor rgb="FF38761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4" fontId="1" fillId="0" borderId="0" xfId="0" applyNumberFormat="1" applyFont="1" applyAlignment="1">
      <alignment wrapText="1"/>
    </xf>
    <xf numFmtId="4" fontId="1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2" xfId="0" applyFont="1" applyBorder="1"/>
    <xf numFmtId="4" fontId="4" fillId="2" borderId="1" xfId="0" applyNumberFormat="1" applyFont="1" applyFill="1" applyBorder="1" applyAlignment="1"/>
    <xf numFmtId="4" fontId="2" fillId="2" borderId="4" xfId="0" applyNumberFormat="1" applyFont="1" applyFill="1" applyBorder="1" applyAlignment="1"/>
    <xf numFmtId="4" fontId="2" fillId="2" borderId="1" xfId="0" applyNumberFormat="1" applyFont="1" applyFill="1" applyBorder="1" applyAlignment="1"/>
    <xf numFmtId="0" fontId="1" fillId="0" borderId="6" xfId="0" applyFont="1" applyBorder="1" applyAlignment="1"/>
    <xf numFmtId="0" fontId="1" fillId="0" borderId="0" xfId="0" applyFont="1"/>
    <xf numFmtId="0" fontId="4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/>
    </xf>
    <xf numFmtId="0" fontId="7" fillId="0" borderId="0" xfId="0" applyFont="1" applyAlignment="1"/>
    <xf numFmtId="4" fontId="2" fillId="5" borderId="1" xfId="0" applyNumberFormat="1" applyFont="1" applyFill="1" applyBorder="1" applyAlignment="1"/>
    <xf numFmtId="4" fontId="2" fillId="5" borderId="4" xfId="0" applyNumberFormat="1" applyFont="1" applyFill="1" applyBorder="1" applyAlignment="1"/>
    <xf numFmtId="0" fontId="5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/>
    <xf numFmtId="0" fontId="4" fillId="2" borderId="7" xfId="0" applyFont="1" applyFill="1" applyBorder="1" applyAlignment="1"/>
    <xf numFmtId="0" fontId="1" fillId="0" borderId="8" xfId="0" applyFont="1" applyBorder="1" applyAlignment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1" fillId="0" borderId="0" xfId="0" applyNumberFormat="1" applyFont="1"/>
    <xf numFmtId="164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/>
    <xf numFmtId="4" fontId="2" fillId="2" borderId="5" xfId="0" applyNumberFormat="1" applyFont="1" applyFill="1" applyBorder="1" applyAlignment="1">
      <alignment wrapText="1"/>
    </xf>
    <xf numFmtId="0" fontId="3" fillId="0" borderId="6" xfId="0" applyFont="1" applyBorder="1"/>
    <xf numFmtId="4" fontId="2" fillId="2" borderId="5" xfId="0" applyNumberFormat="1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center"/>
    </xf>
    <xf numFmtId="4" fontId="2" fillId="5" borderId="5" xfId="0" applyNumberFormat="1" applyFont="1" applyFill="1" applyBorder="1" applyAlignment="1">
      <alignment wrapText="1"/>
    </xf>
    <xf numFmtId="4" fontId="2" fillId="5" borderId="5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S" b="0">
                <a:solidFill>
                  <a:srgbClr val="757575"/>
                </a:solidFill>
                <a:latin typeface="+mn-lt"/>
              </a:rPr>
              <a:t>Histograma con 3 intervalos - Niveles de Enzima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'Ejercicio 1'!$N$26:$N$28</c:f>
              <c:numCache>
                <c:formatCode>General</c:formatCode>
                <c:ptCount val="3"/>
                <c:pt idx="0">
                  <c:v>9.3000000000000007</c:v>
                </c:pt>
                <c:pt idx="1">
                  <c:v>12.3</c:v>
                </c:pt>
                <c:pt idx="2">
                  <c:v>15.3</c:v>
                </c:pt>
              </c:numCache>
            </c:numRef>
          </c:cat>
          <c:val>
            <c:numRef>
              <c:f>'Ejercicio 1'!$O$26:$O$28</c:f>
              <c:numCache>
                <c:formatCode>General</c:formatCode>
                <c:ptCount val="3"/>
                <c:pt idx="0">
                  <c:v>13</c:v>
                </c:pt>
                <c:pt idx="1">
                  <c:v>18</c:v>
                </c:pt>
                <c:pt idx="2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C8A-488C-A2D1-05BB63456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2920618"/>
        <c:axId val="501449056"/>
      </c:barChart>
      <c:catAx>
        <c:axId val="15229206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501449056"/>
        <c:crosses val="autoZero"/>
        <c:auto val="1"/>
        <c:lblAlgn val="ctr"/>
        <c:lblOffset val="100"/>
        <c:noMultiLvlLbl val="1"/>
      </c:catAx>
      <c:valAx>
        <c:axId val="5014490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52292061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Diagrama de barras del Número de personas por cada peso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'Ejercicio 3'!$K$2</c:f>
              <c:strCache>
                <c:ptCount val="1"/>
                <c:pt idx="0">
                  <c:v>Número de personas (frecuencia absoluta)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'Ejercicio 3'!$J$3:$J$32</c:f>
              <c:numCache>
                <c:formatCode>General</c:formatCode>
                <c:ptCount val="30"/>
                <c:pt idx="0">
                  <c:v>52</c:v>
                </c:pt>
                <c:pt idx="1">
                  <c:v>54</c:v>
                </c:pt>
                <c:pt idx="2">
                  <c:v>56</c:v>
                </c:pt>
                <c:pt idx="3">
                  <c:v>57</c:v>
                </c:pt>
                <c:pt idx="4">
                  <c:v>58</c:v>
                </c:pt>
                <c:pt idx="5">
                  <c:v>59</c:v>
                </c:pt>
                <c:pt idx="6">
                  <c:v>60</c:v>
                </c:pt>
                <c:pt idx="7">
                  <c:v>61</c:v>
                </c:pt>
                <c:pt idx="8">
                  <c:v>62</c:v>
                </c:pt>
                <c:pt idx="9">
                  <c:v>63</c:v>
                </c:pt>
                <c:pt idx="10">
                  <c:v>64</c:v>
                </c:pt>
                <c:pt idx="11">
                  <c:v>65</c:v>
                </c:pt>
                <c:pt idx="12">
                  <c:v>66</c:v>
                </c:pt>
                <c:pt idx="13">
                  <c:v>67</c:v>
                </c:pt>
                <c:pt idx="14">
                  <c:v>68</c:v>
                </c:pt>
                <c:pt idx="15">
                  <c:v>69</c:v>
                </c:pt>
                <c:pt idx="16">
                  <c:v>70</c:v>
                </c:pt>
                <c:pt idx="17">
                  <c:v>71</c:v>
                </c:pt>
                <c:pt idx="18">
                  <c:v>72</c:v>
                </c:pt>
                <c:pt idx="19">
                  <c:v>73</c:v>
                </c:pt>
                <c:pt idx="20">
                  <c:v>74</c:v>
                </c:pt>
                <c:pt idx="21">
                  <c:v>75</c:v>
                </c:pt>
                <c:pt idx="22">
                  <c:v>76</c:v>
                </c:pt>
                <c:pt idx="23">
                  <c:v>77</c:v>
                </c:pt>
                <c:pt idx="24">
                  <c:v>78</c:v>
                </c:pt>
                <c:pt idx="25">
                  <c:v>79</c:v>
                </c:pt>
                <c:pt idx="26">
                  <c:v>80</c:v>
                </c:pt>
                <c:pt idx="27">
                  <c:v>81</c:v>
                </c:pt>
                <c:pt idx="28">
                  <c:v>83</c:v>
                </c:pt>
              </c:numCache>
            </c:numRef>
          </c:cat>
          <c:val>
            <c:numRef>
              <c:f>'Ejercicio 3'!$K$3:$K$32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7</c:v>
                </c:pt>
                <c:pt idx="13">
                  <c:v>9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0FF-48A5-8A93-C2AF6CA0D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9853586"/>
        <c:axId val="809547986"/>
      </c:barChart>
      <c:catAx>
        <c:axId val="50985358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Peso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809547986"/>
        <c:crosses val="autoZero"/>
        <c:auto val="1"/>
        <c:lblAlgn val="ctr"/>
        <c:lblOffset val="100"/>
        <c:noMultiLvlLbl val="1"/>
      </c:catAx>
      <c:valAx>
        <c:axId val="8095479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Número de personas (frecuencia absoluta)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509853586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Diagrama de cajas y bigotes</a:t>
            </a:r>
          </a:p>
        </c:rich>
      </c:tx>
      <c:overlay val="0"/>
    </c:title>
    <c:autoTitleDeleted val="0"/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'Ejercicio 3'!$J$2</c:f>
              <c:strCache>
                <c:ptCount val="1"/>
                <c:pt idx="0">
                  <c:v>Peso</c:v>
                </c:pt>
              </c:strCache>
            </c:strRef>
          </c:cat>
          <c:val>
            <c:numRef>
              <c:f>'Ejercicio 3'!$M$3</c:f>
              <c:numCache>
                <c:formatCode>General</c:formatCode>
                <c:ptCount val="1"/>
                <c:pt idx="0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B-4E99-95DF-9854177A9F30}"/>
            </c:ext>
          </c:extLst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'Ejercicio 3'!$J$2</c:f>
              <c:strCache>
                <c:ptCount val="1"/>
                <c:pt idx="0">
                  <c:v>Peso</c:v>
                </c:pt>
              </c:strCache>
            </c:strRef>
          </c:cat>
          <c:val>
            <c:numRef>
              <c:f>'Ejercicio 3'!$O$3</c:f>
              <c:numCache>
                <c:formatCode>General</c:formatCode>
                <c:ptCount val="1"/>
                <c:pt idx="0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B-4E99-95DF-9854177A9F30}"/>
            </c:ext>
          </c:extLst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'Ejercicio 3'!$J$2</c:f>
              <c:strCache>
                <c:ptCount val="1"/>
                <c:pt idx="0">
                  <c:v>Peso</c:v>
                </c:pt>
              </c:strCache>
            </c:strRef>
          </c:cat>
          <c:val>
            <c:numRef>
              <c:f>'Ejercicio 3'!$L$3</c:f>
              <c:numCache>
                <c:formatCode>General</c:formatCode>
                <c:ptCount val="1"/>
                <c:pt idx="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0B-4E99-95DF-9854177A9F30}"/>
            </c:ext>
          </c:extLst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'Ejercicio 3'!$J$2</c:f>
              <c:strCache>
                <c:ptCount val="1"/>
                <c:pt idx="0">
                  <c:v>Peso</c:v>
                </c:pt>
              </c:strCache>
            </c:strRef>
          </c:cat>
          <c:val>
            <c:numRef>
              <c:f>'Ejercicio 3'!$N$3</c:f>
              <c:numCache>
                <c:formatCode>General</c:formatCode>
                <c:ptCount val="1"/>
                <c:pt idx="0">
                  <c:v>70.25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0B-4E99-95DF-9854177A9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solidFill>
                <a:schemeClr val="accent1"/>
              </a:solidFill>
              <a:ln w="19050" cmpd="sng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w="19050" cmpd="sng">
                <a:solidFill>
                  <a:schemeClr val="accent1"/>
                </a:solidFill>
              </a:ln>
            </c:spPr>
          </c:downBars>
        </c:upDownBars>
        <c:axId val="800339907"/>
        <c:axId val="1074203664"/>
      </c:stockChart>
      <c:catAx>
        <c:axId val="800339907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74203664"/>
        <c:crosses val="autoZero"/>
        <c:auto val="1"/>
        <c:lblAlgn val="ctr"/>
        <c:lblOffset val="100"/>
        <c:noMultiLvlLbl val="1"/>
      </c:catAx>
      <c:valAx>
        <c:axId val="10742036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80033990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S" b="0">
                <a:solidFill>
                  <a:srgbClr val="757575"/>
                </a:solidFill>
                <a:latin typeface="+mn-lt"/>
              </a:rPr>
              <a:t>Diagrama de puntos de las coordenadas relativas del terreno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'Ejercicio 4'!$B$1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'Ejercicio 4'!$A$2:$A$13</c:f>
              <c:numCache>
                <c:formatCode>General</c:formatCode>
                <c:ptCount val="12"/>
                <c:pt idx="0">
                  <c:v>37</c:v>
                </c:pt>
                <c:pt idx="1">
                  <c:v>39</c:v>
                </c:pt>
                <c:pt idx="2">
                  <c:v>29</c:v>
                </c:pt>
                <c:pt idx="3">
                  <c:v>42</c:v>
                </c:pt>
                <c:pt idx="4">
                  <c:v>31</c:v>
                </c:pt>
                <c:pt idx="5">
                  <c:v>30</c:v>
                </c:pt>
                <c:pt idx="6">
                  <c:v>35</c:v>
                </c:pt>
                <c:pt idx="7">
                  <c:v>28</c:v>
                </c:pt>
                <c:pt idx="8">
                  <c:v>32</c:v>
                </c:pt>
                <c:pt idx="9">
                  <c:v>22</c:v>
                </c:pt>
                <c:pt idx="10">
                  <c:v>41</c:v>
                </c:pt>
                <c:pt idx="11">
                  <c:v>37</c:v>
                </c:pt>
              </c:numCache>
            </c:numRef>
          </c:xVal>
          <c:yVal>
            <c:numRef>
              <c:f>'Ejercicio 4'!$B$2:$B$13</c:f>
              <c:numCache>
                <c:formatCode>General</c:formatCode>
                <c:ptCount val="12"/>
                <c:pt idx="0">
                  <c:v>64</c:v>
                </c:pt>
                <c:pt idx="1">
                  <c:v>71</c:v>
                </c:pt>
                <c:pt idx="2">
                  <c:v>53</c:v>
                </c:pt>
                <c:pt idx="3">
                  <c:v>67</c:v>
                </c:pt>
                <c:pt idx="4">
                  <c:v>55</c:v>
                </c:pt>
                <c:pt idx="5">
                  <c:v>58</c:v>
                </c:pt>
                <c:pt idx="6">
                  <c:v>77</c:v>
                </c:pt>
                <c:pt idx="7">
                  <c:v>57</c:v>
                </c:pt>
                <c:pt idx="8">
                  <c:v>56</c:v>
                </c:pt>
                <c:pt idx="9">
                  <c:v>51</c:v>
                </c:pt>
                <c:pt idx="10">
                  <c:v>76</c:v>
                </c:pt>
                <c:pt idx="11">
                  <c:v>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F5-46AC-8855-5882A3205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28352"/>
        <c:axId val="1265627757"/>
      </c:scatterChart>
      <c:valAx>
        <c:axId val="1709283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S"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265627757"/>
        <c:crosses val="autoZero"/>
        <c:crossBetween val="midCat"/>
      </c:valAx>
      <c:valAx>
        <c:axId val="12656277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S"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7092835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S" b="0">
                <a:solidFill>
                  <a:srgbClr val="757575"/>
                </a:solidFill>
                <a:latin typeface="+mn-lt"/>
              </a:rPr>
              <a:t>Diagrama de puntos de las coordenadas relativas del terreno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'Ejercicio 4'!$B$1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'Ejercicio 4'!$A$2:$A$13</c:f>
              <c:numCache>
                <c:formatCode>General</c:formatCode>
                <c:ptCount val="12"/>
                <c:pt idx="0">
                  <c:v>37</c:v>
                </c:pt>
                <c:pt idx="1">
                  <c:v>39</c:v>
                </c:pt>
                <c:pt idx="2">
                  <c:v>29</c:v>
                </c:pt>
                <c:pt idx="3">
                  <c:v>42</c:v>
                </c:pt>
                <c:pt idx="4">
                  <c:v>31</c:v>
                </c:pt>
                <c:pt idx="5">
                  <c:v>30</c:v>
                </c:pt>
                <c:pt idx="6">
                  <c:v>35</c:v>
                </c:pt>
                <c:pt idx="7">
                  <c:v>28</c:v>
                </c:pt>
                <c:pt idx="8">
                  <c:v>32</c:v>
                </c:pt>
                <c:pt idx="9">
                  <c:v>22</c:v>
                </c:pt>
                <c:pt idx="10">
                  <c:v>41</c:v>
                </c:pt>
                <c:pt idx="11">
                  <c:v>37</c:v>
                </c:pt>
              </c:numCache>
            </c:numRef>
          </c:xVal>
          <c:yVal>
            <c:numRef>
              <c:f>'Ejercicio 4'!$B$2:$B$13</c:f>
              <c:numCache>
                <c:formatCode>General</c:formatCode>
                <c:ptCount val="12"/>
                <c:pt idx="0">
                  <c:v>64</c:v>
                </c:pt>
                <c:pt idx="1">
                  <c:v>71</c:v>
                </c:pt>
                <c:pt idx="2">
                  <c:v>53</c:v>
                </c:pt>
                <c:pt idx="3">
                  <c:v>67</c:v>
                </c:pt>
                <c:pt idx="4">
                  <c:v>55</c:v>
                </c:pt>
                <c:pt idx="5">
                  <c:v>58</c:v>
                </c:pt>
                <c:pt idx="6">
                  <c:v>77</c:v>
                </c:pt>
                <c:pt idx="7">
                  <c:v>57</c:v>
                </c:pt>
                <c:pt idx="8">
                  <c:v>56</c:v>
                </c:pt>
                <c:pt idx="9">
                  <c:v>51</c:v>
                </c:pt>
                <c:pt idx="10">
                  <c:v>76</c:v>
                </c:pt>
                <c:pt idx="11">
                  <c:v>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0F3-485F-A6BF-9C631B5BD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878740"/>
        <c:axId val="1997287160"/>
      </c:scatterChart>
      <c:valAx>
        <c:axId val="13378787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S"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997287160"/>
        <c:crosses val="autoZero"/>
        <c:crossBetween val="midCat"/>
      </c:valAx>
      <c:valAx>
        <c:axId val="19972871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S"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33787874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S" b="0">
                <a:solidFill>
                  <a:srgbClr val="757575"/>
                </a:solidFill>
                <a:latin typeface="+mn-lt"/>
              </a:rPr>
              <a:t>Diagrama de cajas y bigotes</a:t>
            </a:r>
          </a:p>
        </c:rich>
      </c:tx>
      <c:overlay val="0"/>
    </c:title>
    <c:autoTitleDeleted val="0"/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'Ejercicio 5'!$A$1</c:f>
              <c:strCache>
                <c:ptCount val="1"/>
                <c:pt idx="0">
                  <c:v>Miles de km recorridos</c:v>
                </c:pt>
              </c:strCache>
            </c:strRef>
          </c:cat>
          <c:val>
            <c:numRef>
              <c:f>'Ejercicio 5'!$C$2</c:f>
              <c:numCache>
                <c:formatCode>General</c:formatCode>
                <c:ptCount val="1"/>
                <c:pt idx="0">
                  <c:v>46.204750000000004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19-4DA9-B5AC-7FE9370FACEC}"/>
            </c:ext>
          </c:extLst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'Ejercicio 5'!$A$1</c:f>
              <c:strCache>
                <c:ptCount val="1"/>
                <c:pt idx="0">
                  <c:v>Miles de km recorridos</c:v>
                </c:pt>
              </c:strCache>
            </c:strRef>
          </c:cat>
          <c:val>
            <c:numRef>
              <c:f>'Ejercicio 5'!$E$2</c:f>
              <c:numCache>
                <c:formatCode>#,##0.000</c:formatCode>
                <c:ptCount val="1"/>
                <c:pt idx="0">
                  <c:v>90.564999999999998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19-4DA9-B5AC-7FE9370FACEC}"/>
            </c:ext>
          </c:extLst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'Ejercicio 5'!$A$1</c:f>
              <c:strCache>
                <c:ptCount val="1"/>
                <c:pt idx="0">
                  <c:v>Miles de km recorridos</c:v>
                </c:pt>
              </c:strCache>
            </c:strRef>
          </c:cat>
          <c:val>
            <c:numRef>
              <c:f>'Ejercicio 5'!$B$2</c:f>
              <c:numCache>
                <c:formatCode>#,##0.000</c:formatCode>
                <c:ptCount val="1"/>
                <c:pt idx="0">
                  <c:v>10.504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19-4DA9-B5AC-7FE9370FACEC}"/>
            </c:ext>
          </c:extLst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'Ejercicio 5'!$A$1</c:f>
              <c:strCache>
                <c:ptCount val="1"/>
                <c:pt idx="0">
                  <c:v>Miles de km recorridos</c:v>
                </c:pt>
              </c:strCache>
            </c:strRef>
          </c:cat>
          <c:val>
            <c:numRef>
              <c:f>'Ejercicio 5'!$D$2</c:f>
              <c:numCache>
                <c:formatCode>General</c:formatCode>
                <c:ptCount val="1"/>
                <c:pt idx="0">
                  <c:v>66.67025000000001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19-4DA9-B5AC-7FE9370FA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>
            <c:spPr>
              <a:solidFill>
                <a:schemeClr val="accent1"/>
              </a:solidFill>
              <a:ln w="19050" cmpd="sng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w="19050" cmpd="sng">
                <a:solidFill>
                  <a:schemeClr val="accent1"/>
                </a:solidFill>
              </a:ln>
            </c:spPr>
          </c:downBars>
        </c:upDownBars>
        <c:axId val="533955180"/>
        <c:axId val="538579073"/>
      </c:stockChart>
      <c:catAx>
        <c:axId val="53395518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538579073"/>
        <c:crosses val="autoZero"/>
        <c:auto val="1"/>
        <c:lblAlgn val="ctr"/>
        <c:lblOffset val="100"/>
        <c:noMultiLvlLbl val="1"/>
      </c:catAx>
      <c:valAx>
        <c:axId val="5385790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53395518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S" b="0">
                <a:solidFill>
                  <a:srgbClr val="757575"/>
                </a:solidFill>
                <a:latin typeface="+mn-lt"/>
              </a:rPr>
              <a:t>Diagrama de dispersión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'Ejercicio 5'!$N$4:$N$95</c:f>
              <c:numCache>
                <c:formatCode>#,##0.000</c:formatCode>
                <c:ptCount val="92"/>
                <c:pt idx="0">
                  <c:v>10.504</c:v>
                </c:pt>
                <c:pt idx="1">
                  <c:v>28.625</c:v>
                </c:pt>
                <c:pt idx="2">
                  <c:v>29.48</c:v>
                </c:pt>
                <c:pt idx="3">
                  <c:v>30.251999999999999</c:v>
                </c:pt>
                <c:pt idx="4">
                  <c:v>33.411999999999999</c:v>
                </c:pt>
                <c:pt idx="5">
                  <c:v>34.182000000000002</c:v>
                </c:pt>
                <c:pt idx="6">
                  <c:v>35.341999999999999</c:v>
                </c:pt>
                <c:pt idx="7">
                  <c:v>35.807000000000002</c:v>
                </c:pt>
                <c:pt idx="8">
                  <c:v>35.884</c:v>
                </c:pt>
                <c:pt idx="9">
                  <c:v>36.948999999999998</c:v>
                </c:pt>
                <c:pt idx="10">
                  <c:v>37.402000000000001</c:v>
                </c:pt>
                <c:pt idx="11">
                  <c:v>37.654000000000003</c:v>
                </c:pt>
                <c:pt idx="12">
                  <c:v>37.747999999999998</c:v>
                </c:pt>
                <c:pt idx="13">
                  <c:v>38.42</c:v>
                </c:pt>
                <c:pt idx="14">
                  <c:v>40.709000000000003</c:v>
                </c:pt>
                <c:pt idx="15">
                  <c:v>41.128</c:v>
                </c:pt>
                <c:pt idx="16">
                  <c:v>41.463000000000001</c:v>
                </c:pt>
                <c:pt idx="17">
                  <c:v>41.539000000000001</c:v>
                </c:pt>
                <c:pt idx="18">
                  <c:v>41.715000000000003</c:v>
                </c:pt>
                <c:pt idx="19">
                  <c:v>41.83</c:v>
                </c:pt>
                <c:pt idx="20">
                  <c:v>43.067999999999998</c:v>
                </c:pt>
                <c:pt idx="21">
                  <c:v>44.719000000000001</c:v>
                </c:pt>
                <c:pt idx="22">
                  <c:v>45.313000000000002</c:v>
                </c:pt>
                <c:pt idx="23">
                  <c:v>46.502000000000002</c:v>
                </c:pt>
                <c:pt idx="24">
                  <c:v>46.680999999999997</c:v>
                </c:pt>
                <c:pt idx="25">
                  <c:v>46.723999999999997</c:v>
                </c:pt>
                <c:pt idx="26">
                  <c:v>47.012</c:v>
                </c:pt>
                <c:pt idx="27">
                  <c:v>48.034999999999997</c:v>
                </c:pt>
                <c:pt idx="28">
                  <c:v>48.171999999999997</c:v>
                </c:pt>
                <c:pt idx="29">
                  <c:v>48.24</c:v>
                </c:pt>
                <c:pt idx="30">
                  <c:v>48.661999999999999</c:v>
                </c:pt>
                <c:pt idx="31">
                  <c:v>48.698</c:v>
                </c:pt>
                <c:pt idx="32">
                  <c:v>48.996000000000002</c:v>
                </c:pt>
                <c:pt idx="33">
                  <c:v>49.011000000000003</c:v>
                </c:pt>
                <c:pt idx="34">
                  <c:v>49.677</c:v>
                </c:pt>
                <c:pt idx="35">
                  <c:v>50.238</c:v>
                </c:pt>
                <c:pt idx="36">
                  <c:v>50.432000000000002</c:v>
                </c:pt>
                <c:pt idx="37">
                  <c:v>51.179000000000002</c:v>
                </c:pt>
                <c:pt idx="38">
                  <c:v>51.268999999999998</c:v>
                </c:pt>
                <c:pt idx="39">
                  <c:v>51.831000000000003</c:v>
                </c:pt>
                <c:pt idx="40">
                  <c:v>52.451999999999998</c:v>
                </c:pt>
                <c:pt idx="41">
                  <c:v>53.323999999999998</c:v>
                </c:pt>
                <c:pt idx="42">
                  <c:v>53.750999999999998</c:v>
                </c:pt>
                <c:pt idx="43">
                  <c:v>55.256999999999998</c:v>
                </c:pt>
                <c:pt idx="44">
                  <c:v>55.643000000000001</c:v>
                </c:pt>
                <c:pt idx="45">
                  <c:v>55.911999999999999</c:v>
                </c:pt>
                <c:pt idx="46">
                  <c:v>55.988999999999997</c:v>
                </c:pt>
                <c:pt idx="47">
                  <c:v>56.155000000000001</c:v>
                </c:pt>
                <c:pt idx="48">
                  <c:v>57.277000000000001</c:v>
                </c:pt>
                <c:pt idx="49">
                  <c:v>57.884</c:v>
                </c:pt>
                <c:pt idx="50">
                  <c:v>58.267000000000003</c:v>
                </c:pt>
                <c:pt idx="51">
                  <c:v>58.707999999999998</c:v>
                </c:pt>
                <c:pt idx="52">
                  <c:v>59.167999999999999</c:v>
                </c:pt>
                <c:pt idx="53">
                  <c:v>60.726999999999997</c:v>
                </c:pt>
                <c:pt idx="54">
                  <c:v>60.951000000000001</c:v>
                </c:pt>
                <c:pt idx="55">
                  <c:v>61.03</c:v>
                </c:pt>
                <c:pt idx="56">
                  <c:v>61.064999999999998</c:v>
                </c:pt>
                <c:pt idx="57">
                  <c:v>61.39</c:v>
                </c:pt>
                <c:pt idx="58">
                  <c:v>61.476999999999997</c:v>
                </c:pt>
                <c:pt idx="59">
                  <c:v>61.752000000000002</c:v>
                </c:pt>
                <c:pt idx="60">
                  <c:v>61.978999999999999</c:v>
                </c:pt>
                <c:pt idx="61">
                  <c:v>62.215000000000003</c:v>
                </c:pt>
                <c:pt idx="62">
                  <c:v>63.692</c:v>
                </c:pt>
                <c:pt idx="63">
                  <c:v>64.397999999999996</c:v>
                </c:pt>
                <c:pt idx="64">
                  <c:v>65.584999999999994</c:v>
                </c:pt>
                <c:pt idx="65">
                  <c:v>65.853999999999999</c:v>
                </c:pt>
                <c:pt idx="66">
                  <c:v>65.995999999999995</c:v>
                </c:pt>
                <c:pt idx="67">
                  <c:v>66.313000000000002</c:v>
                </c:pt>
                <c:pt idx="68">
                  <c:v>66.519000000000005</c:v>
                </c:pt>
                <c:pt idx="69">
                  <c:v>67.123999999999995</c:v>
                </c:pt>
                <c:pt idx="70">
                  <c:v>67.466999999999999</c:v>
                </c:pt>
                <c:pt idx="71">
                  <c:v>67.662000000000006</c:v>
                </c:pt>
                <c:pt idx="72">
                  <c:v>68.629000000000005</c:v>
                </c:pt>
                <c:pt idx="73">
                  <c:v>69.010000000000005</c:v>
                </c:pt>
                <c:pt idx="74">
                  <c:v>70.003</c:v>
                </c:pt>
                <c:pt idx="75">
                  <c:v>71.36</c:v>
                </c:pt>
                <c:pt idx="76">
                  <c:v>72.635000000000005</c:v>
                </c:pt>
                <c:pt idx="77">
                  <c:v>73.808000000000007</c:v>
                </c:pt>
                <c:pt idx="78">
                  <c:v>74.239000000000004</c:v>
                </c:pt>
                <c:pt idx="79">
                  <c:v>74.581999999999994</c:v>
                </c:pt>
                <c:pt idx="80">
                  <c:v>75.548000000000002</c:v>
                </c:pt>
                <c:pt idx="81">
                  <c:v>75.849999999999994</c:v>
                </c:pt>
                <c:pt idx="82">
                  <c:v>76.58</c:v>
                </c:pt>
                <c:pt idx="83">
                  <c:v>78.635000000000005</c:v>
                </c:pt>
                <c:pt idx="84">
                  <c:v>79.426000000000002</c:v>
                </c:pt>
                <c:pt idx="85">
                  <c:v>80.501999999999995</c:v>
                </c:pt>
                <c:pt idx="86">
                  <c:v>82.918999999999997</c:v>
                </c:pt>
                <c:pt idx="87">
                  <c:v>84.587999999999994</c:v>
                </c:pt>
                <c:pt idx="88">
                  <c:v>84.656000000000006</c:v>
                </c:pt>
                <c:pt idx="89">
                  <c:v>85.72</c:v>
                </c:pt>
                <c:pt idx="90">
                  <c:v>86.07</c:v>
                </c:pt>
                <c:pt idx="91">
                  <c:v>90.564999999999998</c:v>
                </c:pt>
              </c:numCache>
            </c:numRef>
          </c:xVal>
          <c:yVal>
            <c:numRef>
              <c:f>'Ejercicio 5'!$P$4:$P$95</c:f>
              <c:numCache>
                <c:formatCode>General</c:formatCode>
                <c:ptCount val="92"/>
                <c:pt idx="0">
                  <c:v>-2.5468644273080785</c:v>
                </c:pt>
                <c:pt idx="1">
                  <c:v>-2.1368684146413361</c:v>
                </c:pt>
                <c:pt idx="2">
                  <c:v>-1.9240539127295093</c:v>
                </c:pt>
                <c:pt idx="3">
                  <c:v>-1.7738560957392397</c:v>
                </c:pt>
                <c:pt idx="4">
                  <c:v>-1.6554853438349768</c:v>
                </c:pt>
                <c:pt idx="5">
                  <c:v>-1.5566011214565476</c:v>
                </c:pt>
                <c:pt idx="6">
                  <c:v>-1.4709510776212784</c:v>
                </c:pt>
                <c:pt idx="7">
                  <c:v>-1.3949083518471468</c:v>
                </c:pt>
                <c:pt idx="8">
                  <c:v>-1.3261723710779094</c:v>
                </c:pt>
                <c:pt idx="9">
                  <c:v>-1.2631876805613114</c:v>
                </c:pt>
                <c:pt idx="10">
                  <c:v>-1.2048508913664753</c:v>
                </c:pt>
                <c:pt idx="11">
                  <c:v>-1.1503493803760083</c:v>
                </c:pt>
                <c:pt idx="12">
                  <c:v>-1.0990663402167407</c:v>
                </c:pt>
                <c:pt idx="13">
                  <c:v>-1.0505218274200787</c:v>
                </c:pt>
                <c:pt idx="14">
                  <c:v>-1.0043345382964399</c:v>
                </c:pt>
                <c:pt idx="15">
                  <c:v>-0.96019611505179314</c:v>
                </c:pt>
                <c:pt idx="16">
                  <c:v>-0.91785334066272795</c:v>
                </c:pt>
                <c:pt idx="17">
                  <c:v>-0.87709547438977198</c:v>
                </c:pt>
                <c:pt idx="18">
                  <c:v>-0.83774503776439813</c:v>
                </c:pt>
                <c:pt idx="19">
                  <c:v>-0.79965097691060194</c:v>
                </c:pt>
                <c:pt idx="20">
                  <c:v>-0.76268349877162422</c:v>
                </c:pt>
                <c:pt idx="21">
                  <c:v>-0.72673011019536704</c:v>
                </c:pt>
                <c:pt idx="22">
                  <c:v>-0.69169253687265464</c:v>
                </c:pt>
                <c:pt idx="23">
                  <c:v>-0.65748429617919724</c:v>
                </c:pt>
                <c:pt idx="24">
                  <c:v>-0.62402876300763088</c:v>
                </c:pt>
                <c:pt idx="25">
                  <c:v>-0.59125761211953898</c:v>
                </c:pt>
                <c:pt idx="26">
                  <c:v>-0.55910955146375385</c:v>
                </c:pt>
                <c:pt idx="27">
                  <c:v>-0.52752928276418121</c:v>
                </c:pt>
                <c:pt idx="28">
                  <c:v>-0.49646664136223179</c:v>
                </c:pt>
                <c:pt idx="29">
                  <c:v>-0.46587587870339237</c:v>
                </c:pt>
                <c:pt idx="30">
                  <c:v>-0.43571505925476212</c:v>
                </c:pt>
                <c:pt idx="31">
                  <c:v>-0.40594554989444231</c:v>
                </c:pt>
                <c:pt idx="32">
                  <c:v>-0.37653158452073038</c:v>
                </c:pt>
                <c:pt idx="33">
                  <c:v>-0.34743989020619503</c:v>
                </c:pt>
                <c:pt idx="34">
                  <c:v>-0.3186393639643752</c:v>
                </c:pt>
                <c:pt idx="35">
                  <c:v>-0.29010079131674177</c:v>
                </c:pt>
                <c:pt idx="36">
                  <c:v>-0.26179659949810846</c:v>
                </c:pt>
                <c:pt idx="37">
                  <c:v>-0.23370063943203859</c:v>
                </c:pt>
                <c:pt idx="38">
                  <c:v>-0.20578799162684658</c:v>
                </c:pt>
                <c:pt idx="39">
                  <c:v>-0.17803479194916969</c:v>
                </c:pt>
                <c:pt idx="40">
                  <c:v>-0.15041807387202996</c:v>
                </c:pt>
                <c:pt idx="41">
                  <c:v>-0.12291562430268034</c:v>
                </c:pt>
                <c:pt idx="42">
                  <c:v>-9.550585049872666E-2</c:v>
                </c:pt>
                <c:pt idx="43">
                  <c:v>-6.8167655899097443E-2</c:v>
                </c:pt>
                <c:pt idx="44">
                  <c:v>-4.0880322944572965E-2</c:v>
                </c:pt>
                <c:pt idx="45">
                  <c:v>-1.3623401152228924E-2</c:v>
                </c:pt>
                <c:pt idx="46">
                  <c:v>1.3623401152228924E-2</c:v>
                </c:pt>
                <c:pt idx="47">
                  <c:v>4.0880322944572826E-2</c:v>
                </c:pt>
                <c:pt idx="48">
                  <c:v>6.8167655899097443E-2</c:v>
                </c:pt>
                <c:pt idx="49">
                  <c:v>9.5505850498726536E-2</c:v>
                </c:pt>
                <c:pt idx="50">
                  <c:v>0.12291562430268034</c:v>
                </c:pt>
                <c:pt idx="51">
                  <c:v>0.1504180738720301</c:v>
                </c:pt>
                <c:pt idx="52">
                  <c:v>0.17803479194916969</c:v>
                </c:pt>
                <c:pt idx="53">
                  <c:v>0.20578799162684672</c:v>
                </c:pt>
                <c:pt idx="54">
                  <c:v>0.23370063943203842</c:v>
                </c:pt>
                <c:pt idx="55">
                  <c:v>0.26179659949810846</c:v>
                </c:pt>
                <c:pt idx="56">
                  <c:v>0.29010079131674166</c:v>
                </c:pt>
                <c:pt idx="57">
                  <c:v>0.3186393639643752</c:v>
                </c:pt>
                <c:pt idx="58">
                  <c:v>0.3474398902061952</c:v>
                </c:pt>
                <c:pt idx="59">
                  <c:v>0.37653158452073038</c:v>
                </c:pt>
                <c:pt idx="60">
                  <c:v>0.40594554989444248</c:v>
                </c:pt>
                <c:pt idx="61">
                  <c:v>0.43571505925476195</c:v>
                </c:pt>
                <c:pt idx="62">
                  <c:v>0.46587587870339237</c:v>
                </c:pt>
                <c:pt idx="63">
                  <c:v>0.49646664136223162</c:v>
                </c:pt>
                <c:pt idx="64">
                  <c:v>0.52752928276418121</c:v>
                </c:pt>
                <c:pt idx="65">
                  <c:v>0.55910955146375407</c:v>
                </c:pt>
                <c:pt idx="66">
                  <c:v>0.59125761211953898</c:v>
                </c:pt>
                <c:pt idx="67">
                  <c:v>0.62402876300763088</c:v>
                </c:pt>
                <c:pt idx="68">
                  <c:v>0.65748429617919724</c:v>
                </c:pt>
                <c:pt idx="69">
                  <c:v>0.69169253687265464</c:v>
                </c:pt>
                <c:pt idx="70">
                  <c:v>0.72673011019536704</c:v>
                </c:pt>
                <c:pt idx="71">
                  <c:v>0.76268349877162422</c:v>
                </c:pt>
                <c:pt idx="72">
                  <c:v>0.79965097691060183</c:v>
                </c:pt>
                <c:pt idx="73">
                  <c:v>0.83774503776439813</c:v>
                </c:pt>
                <c:pt idx="74">
                  <c:v>0.87709547438977176</c:v>
                </c:pt>
                <c:pt idx="75">
                  <c:v>0.91785334066272795</c:v>
                </c:pt>
                <c:pt idx="76">
                  <c:v>0.96019611505179314</c:v>
                </c:pt>
                <c:pt idx="77">
                  <c:v>1.0043345382964399</c:v>
                </c:pt>
                <c:pt idx="78">
                  <c:v>1.0505218274200787</c:v>
                </c:pt>
                <c:pt idx="79">
                  <c:v>1.0990663402167409</c:v>
                </c:pt>
                <c:pt idx="80">
                  <c:v>1.1503493803760083</c:v>
                </c:pt>
                <c:pt idx="81">
                  <c:v>1.2048508913664751</c:v>
                </c:pt>
                <c:pt idx="82">
                  <c:v>1.2631876805613114</c:v>
                </c:pt>
                <c:pt idx="83">
                  <c:v>1.3261723710779094</c:v>
                </c:pt>
                <c:pt idx="84">
                  <c:v>1.3949083518471468</c:v>
                </c:pt>
                <c:pt idx="85">
                  <c:v>1.4709510776212786</c:v>
                </c:pt>
                <c:pt idx="86">
                  <c:v>1.5566011214565472</c:v>
                </c:pt>
                <c:pt idx="87">
                  <c:v>1.6554853438349768</c:v>
                </c:pt>
                <c:pt idx="88">
                  <c:v>1.7738560957392409</c:v>
                </c:pt>
                <c:pt idx="89">
                  <c:v>1.9240539127295091</c:v>
                </c:pt>
                <c:pt idx="90">
                  <c:v>2.1368684146413366</c:v>
                </c:pt>
                <c:pt idx="91">
                  <c:v>2.5468644273080758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6A-42A6-8A2B-670AAEE9D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059810"/>
        <c:axId val="1148749651"/>
      </c:scatterChart>
      <c:valAx>
        <c:axId val="15310598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S" b="0">
                    <a:solidFill>
                      <a:srgbClr val="000000"/>
                    </a:solidFill>
                    <a:latin typeface="+mn-lt"/>
                  </a:rPr>
                  <a:t>Xj</a:t>
                </a:r>
              </a:p>
            </c:rich>
          </c:tx>
          <c:overlay val="0"/>
        </c:title>
        <c:numFmt formatCode="#,##0.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148749651"/>
        <c:crosses val="autoZero"/>
        <c:crossBetween val="midCat"/>
      </c:valAx>
      <c:valAx>
        <c:axId val="11487496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S" b="0">
                    <a:solidFill>
                      <a:srgbClr val="000000"/>
                    </a:solidFill>
                    <a:latin typeface="+mn-lt"/>
                  </a:rPr>
                  <a:t>Zj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53105981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914400</xdr:colOff>
      <xdr:row>5</xdr:row>
      <xdr:rowOff>200025</xdr:rowOff>
    </xdr:from>
    <xdr:ext cx="5019675" cy="31051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28575</xdr:colOff>
      <xdr:row>1</xdr:row>
      <xdr:rowOff>28575</xdr:rowOff>
    </xdr:from>
    <xdr:ext cx="57150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14</xdr:col>
      <xdr:colOff>933450</xdr:colOff>
      <xdr:row>20</xdr:row>
      <xdr:rowOff>9525</xdr:rowOff>
    </xdr:from>
    <xdr:ext cx="4314825" cy="3143250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0</xdr:row>
      <xdr:rowOff>9525</xdr:rowOff>
    </xdr:from>
    <xdr:ext cx="5715000" cy="35337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923925</xdr:colOff>
      <xdr:row>16</xdr:row>
      <xdr:rowOff>152400</xdr:rowOff>
    </xdr:from>
    <xdr:ext cx="5715000" cy="35337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857250</xdr:colOff>
      <xdr:row>1</xdr:row>
      <xdr:rowOff>57150</xdr:rowOff>
    </xdr:from>
    <xdr:ext cx="4991100" cy="309562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16</xdr:col>
      <xdr:colOff>247650</xdr:colOff>
      <xdr:row>0</xdr:row>
      <xdr:rowOff>180975</xdr:rowOff>
    </xdr:from>
    <xdr:ext cx="5829300" cy="309562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\Documents\00.%20UEMC\BLOQUE%20I\2.%20T&#233;cnicas%20de%20an&#225;lisis%20de%20datos\Preparaci&#243;n%20Examen\archivos%20excel\To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ercicio 1"/>
      <sheetName val="Ejercicio 2"/>
      <sheetName val="Ejercicio 3"/>
      <sheetName val="Ejercicio 4"/>
      <sheetName val="Ejercicio6"/>
      <sheetName val="Ejercicio 7"/>
      <sheetName val="Ejercicio 8"/>
      <sheetName val="Ejercicio 8 Marina"/>
      <sheetName val="Ejercicio10"/>
      <sheetName val="Ejercicio11"/>
      <sheetName val="Ejercicio14"/>
      <sheetName val="PLANTILLAS1"/>
      <sheetName val="Estadística descriptiva"/>
      <sheetName val="PLANTILLAS2"/>
      <sheetName val="Ejercicio 4 - Actividad 1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 t="str">
            <v>y</v>
          </cell>
        </row>
        <row r="2">
          <cell r="A2">
            <v>37</v>
          </cell>
          <cell r="B2">
            <v>64</v>
          </cell>
        </row>
        <row r="3">
          <cell r="A3">
            <v>39</v>
          </cell>
          <cell r="B3">
            <v>71</v>
          </cell>
        </row>
        <row r="4">
          <cell r="A4">
            <v>29</v>
          </cell>
          <cell r="B4">
            <v>53</v>
          </cell>
        </row>
        <row r="5">
          <cell r="A5">
            <v>42</v>
          </cell>
          <cell r="B5">
            <v>67</v>
          </cell>
        </row>
        <row r="6">
          <cell r="A6">
            <v>31</v>
          </cell>
          <cell r="B6">
            <v>55</v>
          </cell>
        </row>
        <row r="7">
          <cell r="A7">
            <v>30</v>
          </cell>
          <cell r="B7">
            <v>58</v>
          </cell>
        </row>
        <row r="8">
          <cell r="A8">
            <v>35</v>
          </cell>
          <cell r="B8">
            <v>77</v>
          </cell>
        </row>
        <row r="9">
          <cell r="A9">
            <v>28</v>
          </cell>
          <cell r="B9">
            <v>57</v>
          </cell>
        </row>
        <row r="10">
          <cell r="A10">
            <v>32</v>
          </cell>
          <cell r="B10">
            <v>56</v>
          </cell>
        </row>
        <row r="11">
          <cell r="A11">
            <v>22</v>
          </cell>
          <cell r="B11">
            <v>51</v>
          </cell>
        </row>
        <row r="12">
          <cell r="A12">
            <v>41</v>
          </cell>
          <cell r="B12">
            <v>76</v>
          </cell>
        </row>
        <row r="13">
          <cell r="A13">
            <v>37</v>
          </cell>
          <cell r="B13">
            <v>68</v>
          </cell>
        </row>
      </sheetData>
      <sheetData sheetId="1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statologos.jaol.net/diagrama-de-caja-hojas-de-googl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41"/>
  <sheetViews>
    <sheetView workbookViewId="0"/>
  </sheetViews>
  <sheetFormatPr baseColWidth="10" defaultColWidth="14.4609375" defaultRowHeight="15.75" customHeight="1" x14ac:dyDescent="0.3"/>
  <cols>
    <col min="4" max="4" width="19.15234375" customWidth="1"/>
  </cols>
  <sheetData>
    <row r="1" spans="1:44" ht="15.75" customHeight="1" x14ac:dyDescent="0.3">
      <c r="A1" s="1" t="s">
        <v>0</v>
      </c>
      <c r="B1" s="1" t="s">
        <v>1</v>
      </c>
    </row>
    <row r="2" spans="1:44" ht="15.75" customHeight="1" x14ac:dyDescent="0.3">
      <c r="A2" s="1">
        <v>1</v>
      </c>
      <c r="B2" s="1">
        <v>7.8</v>
      </c>
      <c r="M2" s="2" t="s">
        <v>2</v>
      </c>
    </row>
    <row r="3" spans="1:44" ht="15.75" customHeight="1" x14ac:dyDescent="0.3">
      <c r="A3" s="1">
        <v>2</v>
      </c>
      <c r="B3" s="1">
        <v>8.5</v>
      </c>
      <c r="K3" s="3" t="s">
        <v>3</v>
      </c>
      <c r="L3" s="4">
        <f>MAX(B2:B35) - MIN(B2:B35)</f>
        <v>8.6999999999999993</v>
      </c>
      <c r="M3" s="2" t="s">
        <v>4</v>
      </c>
      <c r="S3" s="5"/>
      <c r="T3" s="5"/>
      <c r="U3" s="5"/>
      <c r="V3" s="5"/>
      <c r="W3" s="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customHeight="1" x14ac:dyDescent="0.3">
      <c r="A4" s="1">
        <v>3</v>
      </c>
      <c r="B4" s="1">
        <v>8.6</v>
      </c>
      <c r="K4" s="3" t="s">
        <v>5</v>
      </c>
      <c r="L4" s="4">
        <f>ROUND(1+(1.33*LOG10(COUNTA(A2:A35))),0)</f>
        <v>3</v>
      </c>
      <c r="M4" s="2" t="s">
        <v>6</v>
      </c>
      <c r="S4" s="7"/>
      <c r="T4" s="7"/>
      <c r="U4" s="7"/>
      <c r="V4" s="7"/>
      <c r="W4" s="7"/>
    </row>
    <row r="5" spans="1:44" ht="15.75" customHeight="1" x14ac:dyDescent="0.3">
      <c r="A5" s="1">
        <v>4</v>
      </c>
      <c r="B5" s="1">
        <v>9.1</v>
      </c>
      <c r="K5" s="3" t="s">
        <v>7</v>
      </c>
      <c r="L5" s="4">
        <f>ROUND(L3/L4,0)</f>
        <v>3</v>
      </c>
      <c r="M5" s="2" t="s">
        <v>8</v>
      </c>
      <c r="S5" s="7"/>
      <c r="T5" s="7"/>
      <c r="U5" s="7"/>
      <c r="V5" s="7"/>
      <c r="W5" s="7"/>
    </row>
    <row r="6" spans="1:44" ht="15.75" customHeight="1" x14ac:dyDescent="0.3">
      <c r="A6" s="1">
        <v>5</v>
      </c>
      <c r="B6" s="1">
        <v>9.1999999999999993</v>
      </c>
      <c r="S6" s="7"/>
      <c r="T6" s="7"/>
      <c r="U6" s="7"/>
      <c r="V6" s="7"/>
      <c r="W6" s="7"/>
    </row>
    <row r="7" spans="1:44" ht="15.75" customHeight="1" x14ac:dyDescent="0.3">
      <c r="A7" s="1">
        <v>6</v>
      </c>
      <c r="B7" s="1">
        <v>9.3000000000000007</v>
      </c>
      <c r="S7" s="7"/>
      <c r="T7" s="7"/>
      <c r="U7" s="7"/>
      <c r="V7" s="7"/>
      <c r="W7" s="7"/>
    </row>
    <row r="8" spans="1:44" ht="15.75" customHeight="1" x14ac:dyDescent="0.3">
      <c r="A8" s="1">
        <v>7</v>
      </c>
      <c r="B8" s="1">
        <v>9.6999999999999993</v>
      </c>
      <c r="S8" s="7"/>
      <c r="T8" s="7"/>
      <c r="U8" s="7"/>
      <c r="V8" s="7"/>
      <c r="W8" s="7"/>
    </row>
    <row r="9" spans="1:44" ht="15.75" customHeight="1" x14ac:dyDescent="0.3">
      <c r="A9" s="1">
        <v>8</v>
      </c>
      <c r="B9" s="1">
        <v>9.9</v>
      </c>
      <c r="S9" s="7"/>
      <c r="T9" s="7"/>
      <c r="U9" s="7"/>
      <c r="V9" s="7"/>
      <c r="W9" s="7"/>
    </row>
    <row r="10" spans="1:44" ht="15.75" customHeight="1" x14ac:dyDescent="0.3">
      <c r="A10" s="1">
        <v>9</v>
      </c>
      <c r="B10" s="1">
        <v>10.1</v>
      </c>
      <c r="S10" s="7"/>
      <c r="T10" s="7"/>
      <c r="U10" s="7"/>
      <c r="V10" s="7"/>
      <c r="W10" s="7"/>
    </row>
    <row r="11" spans="1:44" ht="15.75" customHeight="1" x14ac:dyDescent="0.3">
      <c r="A11" s="1">
        <v>10</v>
      </c>
      <c r="B11" s="1">
        <v>10.199999999999999</v>
      </c>
      <c r="S11" s="7"/>
      <c r="T11" s="7"/>
      <c r="U11" s="7"/>
      <c r="V11" s="7"/>
      <c r="W11" s="7"/>
    </row>
    <row r="12" spans="1:44" ht="15.75" customHeight="1" x14ac:dyDescent="0.3">
      <c r="A12" s="1">
        <v>11</v>
      </c>
      <c r="B12" s="1">
        <v>10.3</v>
      </c>
      <c r="S12" s="7"/>
      <c r="T12" s="7"/>
      <c r="U12" s="7"/>
      <c r="V12" s="7"/>
      <c r="W12" s="7"/>
    </row>
    <row r="13" spans="1:44" ht="15.75" customHeight="1" x14ac:dyDescent="0.3">
      <c r="A13" s="1">
        <v>12</v>
      </c>
      <c r="B13" s="1">
        <v>10.6</v>
      </c>
      <c r="S13" s="7"/>
      <c r="T13" s="7"/>
      <c r="U13" s="7"/>
      <c r="V13" s="7"/>
      <c r="W13" s="7"/>
    </row>
    <row r="14" spans="1:44" ht="15.75" customHeight="1" x14ac:dyDescent="0.3">
      <c r="A14" s="1">
        <v>13</v>
      </c>
      <c r="B14" s="1">
        <v>10.8</v>
      </c>
      <c r="S14" s="7"/>
      <c r="T14" s="7"/>
      <c r="U14" s="7"/>
      <c r="V14" s="7"/>
      <c r="W14" s="7"/>
    </row>
    <row r="15" spans="1:44" ht="15.75" customHeight="1" x14ac:dyDescent="0.3">
      <c r="A15" s="1">
        <v>14</v>
      </c>
      <c r="B15" s="1">
        <v>11.1</v>
      </c>
      <c r="S15" s="7"/>
      <c r="T15" s="7"/>
      <c r="U15" s="7"/>
      <c r="V15" s="7"/>
      <c r="W15" s="7"/>
    </row>
    <row r="16" spans="1:44" ht="15.75" customHeight="1" x14ac:dyDescent="0.3">
      <c r="A16" s="1">
        <v>15</v>
      </c>
      <c r="B16" s="1">
        <v>11.1</v>
      </c>
      <c r="S16" s="7"/>
      <c r="T16" s="7"/>
      <c r="U16" s="7"/>
      <c r="V16" s="7"/>
      <c r="W16" s="7"/>
    </row>
    <row r="17" spans="1:23" ht="15.75" customHeight="1" x14ac:dyDescent="0.3">
      <c r="A17" s="1">
        <v>16</v>
      </c>
      <c r="B17" s="1">
        <v>11.3</v>
      </c>
      <c r="S17" s="7"/>
      <c r="T17" s="7"/>
      <c r="U17" s="7"/>
      <c r="V17" s="7"/>
      <c r="W17" s="7"/>
    </row>
    <row r="18" spans="1:23" ht="15.75" customHeight="1" x14ac:dyDescent="0.3">
      <c r="A18" s="1">
        <v>17</v>
      </c>
      <c r="B18" s="1">
        <v>11.4</v>
      </c>
      <c r="S18" s="7"/>
      <c r="T18" s="7"/>
      <c r="U18" s="7"/>
      <c r="V18" s="7"/>
      <c r="W18" s="7"/>
    </row>
    <row r="19" spans="1:23" ht="15.75" customHeight="1" x14ac:dyDescent="0.3">
      <c r="A19" s="1">
        <v>18</v>
      </c>
      <c r="B19" s="1">
        <v>11.5</v>
      </c>
      <c r="S19" s="7"/>
      <c r="T19" s="7"/>
      <c r="U19" s="7"/>
      <c r="V19" s="7"/>
      <c r="W19" s="7"/>
    </row>
    <row r="20" spans="1:23" ht="15.75" customHeight="1" x14ac:dyDescent="0.3">
      <c r="A20" s="1">
        <v>19</v>
      </c>
      <c r="B20" s="1">
        <v>11.6</v>
      </c>
      <c r="D20" s="8" t="s">
        <v>9</v>
      </c>
      <c r="E20" s="9">
        <f>AVERAGE(B2:B35)</f>
        <v>11.352941176470587</v>
      </c>
    </row>
    <row r="21" spans="1:23" ht="15.75" customHeight="1" x14ac:dyDescent="0.3">
      <c r="A21" s="1">
        <v>20</v>
      </c>
      <c r="B21" s="1">
        <v>11.8</v>
      </c>
      <c r="D21" s="8" t="s">
        <v>10</v>
      </c>
      <c r="E21" s="9">
        <f>MEDIAN(B2:B35)</f>
        <v>11.45</v>
      </c>
    </row>
    <row r="22" spans="1:23" ht="15.75" customHeight="1" x14ac:dyDescent="0.3">
      <c r="A22" s="1">
        <v>21</v>
      </c>
      <c r="B22" s="1">
        <v>11.9</v>
      </c>
      <c r="D22" s="8" t="s">
        <v>11</v>
      </c>
      <c r="E22" s="9">
        <f>STDEV(B2:B35)</f>
        <v>1.8745884872246019</v>
      </c>
    </row>
    <row r="23" spans="1:23" ht="15.75" customHeight="1" x14ac:dyDescent="0.3">
      <c r="A23" s="1">
        <v>22</v>
      </c>
      <c r="B23" s="1">
        <v>12</v>
      </c>
    </row>
    <row r="24" spans="1:23" ht="15.75" customHeight="1" x14ac:dyDescent="0.3">
      <c r="A24" s="1">
        <v>23</v>
      </c>
      <c r="B24" s="1">
        <v>12.2</v>
      </c>
      <c r="K24" s="10"/>
      <c r="L24" s="46" t="s">
        <v>12</v>
      </c>
      <c r="M24" s="47"/>
      <c r="N24" s="48" t="s">
        <v>13</v>
      </c>
      <c r="O24" s="48" t="s">
        <v>14</v>
      </c>
      <c r="P24" s="48" t="s">
        <v>15</v>
      </c>
      <c r="Q24" s="50" t="s">
        <v>16</v>
      </c>
      <c r="R24" s="48" t="s">
        <v>17</v>
      </c>
    </row>
    <row r="25" spans="1:23" ht="15.75" customHeight="1" x14ac:dyDescent="0.3">
      <c r="A25" s="1">
        <v>24</v>
      </c>
      <c r="B25" s="1">
        <v>12.3</v>
      </c>
      <c r="K25" s="11" t="s">
        <v>12</v>
      </c>
      <c r="L25" s="12" t="s">
        <v>18</v>
      </c>
      <c r="M25" s="13" t="s">
        <v>19</v>
      </c>
      <c r="N25" s="49"/>
      <c r="O25" s="49"/>
      <c r="P25" s="49"/>
      <c r="Q25" s="49"/>
      <c r="R25" s="49"/>
    </row>
    <row r="26" spans="1:23" ht="15.75" customHeight="1" x14ac:dyDescent="0.3">
      <c r="A26" s="1">
        <v>25</v>
      </c>
      <c r="B26" s="1">
        <v>12.3</v>
      </c>
      <c r="K26" s="14" t="s">
        <v>20</v>
      </c>
      <c r="L26" s="8">
        <f>MIN(B2:B35)</f>
        <v>7.8</v>
      </c>
      <c r="M26" s="8">
        <v>10.8</v>
      </c>
      <c r="N26" s="9">
        <f t="shared" ref="N26:N28" si="0">AVERAGE(L26:M26)</f>
        <v>9.3000000000000007</v>
      </c>
      <c r="O26" s="4">
        <f t="array" ref="O26:O29">FREQUENCY(B2:B35,M26:M28)</f>
        <v>13</v>
      </c>
      <c r="P26" s="4">
        <f>O26/O30</f>
        <v>0.38235294117647056</v>
      </c>
      <c r="Q26" s="4">
        <f>O26</f>
        <v>13</v>
      </c>
      <c r="R26" s="4">
        <f>$Q26/$O30</f>
        <v>0.38235294117647056</v>
      </c>
    </row>
    <row r="27" spans="1:23" ht="15.75" customHeight="1" x14ac:dyDescent="0.3">
      <c r="A27" s="1">
        <v>26</v>
      </c>
      <c r="B27" s="1">
        <v>12.4</v>
      </c>
      <c r="K27" s="8" t="s">
        <v>21</v>
      </c>
      <c r="L27" s="8">
        <v>10.8</v>
      </c>
      <c r="M27" s="8">
        <v>13.8</v>
      </c>
      <c r="N27" s="9">
        <f t="shared" si="0"/>
        <v>12.3</v>
      </c>
      <c r="O27" s="4">
        <v>18</v>
      </c>
      <c r="P27" s="4">
        <f>O27/O30</f>
        <v>0.52941176470588236</v>
      </c>
      <c r="Q27" s="4">
        <f t="shared" ref="Q27:Q28" si="1">Q26+O27</f>
        <v>31</v>
      </c>
      <c r="R27" s="4">
        <f>Q27/$O30</f>
        <v>0.91176470588235292</v>
      </c>
    </row>
    <row r="28" spans="1:23" ht="15.75" customHeight="1" x14ac:dyDescent="0.3">
      <c r="A28" s="1">
        <v>27</v>
      </c>
      <c r="B28" s="1">
        <v>12.4</v>
      </c>
      <c r="D28" s="7"/>
      <c r="E28" s="7"/>
      <c r="K28" s="8" t="s">
        <v>22</v>
      </c>
      <c r="L28" s="8">
        <v>13.8</v>
      </c>
      <c r="M28" s="8">
        <v>16.8</v>
      </c>
      <c r="N28" s="9">
        <f t="shared" si="0"/>
        <v>15.3</v>
      </c>
      <c r="O28" s="4">
        <v>3</v>
      </c>
      <c r="P28" s="4">
        <f>O28/O30</f>
        <v>8.8235294117647065E-2</v>
      </c>
      <c r="Q28" s="15">
        <f t="shared" si="1"/>
        <v>34</v>
      </c>
      <c r="R28" s="4">
        <f>$Q28/$O30</f>
        <v>1</v>
      </c>
    </row>
    <row r="29" spans="1:23" ht="15.75" customHeight="1" x14ac:dyDescent="0.3">
      <c r="A29" s="1">
        <v>28</v>
      </c>
      <c r="B29" s="1">
        <v>12.5</v>
      </c>
      <c r="D29" s="7"/>
      <c r="K29" s="9"/>
      <c r="L29" s="9"/>
      <c r="M29" s="9"/>
      <c r="N29" s="9"/>
      <c r="O29" s="4">
        <v>0</v>
      </c>
      <c r="P29" s="4"/>
      <c r="Q29" s="4"/>
      <c r="R29" s="4"/>
    </row>
    <row r="30" spans="1:23" ht="15.75" customHeight="1" x14ac:dyDescent="0.3">
      <c r="A30" s="1">
        <v>29</v>
      </c>
      <c r="B30" s="1">
        <v>12.5</v>
      </c>
      <c r="D30" s="7"/>
      <c r="E30" s="7"/>
      <c r="K30" s="8" t="s">
        <v>23</v>
      </c>
      <c r="L30" s="9"/>
      <c r="M30" s="9"/>
      <c r="N30" s="9"/>
      <c r="O30" s="4">
        <f t="shared" ref="O30:P30" si="2">SUM(O26:O29)</f>
        <v>34</v>
      </c>
      <c r="P30" s="4">
        <f t="shared" si="2"/>
        <v>1</v>
      </c>
      <c r="Q30" s="4"/>
      <c r="R30" s="4">
        <f>SUM(R26:R29)</f>
        <v>2.2941176470588234</v>
      </c>
    </row>
    <row r="31" spans="1:23" ht="15.75" customHeight="1" x14ac:dyDescent="0.3">
      <c r="A31" s="1">
        <v>30</v>
      </c>
      <c r="B31" s="1">
        <v>12.5</v>
      </c>
      <c r="N31" s="7"/>
      <c r="O31" s="7"/>
      <c r="P31" s="7"/>
      <c r="Q31" s="7"/>
      <c r="R31" s="7"/>
    </row>
    <row r="32" spans="1:23" ht="15.75" customHeight="1" x14ac:dyDescent="0.3">
      <c r="A32" s="1">
        <v>31</v>
      </c>
      <c r="B32" s="1">
        <v>12.7</v>
      </c>
      <c r="N32" s="7"/>
      <c r="O32" s="7"/>
      <c r="P32" s="7"/>
      <c r="Q32" s="7"/>
      <c r="R32" s="7"/>
    </row>
    <row r="33" spans="1:18" ht="15.75" customHeight="1" x14ac:dyDescent="0.3">
      <c r="A33" s="1">
        <v>32</v>
      </c>
      <c r="B33" s="1">
        <v>14.9</v>
      </c>
      <c r="N33" s="7"/>
      <c r="O33" s="7"/>
      <c r="P33" s="7"/>
      <c r="Q33" s="7"/>
      <c r="R33" s="7"/>
    </row>
    <row r="34" spans="1:18" ht="15.75" customHeight="1" x14ac:dyDescent="0.3">
      <c r="A34" s="1">
        <v>33</v>
      </c>
      <c r="B34" s="1">
        <v>15</v>
      </c>
      <c r="N34" s="7"/>
      <c r="O34" s="7"/>
      <c r="P34" s="7"/>
      <c r="Q34" s="7"/>
      <c r="R34" s="7"/>
    </row>
    <row r="35" spans="1:18" ht="15.75" customHeight="1" x14ac:dyDescent="0.3">
      <c r="A35" s="1">
        <v>34</v>
      </c>
      <c r="B35" s="1">
        <v>16.5</v>
      </c>
      <c r="N35" s="7"/>
      <c r="O35" s="7"/>
      <c r="P35" s="7"/>
      <c r="Q35" s="7"/>
      <c r="R35" s="7"/>
    </row>
    <row r="36" spans="1:18" ht="15.75" customHeight="1" x14ac:dyDescent="0.3">
      <c r="N36" s="7"/>
      <c r="O36" s="7"/>
      <c r="P36" s="7"/>
      <c r="Q36" s="7"/>
      <c r="R36" s="7"/>
    </row>
    <row r="37" spans="1:18" ht="15.75" customHeight="1" x14ac:dyDescent="0.3">
      <c r="N37" s="7"/>
      <c r="O37" s="7"/>
      <c r="P37" s="7"/>
      <c r="Q37" s="7"/>
      <c r="R37" s="7"/>
    </row>
    <row r="38" spans="1:18" ht="12.45" x14ac:dyDescent="0.3">
      <c r="N38" s="7"/>
      <c r="O38" s="7"/>
      <c r="P38" s="7"/>
      <c r="Q38" s="7"/>
      <c r="R38" s="7"/>
    </row>
    <row r="39" spans="1:18" ht="12.45" x14ac:dyDescent="0.3">
      <c r="N39" s="7"/>
      <c r="O39" s="7"/>
      <c r="P39" s="7"/>
      <c r="Q39" s="7"/>
      <c r="R39" s="7"/>
    </row>
    <row r="40" spans="1:18" ht="12.45" x14ac:dyDescent="0.3">
      <c r="N40" s="7"/>
      <c r="O40" s="7"/>
      <c r="P40" s="7"/>
      <c r="Q40" s="7"/>
      <c r="R40" s="7"/>
    </row>
    <row r="41" spans="1:18" ht="12.45" x14ac:dyDescent="0.3">
      <c r="N41" s="7"/>
      <c r="O41" s="7"/>
      <c r="P41" s="7"/>
      <c r="Q41" s="7"/>
      <c r="R41" s="7"/>
    </row>
  </sheetData>
  <mergeCells count="6">
    <mergeCell ref="R24:R25"/>
    <mergeCell ref="L24:M24"/>
    <mergeCell ref="N24:N25"/>
    <mergeCell ref="O24:O25"/>
    <mergeCell ref="P24:P25"/>
    <mergeCell ref="Q24:Q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7"/>
  <sheetViews>
    <sheetView workbookViewId="0"/>
  </sheetViews>
  <sheetFormatPr baseColWidth="10" defaultColWidth="14.4609375" defaultRowHeight="15.75" customHeight="1" x14ac:dyDescent="0.3"/>
  <cols>
    <col min="1" max="1" width="17.15234375" customWidth="1"/>
    <col min="2" max="2" width="17.84375" customWidth="1"/>
  </cols>
  <sheetData>
    <row r="1" spans="1:10" ht="15.75" customHeight="1" x14ac:dyDescent="0.3">
      <c r="A1" s="8">
        <v>1</v>
      </c>
      <c r="B1" s="8">
        <v>3</v>
      </c>
      <c r="C1" s="8">
        <v>3</v>
      </c>
      <c r="D1" s="8">
        <v>0</v>
      </c>
      <c r="E1" s="8">
        <v>4</v>
      </c>
      <c r="F1" s="8">
        <v>3</v>
      </c>
      <c r="G1" s="8">
        <v>1</v>
      </c>
      <c r="H1" s="8">
        <v>4</v>
      </c>
      <c r="I1" s="8">
        <v>0</v>
      </c>
      <c r="J1" s="8">
        <v>0</v>
      </c>
    </row>
    <row r="2" spans="1:10" ht="15.75" customHeight="1" x14ac:dyDescent="0.3">
      <c r="A2" s="8">
        <v>2</v>
      </c>
      <c r="B2" s="8">
        <v>1</v>
      </c>
      <c r="C2" s="8">
        <v>0</v>
      </c>
      <c r="D2" s="8">
        <v>3</v>
      </c>
      <c r="E2" s="8">
        <v>1</v>
      </c>
      <c r="F2" s="8">
        <v>2</v>
      </c>
      <c r="G2" s="8">
        <v>1</v>
      </c>
      <c r="H2" s="8">
        <v>4</v>
      </c>
      <c r="I2" s="8">
        <v>1</v>
      </c>
      <c r="J2" s="8">
        <v>2</v>
      </c>
    </row>
    <row r="3" spans="1:10" ht="15.75" customHeight="1" x14ac:dyDescent="0.3">
      <c r="A3" s="8">
        <v>3</v>
      </c>
      <c r="B3" s="8">
        <v>3</v>
      </c>
      <c r="C3" s="8">
        <v>4</v>
      </c>
      <c r="D3" s="8">
        <v>2</v>
      </c>
      <c r="E3" s="8">
        <v>0</v>
      </c>
      <c r="F3" s="8">
        <v>4</v>
      </c>
      <c r="G3" s="8">
        <v>3</v>
      </c>
      <c r="H3" s="8">
        <v>0</v>
      </c>
      <c r="I3" s="8">
        <v>2</v>
      </c>
      <c r="J3" s="8">
        <v>3</v>
      </c>
    </row>
    <row r="4" spans="1:10" ht="15.75" customHeight="1" x14ac:dyDescent="0.3">
      <c r="A4" s="8">
        <v>1</v>
      </c>
      <c r="B4" s="8">
        <v>3</v>
      </c>
      <c r="C4" s="8">
        <v>4</v>
      </c>
      <c r="D4" s="8">
        <v>2</v>
      </c>
      <c r="E4" s="8">
        <v>2</v>
      </c>
      <c r="F4" s="8">
        <v>4</v>
      </c>
      <c r="G4" s="8">
        <v>4</v>
      </c>
      <c r="H4" s="8">
        <v>4</v>
      </c>
      <c r="I4" s="8">
        <v>2</v>
      </c>
      <c r="J4" s="8">
        <v>1</v>
      </c>
    </row>
    <row r="5" spans="1:10" ht="15.75" customHeight="1" x14ac:dyDescent="0.3">
      <c r="A5" s="8">
        <v>4</v>
      </c>
      <c r="B5" s="8">
        <v>2</v>
      </c>
      <c r="C5" s="8">
        <v>1</v>
      </c>
      <c r="D5" s="8">
        <v>1</v>
      </c>
      <c r="E5" s="8">
        <v>0</v>
      </c>
      <c r="F5" s="8">
        <v>1</v>
      </c>
      <c r="G5" s="8">
        <v>1</v>
      </c>
      <c r="H5" s="8">
        <v>2</v>
      </c>
      <c r="I5" s="8">
        <v>3</v>
      </c>
      <c r="J5" s="8">
        <v>0</v>
      </c>
    </row>
    <row r="6" spans="1:10" ht="15.75" customHeight="1" x14ac:dyDescent="0.3">
      <c r="A6" s="8">
        <v>3</v>
      </c>
      <c r="B6" s="8">
        <v>3</v>
      </c>
      <c r="C6" s="8">
        <v>3</v>
      </c>
      <c r="D6" s="8">
        <v>1</v>
      </c>
      <c r="E6" s="8">
        <v>1</v>
      </c>
      <c r="F6" s="8">
        <v>3</v>
      </c>
      <c r="G6" s="8">
        <v>3</v>
      </c>
      <c r="H6" s="8">
        <v>0</v>
      </c>
      <c r="I6" s="8">
        <v>2</v>
      </c>
      <c r="J6" s="8">
        <v>3</v>
      </c>
    </row>
    <row r="7" spans="1:10" ht="15.75" customHeight="1" x14ac:dyDescent="0.3">
      <c r="A7" s="8">
        <v>4</v>
      </c>
      <c r="B7" s="8">
        <v>3</v>
      </c>
      <c r="C7" s="8">
        <v>0</v>
      </c>
      <c r="D7" s="8">
        <v>3</v>
      </c>
      <c r="E7" s="8">
        <v>1</v>
      </c>
      <c r="F7" s="8">
        <v>2</v>
      </c>
      <c r="G7" s="8">
        <v>2</v>
      </c>
      <c r="H7" s="8">
        <v>1</v>
      </c>
      <c r="I7" s="8">
        <v>2</v>
      </c>
      <c r="J7" s="8">
        <v>3</v>
      </c>
    </row>
    <row r="8" spans="1:10" ht="15.75" customHeight="1" x14ac:dyDescent="0.3">
      <c r="A8" s="8">
        <v>3</v>
      </c>
      <c r="B8" s="8">
        <v>2</v>
      </c>
      <c r="C8" s="8">
        <v>1</v>
      </c>
      <c r="D8" s="8">
        <v>3</v>
      </c>
      <c r="E8" s="8">
        <v>1</v>
      </c>
      <c r="F8" s="8">
        <v>3</v>
      </c>
      <c r="G8" s="8">
        <v>4</v>
      </c>
      <c r="H8" s="8">
        <v>4</v>
      </c>
      <c r="I8" s="8">
        <v>4</v>
      </c>
      <c r="J8" s="8">
        <v>1</v>
      </c>
    </row>
    <row r="9" spans="1:10" ht="15.75" customHeight="1" x14ac:dyDescent="0.3">
      <c r="A9" s="8">
        <v>3</v>
      </c>
      <c r="B9" s="8">
        <v>0</v>
      </c>
      <c r="C9" s="8">
        <v>3</v>
      </c>
      <c r="D9" s="8">
        <v>1</v>
      </c>
      <c r="E9" s="8">
        <v>0</v>
      </c>
      <c r="F9" s="8">
        <v>4</v>
      </c>
      <c r="G9" s="8">
        <v>3</v>
      </c>
      <c r="H9" s="8">
        <v>2</v>
      </c>
      <c r="I9" s="8">
        <v>3</v>
      </c>
      <c r="J9" s="8">
        <v>2</v>
      </c>
    </row>
    <row r="10" spans="1:10" ht="15.75" customHeight="1" x14ac:dyDescent="0.3">
      <c r="A10" s="8">
        <v>1</v>
      </c>
      <c r="B10" s="8">
        <v>2</v>
      </c>
      <c r="C10" s="8">
        <v>0</v>
      </c>
      <c r="D10" s="8">
        <v>2</v>
      </c>
      <c r="E10" s="8">
        <v>0</v>
      </c>
      <c r="F10" s="8">
        <v>0</v>
      </c>
      <c r="G10" s="8">
        <v>2</v>
      </c>
      <c r="H10" s="8">
        <v>2</v>
      </c>
      <c r="I10" s="8">
        <v>3</v>
      </c>
      <c r="J10" s="8">
        <v>4</v>
      </c>
    </row>
    <row r="12" spans="1:10" ht="15.75" customHeight="1" x14ac:dyDescent="0.3">
      <c r="A12" s="16" t="s">
        <v>24</v>
      </c>
      <c r="B12" s="16" t="s">
        <v>25</v>
      </c>
      <c r="C12" s="16" t="s">
        <v>15</v>
      </c>
      <c r="D12" s="16" t="s">
        <v>16</v>
      </c>
      <c r="E12" s="16" t="s">
        <v>17</v>
      </c>
      <c r="F12" s="7"/>
      <c r="G12" s="7"/>
      <c r="H12" s="7"/>
      <c r="I12" s="7"/>
      <c r="J12" s="7"/>
    </row>
    <row r="13" spans="1:10" ht="15.75" customHeight="1" x14ac:dyDescent="0.3">
      <c r="A13" s="17">
        <v>0</v>
      </c>
      <c r="B13" s="18">
        <f t="array" ref="B13:B18">FREQUENCY(A1:J10,A13:A17)</f>
        <v>15</v>
      </c>
      <c r="C13" s="18">
        <f>B13/B19</f>
        <v>0.15</v>
      </c>
      <c r="D13" s="19">
        <v>15</v>
      </c>
      <c r="E13" s="18">
        <f>$D13/$B19</f>
        <v>0.15</v>
      </c>
      <c r="F13" s="7"/>
      <c r="G13" s="7"/>
      <c r="H13" s="7"/>
      <c r="I13" s="7"/>
      <c r="J13" s="7"/>
    </row>
    <row r="14" spans="1:10" ht="15.75" customHeight="1" x14ac:dyDescent="0.3">
      <c r="A14" s="17">
        <v>1</v>
      </c>
      <c r="B14" s="18">
        <v>21</v>
      </c>
      <c r="C14" s="18">
        <f>B14/B19</f>
        <v>0.21</v>
      </c>
      <c r="D14" s="18">
        <f t="shared" ref="D14:D17" si="0">D13+B14</f>
        <v>36</v>
      </c>
      <c r="E14" s="18">
        <f>$D14/$B19</f>
        <v>0.36</v>
      </c>
      <c r="F14" s="7"/>
      <c r="G14" s="7"/>
      <c r="H14" s="7"/>
      <c r="I14" s="7"/>
      <c r="J14" s="7"/>
    </row>
    <row r="15" spans="1:10" ht="15.75" customHeight="1" x14ac:dyDescent="0.3">
      <c r="A15" s="17">
        <v>2</v>
      </c>
      <c r="B15" s="18">
        <v>21</v>
      </c>
      <c r="C15" s="18">
        <f>B15/B19</f>
        <v>0.21</v>
      </c>
      <c r="D15" s="18">
        <f t="shared" si="0"/>
        <v>57</v>
      </c>
      <c r="E15" s="18">
        <f>$D15/$B19</f>
        <v>0.56999999999999995</v>
      </c>
      <c r="F15" s="7"/>
      <c r="G15" s="7"/>
      <c r="H15" s="7"/>
      <c r="I15" s="7"/>
      <c r="J15" s="7"/>
    </row>
    <row r="16" spans="1:10" ht="15.75" customHeight="1" x14ac:dyDescent="0.3">
      <c r="A16" s="17">
        <v>3</v>
      </c>
      <c r="B16" s="18">
        <v>27</v>
      </c>
      <c r="C16" s="18">
        <f>B16/B19</f>
        <v>0.27</v>
      </c>
      <c r="D16" s="18">
        <f t="shared" si="0"/>
        <v>84</v>
      </c>
      <c r="E16" s="18">
        <f>$D16/$B19</f>
        <v>0.84</v>
      </c>
      <c r="F16" s="7"/>
      <c r="G16" s="7"/>
      <c r="H16" s="7"/>
      <c r="I16" s="7"/>
      <c r="J16" s="7"/>
    </row>
    <row r="17" spans="1:10" ht="15.75" customHeight="1" x14ac:dyDescent="0.3">
      <c r="A17" s="17">
        <v>4</v>
      </c>
      <c r="B17" s="18">
        <v>16</v>
      </c>
      <c r="C17" s="18">
        <f>B17/B19</f>
        <v>0.16</v>
      </c>
      <c r="D17" s="18">
        <f t="shared" si="0"/>
        <v>100</v>
      </c>
      <c r="E17" s="18">
        <f>$D17/$B19</f>
        <v>1</v>
      </c>
      <c r="F17" s="7"/>
      <c r="G17" s="7"/>
      <c r="H17" s="7"/>
      <c r="I17" s="7"/>
      <c r="J17" s="7"/>
    </row>
    <row r="18" spans="1:10" ht="15.75" customHeight="1" x14ac:dyDescent="0.3">
      <c r="A18" s="18"/>
      <c r="B18" s="18">
        <v>0</v>
      </c>
      <c r="C18" s="18">
        <f>SUM(C13:C17)</f>
        <v>1</v>
      </c>
      <c r="D18" s="18"/>
      <c r="E18" s="18"/>
      <c r="F18" s="7"/>
      <c r="G18" s="7"/>
      <c r="H18" s="7"/>
      <c r="I18" s="7"/>
      <c r="J18" s="7"/>
    </row>
    <row r="19" spans="1:10" ht="15.75" customHeight="1" x14ac:dyDescent="0.3">
      <c r="A19" s="20" t="s">
        <v>26</v>
      </c>
      <c r="B19" s="21">
        <f>SUM(B13:B18)</f>
        <v>100</v>
      </c>
      <c r="C19" s="18"/>
      <c r="D19" s="18"/>
      <c r="E19" s="18">
        <f>$D19/$B19</f>
        <v>0</v>
      </c>
      <c r="F19" s="7"/>
      <c r="G19" s="7"/>
      <c r="H19" s="7"/>
      <c r="I19" s="7"/>
      <c r="J19" s="7"/>
    </row>
    <row r="20" spans="1:10" ht="15.75" customHeight="1" x14ac:dyDescent="0.3">
      <c r="C20" s="7"/>
      <c r="D20" s="7"/>
      <c r="E20" s="7"/>
      <c r="F20" s="7"/>
      <c r="G20" s="7"/>
      <c r="H20" s="7"/>
      <c r="I20" s="7"/>
      <c r="J20" s="7"/>
    </row>
    <row r="21" spans="1:10" ht="15.75" customHeight="1" x14ac:dyDescent="0.3">
      <c r="A21" s="8" t="s">
        <v>9</v>
      </c>
      <c r="B21" s="9">
        <f>AVERAGE(A1:J10)</f>
        <v>2.08</v>
      </c>
      <c r="C21" s="7"/>
      <c r="D21" s="7"/>
      <c r="E21" s="7"/>
      <c r="F21" s="7"/>
      <c r="G21" s="7"/>
      <c r="H21" s="7"/>
      <c r="I21" s="7"/>
      <c r="J21" s="7"/>
    </row>
    <row r="22" spans="1:10" ht="15.75" customHeight="1" x14ac:dyDescent="0.3">
      <c r="A22" s="8" t="s">
        <v>10</v>
      </c>
      <c r="B22" s="9">
        <f>MEDIAN(A1:J10)</f>
        <v>2</v>
      </c>
      <c r="C22" s="7"/>
      <c r="D22" s="7"/>
      <c r="E22" s="7"/>
      <c r="F22" s="7"/>
      <c r="G22" s="7"/>
      <c r="H22" s="7"/>
      <c r="I22" s="7"/>
      <c r="J22" s="7"/>
    </row>
    <row r="23" spans="1:10" ht="15.75" customHeight="1" x14ac:dyDescent="0.3">
      <c r="C23" s="7"/>
      <c r="D23" s="7"/>
      <c r="E23" s="7"/>
      <c r="F23" s="7"/>
      <c r="G23" s="7"/>
      <c r="H23" s="7"/>
      <c r="I23" s="7"/>
      <c r="J23" s="7"/>
    </row>
    <row r="25" spans="1:10" ht="15.75" customHeight="1" x14ac:dyDescent="0.3">
      <c r="C25" s="2" t="s">
        <v>2</v>
      </c>
    </row>
    <row r="26" spans="1:10" ht="15.75" customHeight="1" x14ac:dyDescent="0.3">
      <c r="A26" s="22" t="s">
        <v>3</v>
      </c>
      <c r="B26" s="4">
        <f>MAX(A1:J10) - MIN(A1:J10)</f>
        <v>4</v>
      </c>
      <c r="C26" s="2" t="s">
        <v>27</v>
      </c>
    </row>
    <row r="27" spans="1:10" ht="15.75" customHeight="1" x14ac:dyDescent="0.3">
      <c r="A27" s="22" t="s">
        <v>5</v>
      </c>
      <c r="B27" s="4">
        <f>ROUND(1+(1.33*LOG10(COUNTA(A1:J10))),0)</f>
        <v>4</v>
      </c>
      <c r="C27" s="2" t="s">
        <v>28</v>
      </c>
    </row>
    <row r="28" spans="1:10" ht="15.75" customHeight="1" x14ac:dyDescent="0.3">
      <c r="A28" s="22" t="s">
        <v>7</v>
      </c>
      <c r="B28" s="4">
        <f>ROUND(B26/B27,0)</f>
        <v>1</v>
      </c>
      <c r="C28" s="2" t="s">
        <v>29</v>
      </c>
    </row>
    <row r="29" spans="1:10" ht="15.75" customHeight="1" x14ac:dyDescent="0.3">
      <c r="C29" s="23"/>
    </row>
    <row r="30" spans="1:10" ht="15.75" customHeight="1" x14ac:dyDescent="0.3">
      <c r="A30" s="10"/>
      <c r="B30" s="46" t="s">
        <v>12</v>
      </c>
      <c r="C30" s="47"/>
      <c r="D30" s="48" t="s">
        <v>13</v>
      </c>
      <c r="E30" s="48" t="s">
        <v>14</v>
      </c>
      <c r="F30" s="48" t="s">
        <v>15</v>
      </c>
      <c r="G30" s="50" t="s">
        <v>16</v>
      </c>
      <c r="H30" s="48" t="s">
        <v>17</v>
      </c>
    </row>
    <row r="31" spans="1:10" ht="15.75" customHeight="1" x14ac:dyDescent="0.3">
      <c r="A31" s="13" t="s">
        <v>12</v>
      </c>
      <c r="B31" s="12" t="s">
        <v>18</v>
      </c>
      <c r="C31" s="13" t="s">
        <v>19</v>
      </c>
      <c r="D31" s="49"/>
      <c r="E31" s="49"/>
      <c r="F31" s="49"/>
      <c r="G31" s="49"/>
      <c r="H31" s="49"/>
    </row>
    <row r="32" spans="1:10" ht="15.75" customHeight="1" x14ac:dyDescent="0.3">
      <c r="A32" s="14" t="s">
        <v>30</v>
      </c>
      <c r="B32" s="8">
        <f>MIN(A1:J10)</f>
        <v>0</v>
      </c>
      <c r="C32" s="8">
        <v>1</v>
      </c>
      <c r="D32" s="9">
        <f t="shared" ref="D32:D34" si="1">AVERAGE(B32:C32)</f>
        <v>0.5</v>
      </c>
      <c r="E32" s="4">
        <f t="array" ref="E32:E36">FREQUENCY(A1:J10,C32:C35)</f>
        <v>36</v>
      </c>
      <c r="F32" s="4">
        <f>E32/E37</f>
        <v>0.36</v>
      </c>
      <c r="G32" s="4">
        <f>E32</f>
        <v>36</v>
      </c>
      <c r="H32" s="4">
        <f>G32/E37</f>
        <v>0.36</v>
      </c>
    </row>
    <row r="33" spans="1:8" ht="15.75" customHeight="1" x14ac:dyDescent="0.3">
      <c r="A33" s="8" t="s">
        <v>31</v>
      </c>
      <c r="B33" s="8">
        <v>1</v>
      </c>
      <c r="C33" s="8">
        <v>2</v>
      </c>
      <c r="D33" s="9">
        <f t="shared" si="1"/>
        <v>1.5</v>
      </c>
      <c r="E33" s="4">
        <v>21</v>
      </c>
      <c r="F33" s="4">
        <f>E33/E37</f>
        <v>0.21</v>
      </c>
      <c r="G33" s="4">
        <f t="shared" ref="G33:G35" si="2">G32+E33</f>
        <v>57</v>
      </c>
      <c r="H33" s="4">
        <f>G33/E37</f>
        <v>0.56999999999999995</v>
      </c>
    </row>
    <row r="34" spans="1:8" ht="15.75" customHeight="1" x14ac:dyDescent="0.3">
      <c r="A34" s="8" t="s">
        <v>32</v>
      </c>
      <c r="B34" s="8">
        <v>2</v>
      </c>
      <c r="C34" s="1">
        <v>3</v>
      </c>
      <c r="D34" s="9">
        <f t="shared" si="1"/>
        <v>2.5</v>
      </c>
      <c r="E34" s="4">
        <v>27</v>
      </c>
      <c r="F34" s="4">
        <f>E34/E37</f>
        <v>0.27</v>
      </c>
      <c r="G34" s="4">
        <f t="shared" si="2"/>
        <v>84</v>
      </c>
      <c r="H34" s="4">
        <f>G34/E37</f>
        <v>0.84</v>
      </c>
    </row>
    <row r="35" spans="1:8" ht="15.75" customHeight="1" x14ac:dyDescent="0.3">
      <c r="A35" s="8" t="s">
        <v>33</v>
      </c>
      <c r="B35" s="8">
        <v>3</v>
      </c>
      <c r="C35" s="8">
        <f>MAX(A1:J10)</f>
        <v>4</v>
      </c>
      <c r="D35" s="9">
        <f>AVERAGEA(B35:C35)</f>
        <v>3.5</v>
      </c>
      <c r="E35" s="4">
        <v>16</v>
      </c>
      <c r="F35" s="4">
        <f>E35/E37</f>
        <v>0.16</v>
      </c>
      <c r="G35" s="4">
        <f t="shared" si="2"/>
        <v>100</v>
      </c>
      <c r="H35" s="4">
        <f>G35/E37</f>
        <v>1</v>
      </c>
    </row>
    <row r="36" spans="1:8" ht="15.75" customHeight="1" x14ac:dyDescent="0.3">
      <c r="A36" s="9"/>
      <c r="B36" s="9"/>
      <c r="C36" s="9"/>
      <c r="D36" s="9"/>
      <c r="E36" s="4">
        <v>0</v>
      </c>
      <c r="F36" s="4"/>
      <c r="G36" s="4"/>
      <c r="H36" s="4"/>
    </row>
    <row r="37" spans="1:8" ht="15.75" customHeight="1" x14ac:dyDescent="0.3">
      <c r="A37" s="8" t="s">
        <v>23</v>
      </c>
      <c r="B37" s="9"/>
      <c r="C37" s="9"/>
      <c r="D37" s="9"/>
      <c r="E37" s="4">
        <f t="shared" ref="E37:F37" si="3">SUM(E32:E36)</f>
        <v>100</v>
      </c>
      <c r="F37" s="4">
        <f t="shared" si="3"/>
        <v>1</v>
      </c>
      <c r="G37" s="4"/>
      <c r="H37" s="4">
        <f>SUM(H32:H36)</f>
        <v>2.77</v>
      </c>
    </row>
  </sheetData>
  <mergeCells count="6">
    <mergeCell ref="H30:H31"/>
    <mergeCell ref="B30:C30"/>
    <mergeCell ref="D30:D31"/>
    <mergeCell ref="E30:E31"/>
    <mergeCell ref="F30:F31"/>
    <mergeCell ref="G30:G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95"/>
  <sheetViews>
    <sheetView workbookViewId="0"/>
  </sheetViews>
  <sheetFormatPr baseColWidth="10" defaultColWidth="14.4609375" defaultRowHeight="15.75" customHeight="1" x14ac:dyDescent="0.3"/>
  <cols>
    <col min="4" max="4" width="19.15234375" customWidth="1"/>
    <col min="7" max="7" width="14.15234375" customWidth="1"/>
    <col min="11" max="11" width="20.4609375" customWidth="1"/>
  </cols>
  <sheetData>
    <row r="1" spans="1:15" ht="15.75" customHeight="1" x14ac:dyDescent="0.3">
      <c r="A1" s="1">
        <v>60</v>
      </c>
    </row>
    <row r="2" spans="1:15" ht="15.75" customHeight="1" x14ac:dyDescent="0.3">
      <c r="A2" s="1">
        <v>66</v>
      </c>
      <c r="C2" s="24" t="s">
        <v>34</v>
      </c>
      <c r="D2" s="24" t="s">
        <v>35</v>
      </c>
      <c r="E2" s="24" t="s">
        <v>15</v>
      </c>
      <c r="F2" s="24" t="s">
        <v>36</v>
      </c>
      <c r="G2" s="24" t="s">
        <v>17</v>
      </c>
      <c r="J2" s="8" t="s">
        <v>34</v>
      </c>
      <c r="K2" s="2" t="s">
        <v>35</v>
      </c>
      <c r="L2" s="1" t="s">
        <v>37</v>
      </c>
      <c r="M2" s="1" t="s">
        <v>38</v>
      </c>
      <c r="N2" s="1" t="s">
        <v>39</v>
      </c>
      <c r="O2" s="1" t="s">
        <v>40</v>
      </c>
    </row>
    <row r="3" spans="1:15" x14ac:dyDescent="0.35">
      <c r="A3" s="1">
        <v>77</v>
      </c>
      <c r="C3" s="25">
        <f ca="1">IFERROR(__xludf.DUMMYFUNCTION("UNIQUE(A1:A80)"),60)</f>
        <v>60</v>
      </c>
      <c r="D3" s="26">
        <f t="array" aca="1" ref="D3:D32" ca="1">FREQUENCY(A1:A87,C3:C31)</f>
        <v>1</v>
      </c>
      <c r="E3" s="26">
        <f ca="1">D3/D33</f>
        <v>1.2500000000000001E-2</v>
      </c>
      <c r="F3" s="26">
        <f ca="1">D3</f>
        <v>1</v>
      </c>
      <c r="G3" s="26">
        <f ca="1">$F3/$D33</f>
        <v>1.2500000000000001E-2</v>
      </c>
      <c r="J3" s="4">
        <v>52</v>
      </c>
      <c r="K3" s="27">
        <f t="array" ref="K3:K32">FREQUENCY(A1:A87,J3:J31)</f>
        <v>1</v>
      </c>
      <c r="L3" s="15">
        <f>MIN(A1:A87)</f>
        <v>52</v>
      </c>
      <c r="M3" s="15">
        <f>QUARTILE(A1:A87,1)</f>
        <v>63</v>
      </c>
      <c r="N3" s="15">
        <f>QUARTILE(A1:A87,3)</f>
        <v>70.25</v>
      </c>
      <c r="O3" s="15">
        <f>MAX(A1:A87)</f>
        <v>83</v>
      </c>
    </row>
    <row r="4" spans="1:15" ht="15.75" customHeight="1" x14ac:dyDescent="0.3">
      <c r="A4" s="1">
        <v>70</v>
      </c>
      <c r="C4" s="25">
        <f ca="1">IFERROR(__xludf.DUMMYFUNCTION("""COMPUTED_VALUE"""),66)</f>
        <v>66</v>
      </c>
      <c r="D4" s="26">
        <f ca="1"/>
        <v>7</v>
      </c>
      <c r="E4" s="26">
        <f ca="1">D4/D33</f>
        <v>8.7499999999999994E-2</v>
      </c>
      <c r="F4" s="26">
        <f ca="1">D3+D4</f>
        <v>8</v>
      </c>
      <c r="G4" s="26">
        <f ca="1">$F4/$D33</f>
        <v>0.1</v>
      </c>
      <c r="H4" s="7"/>
      <c r="I4" s="7"/>
      <c r="J4" s="9">
        <v>54</v>
      </c>
      <c r="K4" s="4">
        <v>1</v>
      </c>
    </row>
    <row r="5" spans="1:15" ht="15.75" customHeight="1" x14ac:dyDescent="0.3">
      <c r="A5" s="1">
        <v>66</v>
      </c>
      <c r="C5" s="25">
        <f ca="1">IFERROR(__xludf.DUMMYFUNCTION("""COMPUTED_VALUE"""),77)</f>
        <v>77</v>
      </c>
      <c r="D5" s="26">
        <f ca="1"/>
        <v>1</v>
      </c>
      <c r="E5" s="26">
        <f ca="1">D5/D33</f>
        <v>1.2500000000000001E-2</v>
      </c>
      <c r="F5" s="26">
        <f ca="1">D3+D4+D5</f>
        <v>9</v>
      </c>
      <c r="G5" s="26">
        <f ca="1">$F5/$D33</f>
        <v>0.1125</v>
      </c>
      <c r="H5" s="7"/>
      <c r="I5" s="7"/>
      <c r="J5" s="9">
        <v>56</v>
      </c>
      <c r="K5" s="4">
        <v>1</v>
      </c>
    </row>
    <row r="6" spans="1:15" ht="15.75" customHeight="1" x14ac:dyDescent="0.3">
      <c r="A6" s="1">
        <v>68</v>
      </c>
      <c r="C6" s="25">
        <f ca="1">IFERROR(__xludf.DUMMYFUNCTION("""COMPUTED_VALUE"""),70)</f>
        <v>70</v>
      </c>
      <c r="D6" s="26">
        <f ca="1"/>
        <v>4</v>
      </c>
      <c r="E6" s="26">
        <f ca="1">D6/D33</f>
        <v>0.05</v>
      </c>
      <c r="F6" s="26">
        <f ca="1">SUM(D3:D6)</f>
        <v>13</v>
      </c>
      <c r="G6" s="26">
        <f ca="1">$F6/$D33</f>
        <v>0.16250000000000001</v>
      </c>
      <c r="H6" s="7"/>
      <c r="I6" s="7"/>
      <c r="J6" s="4">
        <v>57</v>
      </c>
      <c r="K6" s="4">
        <v>2</v>
      </c>
    </row>
    <row r="7" spans="1:15" ht="15.75" customHeight="1" x14ac:dyDescent="0.3">
      <c r="A7" s="1">
        <v>57</v>
      </c>
      <c r="C7" s="25">
        <f ca="1">IFERROR(__xludf.DUMMYFUNCTION("""COMPUTED_VALUE"""),68)</f>
        <v>68</v>
      </c>
      <c r="D7" s="26">
        <f ca="1"/>
        <v>5</v>
      </c>
      <c r="E7" s="26">
        <f ca="1">D7/D33</f>
        <v>6.25E-2</v>
      </c>
      <c r="F7" s="26">
        <f ca="1">SUM(D3:D7)</f>
        <v>18</v>
      </c>
      <c r="G7" s="26">
        <f ca="1">$F7/$D33</f>
        <v>0.22500000000000001</v>
      </c>
      <c r="H7" s="7"/>
      <c r="I7" s="7"/>
      <c r="J7" s="9">
        <v>58</v>
      </c>
      <c r="K7" s="4">
        <v>2</v>
      </c>
    </row>
    <row r="8" spans="1:15" ht="15.75" customHeight="1" x14ac:dyDescent="0.3">
      <c r="A8" s="1">
        <v>70</v>
      </c>
      <c r="C8" s="25">
        <f ca="1">IFERROR(__xludf.DUMMYFUNCTION("""COMPUTED_VALUE"""),57)</f>
        <v>57</v>
      </c>
      <c r="D8" s="26">
        <f ca="1"/>
        <v>2</v>
      </c>
      <c r="E8" s="26">
        <f ca="1">D8/D33</f>
        <v>2.5000000000000001E-2</v>
      </c>
      <c r="F8" s="26">
        <f ca="1">SUM(D3:D8)</f>
        <v>20</v>
      </c>
      <c r="G8" s="26">
        <f ca="1">$F8/$D33</f>
        <v>0.25</v>
      </c>
      <c r="H8" s="7"/>
      <c r="I8" s="7"/>
      <c r="J8" s="9">
        <v>59</v>
      </c>
      <c r="K8" s="4">
        <v>2</v>
      </c>
    </row>
    <row r="9" spans="1:15" ht="15.75" customHeight="1" x14ac:dyDescent="0.3">
      <c r="A9" s="1">
        <v>66</v>
      </c>
      <c r="C9" s="25">
        <f ca="1">IFERROR(__xludf.DUMMYFUNCTION("""COMPUTED_VALUE"""),52)</f>
        <v>52</v>
      </c>
      <c r="D9" s="26">
        <f ca="1"/>
        <v>1</v>
      </c>
      <c r="E9" s="26">
        <f ca="1">D9/D33</f>
        <v>1.2500000000000001E-2</v>
      </c>
      <c r="F9" s="26">
        <f ca="1">SUM(D3:D9)</f>
        <v>21</v>
      </c>
      <c r="G9" s="26">
        <f ca="1">$F9/$D33</f>
        <v>0.26250000000000001</v>
      </c>
      <c r="H9" s="7"/>
      <c r="I9" s="7"/>
      <c r="J9" s="4">
        <v>60</v>
      </c>
      <c r="K9" s="4">
        <v>1</v>
      </c>
    </row>
    <row r="10" spans="1:15" ht="15.75" customHeight="1" x14ac:dyDescent="0.3">
      <c r="A10" s="1">
        <v>52</v>
      </c>
      <c r="C10" s="25">
        <f ca="1">IFERROR(__xludf.DUMMYFUNCTION("""COMPUTED_VALUE"""),75)</f>
        <v>75</v>
      </c>
      <c r="D10" s="26">
        <f ca="1"/>
        <v>2</v>
      </c>
      <c r="E10" s="26">
        <f ca="1">D10/D33</f>
        <v>2.5000000000000001E-2</v>
      </c>
      <c r="F10" s="26">
        <f ca="1">SUM(D3:D10)</f>
        <v>23</v>
      </c>
      <c r="G10" s="26">
        <f ca="1">$F10/$D33</f>
        <v>0.28749999999999998</v>
      </c>
      <c r="H10" s="7"/>
      <c r="I10" s="7"/>
      <c r="J10" s="9">
        <v>61</v>
      </c>
      <c r="K10" s="4">
        <v>4</v>
      </c>
    </row>
    <row r="11" spans="1:15" ht="15.75" customHeight="1" x14ac:dyDescent="0.3">
      <c r="A11" s="1">
        <v>75</v>
      </c>
      <c r="C11" s="25">
        <f ca="1">IFERROR(__xludf.DUMMYFUNCTION("""COMPUTED_VALUE"""),65)</f>
        <v>65</v>
      </c>
      <c r="D11" s="26">
        <f ca="1"/>
        <v>4</v>
      </c>
      <c r="E11" s="26">
        <f ca="1">D11/D33</f>
        <v>0.05</v>
      </c>
      <c r="F11" s="26">
        <f ca="1">SUM(D3:D11)</f>
        <v>27</v>
      </c>
      <c r="G11" s="26">
        <f ca="1">$F11/$D33</f>
        <v>0.33750000000000002</v>
      </c>
      <c r="H11" s="7"/>
      <c r="I11" s="7"/>
      <c r="J11" s="9">
        <v>62</v>
      </c>
      <c r="K11" s="4">
        <v>4</v>
      </c>
    </row>
    <row r="12" spans="1:15" ht="15.75" customHeight="1" x14ac:dyDescent="0.3">
      <c r="A12" s="1">
        <v>65</v>
      </c>
      <c r="C12" s="25">
        <f ca="1">IFERROR(__xludf.DUMMYFUNCTION("""COMPUTED_VALUE"""),69)</f>
        <v>69</v>
      </c>
      <c r="D12" s="26">
        <f ca="1"/>
        <v>5</v>
      </c>
      <c r="E12" s="26">
        <f ca="1">D12/D33</f>
        <v>6.25E-2</v>
      </c>
      <c r="F12" s="26">
        <f ca="1">SUM(D3:D12)</f>
        <v>32</v>
      </c>
      <c r="G12" s="26">
        <f ca="1">$F12/$D33</f>
        <v>0.4</v>
      </c>
      <c r="H12" s="7"/>
      <c r="I12" s="7"/>
      <c r="J12" s="9">
        <v>63</v>
      </c>
      <c r="K12" s="4">
        <v>4</v>
      </c>
    </row>
    <row r="13" spans="1:15" ht="15.75" customHeight="1" x14ac:dyDescent="0.3">
      <c r="A13" s="1">
        <v>69</v>
      </c>
      <c r="C13" s="25">
        <f ca="1">IFERROR(__xludf.DUMMYFUNCTION("""COMPUTED_VALUE"""),71)</f>
        <v>71</v>
      </c>
      <c r="D13" s="26">
        <f ca="1"/>
        <v>4</v>
      </c>
      <c r="E13" s="26">
        <f ca="1">D13/D33</f>
        <v>0.05</v>
      </c>
      <c r="F13" s="26">
        <f ca="1">SUM(D3:D13)</f>
        <v>36</v>
      </c>
      <c r="G13" s="26">
        <f ca="1">$F13/$D33</f>
        <v>0.45</v>
      </c>
      <c r="J13" s="9">
        <v>64</v>
      </c>
      <c r="K13" s="9">
        <v>4</v>
      </c>
    </row>
    <row r="14" spans="1:15" ht="15.75" customHeight="1" x14ac:dyDescent="0.3">
      <c r="A14" s="1">
        <v>71</v>
      </c>
      <c r="C14" s="25">
        <f ca="1">IFERROR(__xludf.DUMMYFUNCTION("""COMPUTED_VALUE"""),58)</f>
        <v>58</v>
      </c>
      <c r="D14" s="26">
        <f ca="1"/>
        <v>2</v>
      </c>
      <c r="E14" s="26">
        <f ca="1">D14/D33</f>
        <v>2.5000000000000001E-2</v>
      </c>
      <c r="F14" s="26">
        <f ca="1">SUM(D3:D14)</f>
        <v>38</v>
      </c>
      <c r="G14" s="26">
        <f ca="1">$F14/$D33</f>
        <v>0.47499999999999998</v>
      </c>
      <c r="J14" s="4">
        <v>65</v>
      </c>
      <c r="K14" s="9">
        <v>4</v>
      </c>
    </row>
    <row r="15" spans="1:15" ht="15.75" customHeight="1" x14ac:dyDescent="0.3">
      <c r="A15" s="1">
        <v>58</v>
      </c>
      <c r="C15" s="25">
        <f ca="1">IFERROR(__xludf.DUMMYFUNCTION("""COMPUTED_VALUE"""),67)</f>
        <v>67</v>
      </c>
      <c r="D15" s="26">
        <f ca="1"/>
        <v>9</v>
      </c>
      <c r="E15" s="26">
        <f ca="1">D15/D33</f>
        <v>0.1125</v>
      </c>
      <c r="F15" s="26">
        <f ca="1">SUM(D3:D15)</f>
        <v>47</v>
      </c>
      <c r="G15" s="26">
        <f ca="1">$F15/$D33</f>
        <v>0.58750000000000002</v>
      </c>
      <c r="J15" s="4">
        <v>66</v>
      </c>
      <c r="K15" s="9">
        <v>7</v>
      </c>
    </row>
    <row r="16" spans="1:15" ht="15.75" customHeight="1" x14ac:dyDescent="0.3">
      <c r="A16" s="1">
        <v>66</v>
      </c>
      <c r="C16" s="25">
        <f ca="1">IFERROR(__xludf.DUMMYFUNCTION("""COMPUTED_VALUE"""),74)</f>
        <v>74</v>
      </c>
      <c r="D16" s="26">
        <f ca="1"/>
        <v>2</v>
      </c>
      <c r="E16" s="26">
        <f ca="1">D16/D33</f>
        <v>2.5000000000000001E-2</v>
      </c>
      <c r="F16" s="26">
        <f ca="1">SUM(D3:D16)</f>
        <v>49</v>
      </c>
      <c r="G16" s="26">
        <f ca="1">$F16/$D33</f>
        <v>0.61250000000000004</v>
      </c>
      <c r="J16" s="9">
        <v>67</v>
      </c>
      <c r="K16" s="9">
        <v>9</v>
      </c>
    </row>
    <row r="17" spans="1:16" ht="15.75" customHeight="1" x14ac:dyDescent="0.3">
      <c r="A17" s="1">
        <v>67</v>
      </c>
      <c r="C17" s="25">
        <f ca="1">IFERROR(__xludf.DUMMYFUNCTION("""COMPUTED_VALUE"""),61)</f>
        <v>61</v>
      </c>
      <c r="D17" s="26">
        <f ca="1"/>
        <v>4</v>
      </c>
      <c r="E17" s="26">
        <f ca="1">D17/D33</f>
        <v>0.05</v>
      </c>
      <c r="F17" s="26">
        <f ca="1">SUM(D3:D17)</f>
        <v>53</v>
      </c>
      <c r="G17" s="26">
        <f ca="1">$F17/$D33</f>
        <v>0.66249999999999998</v>
      </c>
      <c r="J17" s="4">
        <v>68</v>
      </c>
      <c r="K17" s="9">
        <v>5</v>
      </c>
    </row>
    <row r="18" spans="1:16" ht="15.75" customHeight="1" x14ac:dyDescent="0.3">
      <c r="A18" s="1">
        <v>74</v>
      </c>
      <c r="C18" s="25">
        <f ca="1">IFERROR(__xludf.DUMMYFUNCTION("""COMPUTED_VALUE"""),63)</f>
        <v>63</v>
      </c>
      <c r="D18" s="26">
        <f ca="1"/>
        <v>4</v>
      </c>
      <c r="E18" s="26">
        <f ca="1">D18/D33</f>
        <v>0.05</v>
      </c>
      <c r="F18" s="26">
        <f ca="1">SUM(D3:D18)</f>
        <v>57</v>
      </c>
      <c r="G18" s="26">
        <f ca="1">$F18/$D33</f>
        <v>0.71250000000000002</v>
      </c>
      <c r="J18" s="4">
        <v>69</v>
      </c>
      <c r="K18" s="9">
        <v>5</v>
      </c>
    </row>
    <row r="19" spans="1:16" ht="15.75" customHeight="1" x14ac:dyDescent="0.3">
      <c r="A19" s="1">
        <v>61</v>
      </c>
      <c r="C19" s="25">
        <f ca="1">IFERROR(__xludf.DUMMYFUNCTION("""COMPUTED_VALUE"""),80)</f>
        <v>80</v>
      </c>
      <c r="D19" s="26">
        <f ca="1"/>
        <v>1</v>
      </c>
      <c r="E19" s="26">
        <f ca="1">D19/D33</f>
        <v>1.2500000000000001E-2</v>
      </c>
      <c r="F19" s="26">
        <f ca="1">SUM(D3:D19)</f>
        <v>58</v>
      </c>
      <c r="G19" s="26">
        <f ca="1">$F19/$D33</f>
        <v>0.72499999999999998</v>
      </c>
      <c r="J19" s="4">
        <v>70</v>
      </c>
      <c r="K19" s="9">
        <v>4</v>
      </c>
    </row>
    <row r="20" spans="1:16" ht="15.75" customHeight="1" x14ac:dyDescent="0.3">
      <c r="A20" s="1">
        <v>63</v>
      </c>
      <c r="C20" s="25">
        <f ca="1">IFERROR(__xludf.DUMMYFUNCTION("""COMPUTED_VALUE"""),59)</f>
        <v>59</v>
      </c>
      <c r="D20" s="26">
        <f ca="1"/>
        <v>2</v>
      </c>
      <c r="E20" s="26">
        <f ca="1">D20/D33</f>
        <v>2.5000000000000001E-2</v>
      </c>
      <c r="F20" s="26">
        <f ca="1">SUM(D3:D20)</f>
        <v>60</v>
      </c>
      <c r="G20" s="26">
        <f ca="1">$F20/$D33</f>
        <v>0.75</v>
      </c>
      <c r="J20" s="4">
        <v>71</v>
      </c>
      <c r="K20" s="9">
        <v>4</v>
      </c>
      <c r="P20" s="28" t="s">
        <v>41</v>
      </c>
    </row>
    <row r="21" spans="1:16" ht="15.75" customHeight="1" x14ac:dyDescent="0.3">
      <c r="A21" s="1">
        <v>69</v>
      </c>
      <c r="C21" s="25">
        <f ca="1">IFERROR(__xludf.DUMMYFUNCTION("""COMPUTED_VALUE"""),78)</f>
        <v>78</v>
      </c>
      <c r="D21" s="26">
        <f ca="1"/>
        <v>1</v>
      </c>
      <c r="E21" s="26">
        <f ca="1">D21/D33</f>
        <v>1.2500000000000001E-2</v>
      </c>
      <c r="F21" s="26">
        <f ca="1">SUM(D3:D21)</f>
        <v>61</v>
      </c>
      <c r="G21" s="26">
        <f ca="1">$F21/$D33</f>
        <v>0.76249999999999996</v>
      </c>
      <c r="J21" s="9">
        <v>72</v>
      </c>
      <c r="K21" s="9">
        <v>2</v>
      </c>
    </row>
    <row r="22" spans="1:16" ht="15.75" customHeight="1" x14ac:dyDescent="0.3">
      <c r="A22" s="1">
        <v>80</v>
      </c>
      <c r="C22" s="25">
        <f ca="1">IFERROR(__xludf.DUMMYFUNCTION("""COMPUTED_VALUE"""),64)</f>
        <v>64</v>
      </c>
      <c r="D22" s="26">
        <f ca="1"/>
        <v>4</v>
      </c>
      <c r="E22" s="26">
        <f ca="1">D22/D33</f>
        <v>0.05</v>
      </c>
      <c r="F22" s="26">
        <f ca="1">SUM(D3:D22)</f>
        <v>65</v>
      </c>
      <c r="G22" s="26">
        <f ca="1">$F22/$D33</f>
        <v>0.8125</v>
      </c>
      <c r="J22" s="9">
        <v>73</v>
      </c>
      <c r="K22" s="9">
        <v>2</v>
      </c>
    </row>
    <row r="23" spans="1:16" ht="15.75" customHeight="1" x14ac:dyDescent="0.3">
      <c r="A23" s="1">
        <v>59</v>
      </c>
      <c r="C23" s="25">
        <f ca="1">IFERROR(__xludf.DUMMYFUNCTION("""COMPUTED_VALUE"""),81)</f>
        <v>81</v>
      </c>
      <c r="D23" s="26">
        <f ca="1"/>
        <v>1</v>
      </c>
      <c r="E23" s="26">
        <f ca="1">D23/D33</f>
        <v>1.2500000000000001E-2</v>
      </c>
      <c r="F23" s="26">
        <f ca="1">SUM(D3:D23)</f>
        <v>66</v>
      </c>
      <c r="G23" s="26">
        <f ca="1">$F23/$D33</f>
        <v>0.82499999999999996</v>
      </c>
      <c r="J23" s="9">
        <v>74</v>
      </c>
      <c r="K23" s="9">
        <v>2</v>
      </c>
    </row>
    <row r="24" spans="1:16" ht="15.75" customHeight="1" x14ac:dyDescent="0.3">
      <c r="A24" s="1">
        <v>66</v>
      </c>
      <c r="C24" s="25">
        <f ca="1">IFERROR(__xludf.DUMMYFUNCTION("""COMPUTED_VALUE"""),62)</f>
        <v>62</v>
      </c>
      <c r="D24" s="26">
        <f ca="1"/>
        <v>4</v>
      </c>
      <c r="E24" s="26">
        <f ca="1">D24/D33</f>
        <v>0.05</v>
      </c>
      <c r="F24" s="26">
        <f ca="1">SUM(D24:D31)</f>
        <v>14</v>
      </c>
      <c r="G24" s="26">
        <f ca="1">$F24/$D33</f>
        <v>0.17499999999999999</v>
      </c>
      <c r="J24" s="4">
        <v>75</v>
      </c>
      <c r="K24" s="9">
        <v>2</v>
      </c>
    </row>
    <row r="25" spans="1:16" ht="15.75" customHeight="1" x14ac:dyDescent="0.3">
      <c r="A25" s="1">
        <v>70</v>
      </c>
      <c r="C25" s="25">
        <f ca="1">IFERROR(__xludf.DUMMYFUNCTION("""COMPUTED_VALUE"""),72)</f>
        <v>72</v>
      </c>
      <c r="D25" s="26">
        <f ca="1"/>
        <v>2</v>
      </c>
      <c r="E25" s="26">
        <f ca="1">D25/D33</f>
        <v>2.5000000000000001E-2</v>
      </c>
      <c r="F25" s="26">
        <f ca="1">SUM(D3:D25)</f>
        <v>72</v>
      </c>
      <c r="G25" s="26">
        <f ca="1">$F25/$D33</f>
        <v>0.9</v>
      </c>
      <c r="J25" s="9">
        <v>76</v>
      </c>
      <c r="K25" s="9">
        <v>2</v>
      </c>
    </row>
    <row r="26" spans="1:16" ht="15.75" customHeight="1" x14ac:dyDescent="0.3">
      <c r="A26" s="1">
        <v>67</v>
      </c>
      <c r="C26" s="25">
        <f ca="1">IFERROR(__xludf.DUMMYFUNCTION("""COMPUTED_VALUE"""),83)</f>
        <v>83</v>
      </c>
      <c r="D26" s="26">
        <f ca="1"/>
        <v>1</v>
      </c>
      <c r="E26" s="26">
        <f ca="1">D26/D33</f>
        <v>1.2500000000000001E-2</v>
      </c>
      <c r="F26" s="26">
        <f ca="1">SUM(D3:D26)</f>
        <v>73</v>
      </c>
      <c r="G26" s="26">
        <f ca="1">$F26/$D33</f>
        <v>0.91249999999999998</v>
      </c>
      <c r="J26" s="4">
        <v>77</v>
      </c>
      <c r="K26" s="9">
        <v>1</v>
      </c>
    </row>
    <row r="27" spans="1:16" ht="15.75" customHeight="1" x14ac:dyDescent="0.3">
      <c r="A27" s="1">
        <v>78</v>
      </c>
      <c r="C27" s="25">
        <f ca="1">IFERROR(__xludf.DUMMYFUNCTION("""COMPUTED_VALUE"""),56)</f>
        <v>56</v>
      </c>
      <c r="D27" s="26">
        <f ca="1"/>
        <v>1</v>
      </c>
      <c r="E27" s="26">
        <f ca="1">D27/D33</f>
        <v>1.2500000000000001E-2</v>
      </c>
      <c r="F27" s="26">
        <f ca="1">SUM(D3:D27)</f>
        <v>74</v>
      </c>
      <c r="G27" s="26">
        <f ca="1">$F27/$D33</f>
        <v>0.92500000000000004</v>
      </c>
      <c r="J27" s="9">
        <v>78</v>
      </c>
      <c r="K27" s="9">
        <v>1</v>
      </c>
    </row>
    <row r="28" spans="1:16" ht="15.75" customHeight="1" x14ac:dyDescent="0.3">
      <c r="A28" s="1">
        <v>75</v>
      </c>
      <c r="C28" s="25">
        <f ca="1">IFERROR(__xludf.DUMMYFUNCTION("""COMPUTED_VALUE"""),54)</f>
        <v>54</v>
      </c>
      <c r="D28" s="26">
        <f ca="1"/>
        <v>1</v>
      </c>
      <c r="E28" s="26">
        <f ca="1">D28/D33</f>
        <v>1.2500000000000001E-2</v>
      </c>
      <c r="F28" s="26">
        <f ca="1">SUM(D3:D28)</f>
        <v>75</v>
      </c>
      <c r="G28" s="26">
        <f ca="1">$F28/$D33</f>
        <v>0.9375</v>
      </c>
      <c r="J28" s="9">
        <v>79</v>
      </c>
      <c r="K28" s="9">
        <v>1</v>
      </c>
    </row>
    <row r="29" spans="1:16" ht="15.75" customHeight="1" x14ac:dyDescent="0.3">
      <c r="A29" s="1">
        <v>64</v>
      </c>
      <c r="C29" s="25">
        <f ca="1">IFERROR(__xludf.DUMMYFUNCTION("""COMPUTED_VALUE"""),73)</f>
        <v>73</v>
      </c>
      <c r="D29" s="26">
        <f ca="1"/>
        <v>2</v>
      </c>
      <c r="E29" s="26">
        <f ca="1">D29/D33</f>
        <v>2.5000000000000001E-2</v>
      </c>
      <c r="F29" s="26">
        <f ca="1">SUM(D3:D29)</f>
        <v>77</v>
      </c>
      <c r="G29" s="26">
        <f ca="1">$F29/$D33</f>
        <v>0.96250000000000002</v>
      </c>
      <c r="J29" s="9">
        <v>80</v>
      </c>
      <c r="K29" s="9">
        <v>1</v>
      </c>
    </row>
    <row r="30" spans="1:16" ht="15.75" customHeight="1" x14ac:dyDescent="0.3">
      <c r="A30" s="1">
        <v>71</v>
      </c>
      <c r="C30" s="25">
        <f ca="1">IFERROR(__xludf.DUMMYFUNCTION("""COMPUTED_VALUE"""),76)</f>
        <v>76</v>
      </c>
      <c r="D30" s="26">
        <f ca="1"/>
        <v>2</v>
      </c>
      <c r="E30" s="26">
        <f ca="1">D30/D33</f>
        <v>2.5000000000000001E-2</v>
      </c>
      <c r="F30" s="26">
        <f ca="1">SUM(D3:D30)</f>
        <v>79</v>
      </c>
      <c r="G30" s="26">
        <f ca="1">$F30/$D33</f>
        <v>0.98750000000000004</v>
      </c>
      <c r="J30" s="9">
        <v>81</v>
      </c>
      <c r="K30" s="9">
        <v>1</v>
      </c>
    </row>
    <row r="31" spans="1:16" ht="15.75" customHeight="1" x14ac:dyDescent="0.3">
      <c r="A31" s="1">
        <v>81</v>
      </c>
      <c r="C31" s="25">
        <f ca="1">IFERROR(__xludf.DUMMYFUNCTION("""COMPUTED_VALUE"""),79)</f>
        <v>79</v>
      </c>
      <c r="D31" s="26">
        <f ca="1"/>
        <v>1</v>
      </c>
      <c r="E31" s="26">
        <f ca="1">D31/D33</f>
        <v>1.2500000000000001E-2</v>
      </c>
      <c r="F31" s="26">
        <f ca="1">SUM(D3:D31)</f>
        <v>80</v>
      </c>
      <c r="G31" s="26">
        <f ca="1">$F31/$D33</f>
        <v>1</v>
      </c>
      <c r="J31" s="9">
        <v>83</v>
      </c>
      <c r="K31" s="9">
        <v>1</v>
      </c>
    </row>
    <row r="32" spans="1:16" ht="15.75" customHeight="1" x14ac:dyDescent="0.3">
      <c r="A32" s="1">
        <v>62</v>
      </c>
      <c r="C32" s="26"/>
      <c r="D32" s="26">
        <f ca="1"/>
        <v>0</v>
      </c>
      <c r="E32" s="26"/>
      <c r="F32" s="26"/>
      <c r="G32" s="26"/>
      <c r="J32" s="9"/>
      <c r="K32" s="9">
        <v>0</v>
      </c>
    </row>
    <row r="33" spans="1:7" ht="15.75" customHeight="1" x14ac:dyDescent="0.3">
      <c r="A33" s="1">
        <v>64</v>
      </c>
      <c r="B33" s="1" t="s">
        <v>26</v>
      </c>
      <c r="C33" s="26">
        <f ca="1">SUM(C3:C31)</f>
        <v>1970</v>
      </c>
      <c r="D33" s="26">
        <f ca="1">SUM(D3:D32)</f>
        <v>80</v>
      </c>
      <c r="E33" s="26"/>
      <c r="F33" s="26"/>
      <c r="G33" s="26"/>
    </row>
    <row r="34" spans="1:7" ht="15.75" customHeight="1" x14ac:dyDescent="0.3">
      <c r="A34" s="1">
        <v>69</v>
      </c>
    </row>
    <row r="35" spans="1:7" ht="15.75" customHeight="1" x14ac:dyDescent="0.3">
      <c r="A35" s="1">
        <v>68</v>
      </c>
    </row>
    <row r="36" spans="1:7" ht="15.75" customHeight="1" x14ac:dyDescent="0.3">
      <c r="A36" s="1">
        <v>72</v>
      </c>
    </row>
    <row r="37" spans="1:7" ht="15.75" customHeight="1" x14ac:dyDescent="0.3">
      <c r="A37" s="1">
        <v>83</v>
      </c>
    </row>
    <row r="38" spans="1:7" ht="12.45" x14ac:dyDescent="0.3">
      <c r="A38" s="1">
        <v>56</v>
      </c>
    </row>
    <row r="39" spans="1:7" ht="12.45" x14ac:dyDescent="0.3">
      <c r="A39" s="1">
        <v>65</v>
      </c>
    </row>
    <row r="40" spans="1:7" ht="37.299999999999997" x14ac:dyDescent="0.3">
      <c r="A40" s="1">
        <v>74</v>
      </c>
      <c r="C40" s="22" t="s">
        <v>42</v>
      </c>
      <c r="D40" s="4">
        <f>COUNTIF(A1:A80, "&lt;=65")</f>
        <v>30</v>
      </c>
    </row>
    <row r="41" spans="1:7" ht="49.75" x14ac:dyDescent="0.3">
      <c r="A41" s="1">
        <v>67</v>
      </c>
      <c r="C41" s="22" t="s">
        <v>43</v>
      </c>
      <c r="D41" s="4">
        <f>COUNTIFS(A1:A80, "&gt;=70", A1:A80, "&lt;85")</f>
        <v>24</v>
      </c>
    </row>
    <row r="42" spans="1:7" ht="12.45" x14ac:dyDescent="0.3">
      <c r="A42" s="1">
        <v>54</v>
      </c>
    </row>
    <row r="43" spans="1:7" ht="12.45" x14ac:dyDescent="0.3">
      <c r="A43" s="1">
        <v>65</v>
      </c>
    </row>
    <row r="44" spans="1:7" ht="12.45" x14ac:dyDescent="0.3">
      <c r="A44" s="1">
        <v>65</v>
      </c>
    </row>
    <row r="45" spans="1:7" ht="12.45" x14ac:dyDescent="0.3">
      <c r="A45" s="1">
        <v>69</v>
      </c>
    </row>
    <row r="46" spans="1:7" ht="12.45" x14ac:dyDescent="0.3">
      <c r="A46" s="1">
        <v>61</v>
      </c>
    </row>
    <row r="47" spans="1:7" ht="12.45" x14ac:dyDescent="0.3">
      <c r="A47" s="1">
        <v>67</v>
      </c>
    </row>
    <row r="48" spans="1:7" ht="12.45" x14ac:dyDescent="0.3">
      <c r="A48" s="1">
        <v>73</v>
      </c>
    </row>
    <row r="49" spans="1:1" ht="12.45" x14ac:dyDescent="0.3">
      <c r="A49" s="1">
        <v>57</v>
      </c>
    </row>
    <row r="50" spans="1:1" ht="12.45" x14ac:dyDescent="0.3">
      <c r="A50" s="1">
        <v>62</v>
      </c>
    </row>
    <row r="51" spans="1:1" ht="12.45" x14ac:dyDescent="0.3">
      <c r="A51" s="1">
        <v>67</v>
      </c>
    </row>
    <row r="52" spans="1:1" ht="12.45" x14ac:dyDescent="0.3">
      <c r="A52" s="1">
        <v>68</v>
      </c>
    </row>
    <row r="53" spans="1:1" ht="12.45" x14ac:dyDescent="0.3">
      <c r="A53" s="1">
        <v>63</v>
      </c>
    </row>
    <row r="54" spans="1:1" ht="12.45" x14ac:dyDescent="0.3">
      <c r="A54" s="1">
        <v>67</v>
      </c>
    </row>
    <row r="55" spans="1:1" ht="12.45" x14ac:dyDescent="0.3">
      <c r="A55" s="1">
        <v>71</v>
      </c>
    </row>
    <row r="56" spans="1:1" ht="12.45" x14ac:dyDescent="0.3">
      <c r="A56" s="1">
        <v>68</v>
      </c>
    </row>
    <row r="57" spans="1:1" ht="12.45" x14ac:dyDescent="0.3">
      <c r="A57" s="1">
        <v>76</v>
      </c>
    </row>
    <row r="58" spans="1:1" ht="12.45" x14ac:dyDescent="0.3">
      <c r="A58" s="1">
        <v>61</v>
      </c>
    </row>
    <row r="59" spans="1:1" ht="12.45" x14ac:dyDescent="0.3">
      <c r="A59" s="1">
        <v>62</v>
      </c>
    </row>
    <row r="60" spans="1:1" ht="12.45" x14ac:dyDescent="0.3">
      <c r="A60" s="1">
        <v>63</v>
      </c>
    </row>
    <row r="61" spans="1:1" ht="12.45" x14ac:dyDescent="0.3">
      <c r="A61" s="1">
        <v>76</v>
      </c>
    </row>
    <row r="62" spans="1:1" ht="12.45" x14ac:dyDescent="0.3">
      <c r="A62" s="1">
        <v>61</v>
      </c>
    </row>
    <row r="63" spans="1:1" ht="12.45" x14ac:dyDescent="0.3">
      <c r="A63" s="1">
        <v>67</v>
      </c>
    </row>
    <row r="64" spans="1:1" ht="12.45" x14ac:dyDescent="0.3">
      <c r="A64" s="1">
        <v>67</v>
      </c>
    </row>
    <row r="65" spans="1:3" ht="12.45" x14ac:dyDescent="0.3">
      <c r="A65" s="1">
        <v>64</v>
      </c>
    </row>
    <row r="66" spans="1:3" ht="12.45" x14ac:dyDescent="0.3">
      <c r="A66" s="1">
        <v>72</v>
      </c>
    </row>
    <row r="67" spans="1:3" ht="12.45" x14ac:dyDescent="0.3">
      <c r="A67" s="1">
        <v>64</v>
      </c>
    </row>
    <row r="68" spans="1:3" ht="12.45" x14ac:dyDescent="0.3">
      <c r="A68" s="1">
        <v>73</v>
      </c>
    </row>
    <row r="69" spans="1:3" ht="12.45" x14ac:dyDescent="0.3">
      <c r="A69" s="1">
        <v>79</v>
      </c>
    </row>
    <row r="70" spans="1:3" ht="12.45" x14ac:dyDescent="0.3">
      <c r="A70" s="1">
        <v>58</v>
      </c>
    </row>
    <row r="71" spans="1:3" ht="12.45" x14ac:dyDescent="0.3">
      <c r="A71" s="1">
        <v>67</v>
      </c>
    </row>
    <row r="72" spans="1:3" ht="12.45" x14ac:dyDescent="0.3">
      <c r="A72" s="1">
        <v>71</v>
      </c>
    </row>
    <row r="73" spans="1:3" ht="12.45" x14ac:dyDescent="0.3">
      <c r="A73" s="1">
        <v>68</v>
      </c>
    </row>
    <row r="74" spans="1:3" ht="12.45" x14ac:dyDescent="0.3">
      <c r="A74" s="1">
        <v>59</v>
      </c>
    </row>
    <row r="75" spans="1:3" ht="12.45" x14ac:dyDescent="0.3">
      <c r="A75" s="1">
        <v>69</v>
      </c>
    </row>
    <row r="76" spans="1:3" ht="12.45" x14ac:dyDescent="0.3">
      <c r="A76" s="1">
        <v>70</v>
      </c>
    </row>
    <row r="77" spans="1:3" ht="12.45" x14ac:dyDescent="0.3">
      <c r="A77" s="1">
        <v>66</v>
      </c>
    </row>
    <row r="78" spans="1:3" ht="12.45" x14ac:dyDescent="0.3">
      <c r="A78" s="1">
        <v>62</v>
      </c>
    </row>
    <row r="79" spans="1:3" ht="12.45" x14ac:dyDescent="0.3">
      <c r="A79" s="1">
        <v>63</v>
      </c>
    </row>
    <row r="80" spans="1:3" ht="12.45" x14ac:dyDescent="0.3">
      <c r="A80" s="1">
        <v>66</v>
      </c>
      <c r="C80" s="15" t="str">
        <f>A1 &amp;"-"&amp;A80</f>
        <v>60-66</v>
      </c>
    </row>
    <row r="82" spans="1:8" ht="12.45" x14ac:dyDescent="0.3">
      <c r="C82" s="2" t="s">
        <v>2</v>
      </c>
    </row>
    <row r="83" spans="1:8" ht="24.9" x14ac:dyDescent="0.3">
      <c r="A83" s="2" t="s">
        <v>3</v>
      </c>
      <c r="B83" s="4">
        <f>MAX(A1:A80) - MIN(A1:A80)</f>
        <v>31</v>
      </c>
      <c r="C83" s="2" t="s">
        <v>27</v>
      </c>
    </row>
    <row r="84" spans="1:8" ht="37.299999999999997" x14ac:dyDescent="0.3">
      <c r="A84" s="2" t="s">
        <v>5</v>
      </c>
      <c r="B84" s="4">
        <f>ROUND(1+(1.33*LOG10(COUNTA(A1:A80))),0)</f>
        <v>4</v>
      </c>
      <c r="C84" s="2" t="s">
        <v>28</v>
      </c>
    </row>
    <row r="85" spans="1:8" ht="24.9" x14ac:dyDescent="0.3">
      <c r="A85" s="2" t="s">
        <v>7</v>
      </c>
      <c r="B85" s="4">
        <f>ROUND(B83/B84,0)</f>
        <v>8</v>
      </c>
      <c r="C85" s="2" t="s">
        <v>29</v>
      </c>
    </row>
    <row r="88" spans="1:8" ht="12.45" x14ac:dyDescent="0.3">
      <c r="A88" s="10"/>
      <c r="B88" s="51" t="s">
        <v>12</v>
      </c>
      <c r="C88" s="47"/>
      <c r="D88" s="52" t="s">
        <v>13</v>
      </c>
      <c r="E88" s="52" t="s">
        <v>14</v>
      </c>
      <c r="F88" s="52" t="s">
        <v>15</v>
      </c>
      <c r="G88" s="53" t="s">
        <v>16</v>
      </c>
      <c r="H88" s="52" t="s">
        <v>17</v>
      </c>
    </row>
    <row r="89" spans="1:8" ht="12.45" x14ac:dyDescent="0.3">
      <c r="A89" s="29" t="s">
        <v>12</v>
      </c>
      <c r="B89" s="30" t="s">
        <v>18</v>
      </c>
      <c r="C89" s="29" t="s">
        <v>19</v>
      </c>
      <c r="D89" s="49"/>
      <c r="E89" s="49"/>
      <c r="F89" s="49"/>
      <c r="G89" s="49"/>
      <c r="H89" s="49"/>
    </row>
    <row r="90" spans="1:8" ht="12.45" x14ac:dyDescent="0.3">
      <c r="A90" s="14" t="s">
        <v>44</v>
      </c>
      <c r="B90" s="8">
        <f>MIN(A1:A80)</f>
        <v>52</v>
      </c>
      <c r="C90" s="8">
        <f>B90+7</f>
        <v>59</v>
      </c>
      <c r="D90" s="9">
        <f t="shared" ref="D90:D92" si="0">AVERAGE(B90:C90)</f>
        <v>55.5</v>
      </c>
      <c r="E90" s="4">
        <f t="array" ref="E90:E94">FREQUENCY(A1:A80,C90:C93)</f>
        <v>9</v>
      </c>
      <c r="F90" s="4">
        <f>E90/E95</f>
        <v>0.1125</v>
      </c>
      <c r="G90" s="4">
        <f>E90</f>
        <v>9</v>
      </c>
      <c r="H90" s="4">
        <f>G90/E95</f>
        <v>0.1125</v>
      </c>
    </row>
    <row r="91" spans="1:8" ht="12.45" x14ac:dyDescent="0.3">
      <c r="A91" s="8" t="s">
        <v>45</v>
      </c>
      <c r="B91" s="8">
        <f t="shared" ref="B91:B93" si="1">C90</f>
        <v>59</v>
      </c>
      <c r="C91" s="8">
        <f t="shared" ref="C91:C92" si="2">B91+8</f>
        <v>67</v>
      </c>
      <c r="D91" s="9">
        <f t="shared" si="0"/>
        <v>63</v>
      </c>
      <c r="E91" s="4">
        <v>37</v>
      </c>
      <c r="F91" s="4">
        <f>E91/E95</f>
        <v>0.46250000000000002</v>
      </c>
      <c r="G91" s="4">
        <f t="shared" ref="G91:G93" si="3">G90+E91</f>
        <v>46</v>
      </c>
      <c r="H91" s="4">
        <f>G91/E95</f>
        <v>0.57499999999999996</v>
      </c>
    </row>
    <row r="92" spans="1:8" ht="12.45" x14ac:dyDescent="0.3">
      <c r="A92" s="8" t="s">
        <v>46</v>
      </c>
      <c r="B92" s="8">
        <f t="shared" si="1"/>
        <v>67</v>
      </c>
      <c r="C92" s="1">
        <f t="shared" si="2"/>
        <v>75</v>
      </c>
      <c r="D92" s="9">
        <f t="shared" si="0"/>
        <v>71</v>
      </c>
      <c r="E92" s="4">
        <v>26</v>
      </c>
      <c r="F92" s="4">
        <f>E92/E95</f>
        <v>0.32500000000000001</v>
      </c>
      <c r="G92" s="4">
        <f t="shared" si="3"/>
        <v>72</v>
      </c>
      <c r="H92" s="4">
        <f>G92/E95</f>
        <v>0.9</v>
      </c>
    </row>
    <row r="93" spans="1:8" ht="12.45" x14ac:dyDescent="0.3">
      <c r="A93" s="8" t="s">
        <v>47</v>
      </c>
      <c r="B93" s="8">
        <f t="shared" si="1"/>
        <v>75</v>
      </c>
      <c r="C93" s="8">
        <f>MAX(A1:A80)</f>
        <v>83</v>
      </c>
      <c r="D93" s="9">
        <f>AVERAGEA(B93:C93)</f>
        <v>79</v>
      </c>
      <c r="E93" s="4">
        <v>8</v>
      </c>
      <c r="F93" s="4">
        <f>E93/E95</f>
        <v>0.1</v>
      </c>
      <c r="G93" s="4">
        <f t="shared" si="3"/>
        <v>80</v>
      </c>
      <c r="H93" s="4">
        <f>G93/E95</f>
        <v>1</v>
      </c>
    </row>
    <row r="94" spans="1:8" ht="12.45" x14ac:dyDescent="0.3">
      <c r="A94" s="9"/>
      <c r="B94" s="9"/>
      <c r="C94" s="9"/>
      <c r="D94" s="9"/>
      <c r="E94" s="4">
        <v>0</v>
      </c>
      <c r="F94" s="4"/>
      <c r="G94" s="4"/>
      <c r="H94" s="4"/>
    </row>
    <row r="95" spans="1:8" ht="12.45" x14ac:dyDescent="0.3">
      <c r="A95" s="8" t="s">
        <v>23</v>
      </c>
      <c r="B95" s="9"/>
      <c r="C95" s="9"/>
      <c r="D95" s="9"/>
      <c r="E95" s="4">
        <f t="shared" ref="E95:F95" si="4">SUM(E90:E94)</f>
        <v>80</v>
      </c>
      <c r="F95" s="2">
        <f t="shared" si="4"/>
        <v>1.0000000000000002</v>
      </c>
      <c r="G95" s="4"/>
      <c r="H95" s="4"/>
    </row>
  </sheetData>
  <mergeCells count="6">
    <mergeCell ref="H88:H89"/>
    <mergeCell ref="B88:C88"/>
    <mergeCell ref="D88:D89"/>
    <mergeCell ref="E88:E89"/>
    <mergeCell ref="F88:F89"/>
    <mergeCell ref="G88:G89"/>
  </mergeCells>
  <hyperlinks>
    <hyperlink ref="P20" r:id="rId1" xr:uid="{00000000-0004-0000-0200-00000000000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3"/>
  <sheetViews>
    <sheetView tabSelected="1" workbookViewId="0">
      <selection activeCell="M3" sqref="M3"/>
    </sheetView>
  </sheetViews>
  <sheetFormatPr baseColWidth="10" defaultColWidth="14.4609375" defaultRowHeight="15.75" customHeight="1" x14ac:dyDescent="0.3"/>
  <cols>
    <col min="12" max="12" width="25.765625" customWidth="1"/>
  </cols>
  <sheetData>
    <row r="1" spans="1:16" ht="15.75" customHeight="1" x14ac:dyDescent="0.3">
      <c r="A1" s="31" t="s">
        <v>48</v>
      </c>
      <c r="B1" s="31" t="s">
        <v>49</v>
      </c>
      <c r="J1" s="1" t="s">
        <v>50</v>
      </c>
      <c r="O1" s="54"/>
      <c r="P1" s="55"/>
    </row>
    <row r="2" spans="1:16" ht="15.75" customHeight="1" x14ac:dyDescent="0.3">
      <c r="A2" s="19">
        <v>37</v>
      </c>
      <c r="B2" s="19">
        <v>64</v>
      </c>
      <c r="J2" s="15">
        <f>COVAR(A2:A13,B2:B13)</f>
        <v>40.145833333333336</v>
      </c>
      <c r="M2" s="32" t="s">
        <v>51</v>
      </c>
      <c r="N2" s="33" t="s">
        <v>52</v>
      </c>
      <c r="O2" s="34"/>
      <c r="P2" s="1"/>
    </row>
    <row r="3" spans="1:16" ht="15.75" customHeight="1" x14ac:dyDescent="0.3">
      <c r="A3" s="19">
        <v>39</v>
      </c>
      <c r="B3" s="19">
        <v>71</v>
      </c>
      <c r="L3" s="2" t="s">
        <v>53</v>
      </c>
      <c r="M3" s="56">
        <f t="array" ref="M3:N7">LINEST(A2:A13,B2:B13, TRUE, TRUE)</f>
        <v>0.54235857022234724</v>
      </c>
      <c r="N3" s="35">
        <v>-0.4496669481189528</v>
      </c>
      <c r="O3" s="34"/>
    </row>
    <row r="4" spans="1:16" ht="15.75" customHeight="1" x14ac:dyDescent="0.3">
      <c r="A4" s="19">
        <v>29</v>
      </c>
      <c r="B4" s="19">
        <v>53</v>
      </c>
      <c r="L4" s="2" t="s">
        <v>54</v>
      </c>
      <c r="M4" s="4">
        <v>0.1198720705937006</v>
      </c>
      <c r="N4" s="35">
        <v>7.5923446826067575</v>
      </c>
      <c r="O4" s="36"/>
    </row>
    <row r="5" spans="1:16" ht="15.75" customHeight="1" x14ac:dyDescent="0.3">
      <c r="A5" s="19">
        <v>42</v>
      </c>
      <c r="B5" s="19">
        <v>67</v>
      </c>
      <c r="L5" s="2" t="s">
        <v>55</v>
      </c>
      <c r="M5" s="4">
        <v>0.67181806180745451</v>
      </c>
      <c r="N5" s="35">
        <v>3.5726100467592437</v>
      </c>
      <c r="O5" s="36"/>
    </row>
    <row r="6" spans="1:16" ht="15.75" customHeight="1" x14ac:dyDescent="0.3">
      <c r="A6" s="19">
        <v>31</v>
      </c>
      <c r="B6" s="19">
        <v>55</v>
      </c>
      <c r="L6" s="2" t="s">
        <v>56</v>
      </c>
      <c r="M6" s="4">
        <v>20.470902984712595</v>
      </c>
      <c r="N6" s="35">
        <v>10</v>
      </c>
      <c r="O6" s="36"/>
    </row>
    <row r="7" spans="1:16" ht="15.75" customHeight="1" x14ac:dyDescent="0.3">
      <c r="A7" s="19">
        <v>30</v>
      </c>
      <c r="B7" s="19">
        <v>58</v>
      </c>
      <c r="L7" s="2" t="s">
        <v>57</v>
      </c>
      <c r="M7" s="4">
        <v>261.28124120461587</v>
      </c>
      <c r="N7" s="35">
        <v>127.63542546205083</v>
      </c>
      <c r="O7" s="36"/>
    </row>
    <row r="8" spans="1:16" ht="15.75" customHeight="1" x14ac:dyDescent="0.3">
      <c r="A8" s="19">
        <v>35</v>
      </c>
      <c r="B8" s="19">
        <v>77</v>
      </c>
    </row>
    <row r="9" spans="1:16" ht="15.75" customHeight="1" x14ac:dyDescent="0.3">
      <c r="A9" s="19">
        <v>28</v>
      </c>
      <c r="B9" s="19">
        <v>57</v>
      </c>
    </row>
    <row r="10" spans="1:16" ht="15.75" customHeight="1" x14ac:dyDescent="0.3">
      <c r="A10" s="19">
        <v>32</v>
      </c>
      <c r="B10" s="19">
        <v>56</v>
      </c>
    </row>
    <row r="11" spans="1:16" ht="15.75" customHeight="1" x14ac:dyDescent="0.3">
      <c r="A11" s="19">
        <v>22</v>
      </c>
      <c r="B11" s="19">
        <v>51</v>
      </c>
    </row>
    <row r="12" spans="1:16" ht="15.75" customHeight="1" x14ac:dyDescent="0.3">
      <c r="A12" s="19">
        <v>41</v>
      </c>
      <c r="B12" s="19">
        <v>76</v>
      </c>
    </row>
    <row r="13" spans="1:16" ht="15.75" customHeight="1" x14ac:dyDescent="0.3">
      <c r="A13" s="19">
        <v>37</v>
      </c>
      <c r="B13" s="19">
        <v>68</v>
      </c>
    </row>
  </sheetData>
  <mergeCells count="1">
    <mergeCell ref="O1:P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000"/>
  <sheetViews>
    <sheetView topLeftCell="I4" workbookViewId="0">
      <selection activeCell="L98" sqref="L98"/>
    </sheetView>
  </sheetViews>
  <sheetFormatPr baseColWidth="10" defaultColWidth="14.4609375" defaultRowHeight="15.75" customHeight="1" x14ac:dyDescent="0.3"/>
  <cols>
    <col min="13" max="13" width="5.53515625" customWidth="1"/>
    <col min="14" max="14" width="10.53515625" customWidth="1"/>
    <col min="15" max="15" width="27.84375" customWidth="1"/>
    <col min="16" max="16" width="33.53515625" customWidth="1"/>
  </cols>
  <sheetData>
    <row r="1" spans="1:16" ht="15.75" customHeight="1" x14ac:dyDescent="0.3">
      <c r="A1" s="1" t="s">
        <v>58</v>
      </c>
      <c r="B1" s="37" t="s">
        <v>37</v>
      </c>
      <c r="C1" s="37" t="s">
        <v>38</v>
      </c>
      <c r="D1" s="37" t="s">
        <v>39</v>
      </c>
      <c r="E1" s="37" t="s">
        <v>40</v>
      </c>
      <c r="N1" s="38" t="s">
        <v>26</v>
      </c>
    </row>
    <row r="2" spans="1:16" ht="15.75" customHeight="1" x14ac:dyDescent="0.3">
      <c r="A2" s="39">
        <v>61.978999999999999</v>
      </c>
      <c r="B2" s="40">
        <f>MIN(A2:A93)</f>
        <v>10.504</v>
      </c>
      <c r="C2" s="26">
        <f>QUARTILE(A2:A93,1)</f>
        <v>46.204750000000004</v>
      </c>
      <c r="D2" s="26">
        <f>QUARTILE(A2:A93,3)</f>
        <v>66.67025000000001</v>
      </c>
      <c r="E2" s="40">
        <f>MAX(A2:A93)</f>
        <v>90.564999999999998</v>
      </c>
      <c r="M2" s="41" t="s">
        <v>59</v>
      </c>
      <c r="N2" s="42">
        <f>COUNT(A2:A93)</f>
        <v>92</v>
      </c>
      <c r="O2" s="16" t="s">
        <v>60</v>
      </c>
      <c r="P2" s="16" t="s">
        <v>61</v>
      </c>
    </row>
    <row r="3" spans="1:16" ht="15.75" customHeight="1" x14ac:dyDescent="0.3">
      <c r="A3" s="39">
        <v>43.067999999999998</v>
      </c>
      <c r="B3" s="23"/>
      <c r="C3" s="23"/>
      <c r="D3" s="7"/>
      <c r="E3" s="7"/>
      <c r="F3" s="7"/>
      <c r="M3" s="41" t="s">
        <v>62</v>
      </c>
      <c r="N3" s="41" t="s">
        <v>63</v>
      </c>
      <c r="O3" s="41" t="s">
        <v>64</v>
      </c>
      <c r="P3" s="41" t="s">
        <v>65</v>
      </c>
    </row>
    <row r="4" spans="1:16" ht="15.75" customHeight="1" x14ac:dyDescent="0.3">
      <c r="A4" s="39">
        <v>41.539000000000001</v>
      </c>
      <c r="B4" s="23"/>
      <c r="C4" s="23"/>
      <c r="D4" s="7"/>
      <c r="E4" s="7"/>
      <c r="F4" s="7"/>
      <c r="M4" s="43">
        <v>1</v>
      </c>
      <c r="N4" s="44">
        <v>10.504</v>
      </c>
      <c r="O4" s="45">
        <f>(M4-0.5)/$N$2</f>
        <v>5.434782608695652E-3</v>
      </c>
      <c r="P4" s="45">
        <f t="shared" ref="P4:P95" si="0">NORMSINV(O4)</f>
        <v>-2.5468644273080785</v>
      </c>
    </row>
    <row r="5" spans="1:16" ht="15.75" customHeight="1" x14ac:dyDescent="0.3">
      <c r="A5" s="39">
        <v>62.215000000000003</v>
      </c>
      <c r="B5" s="23"/>
      <c r="C5" s="23"/>
      <c r="D5" s="7"/>
      <c r="E5" s="7"/>
      <c r="F5" s="7"/>
      <c r="M5" s="43">
        <v>2</v>
      </c>
      <c r="N5" s="44">
        <v>28.625</v>
      </c>
      <c r="O5" s="45">
        <f t="shared" ref="O4:O95" si="1">(M5-0.5)/$N$2</f>
        <v>1.6304347826086956E-2</v>
      </c>
      <c r="P5" s="45">
        <f t="shared" si="0"/>
        <v>-2.1368684146413361</v>
      </c>
    </row>
    <row r="6" spans="1:16" ht="15.75" customHeight="1" x14ac:dyDescent="0.3">
      <c r="A6" s="39">
        <v>51.268999999999998</v>
      </c>
      <c r="B6" s="23"/>
      <c r="C6" s="23"/>
      <c r="D6" s="7"/>
      <c r="E6" s="7"/>
      <c r="F6" s="7"/>
      <c r="M6" s="43">
        <v>3</v>
      </c>
      <c r="N6" s="44">
        <v>29.48</v>
      </c>
      <c r="O6" s="45">
        <f t="shared" si="1"/>
        <v>2.717391304347826E-2</v>
      </c>
      <c r="P6" s="45">
        <f t="shared" si="0"/>
        <v>-1.9240539127295093</v>
      </c>
    </row>
    <row r="7" spans="1:16" ht="15.75" customHeight="1" x14ac:dyDescent="0.3">
      <c r="A7" s="39">
        <v>82.918999999999997</v>
      </c>
      <c r="B7" s="7"/>
      <c r="C7" s="7"/>
      <c r="D7" s="7"/>
      <c r="E7" s="7"/>
      <c r="F7" s="7"/>
      <c r="M7" s="43">
        <v>4</v>
      </c>
      <c r="N7" s="44">
        <v>30.251999999999999</v>
      </c>
      <c r="O7" s="45">
        <f t="shared" si="1"/>
        <v>3.8043478260869568E-2</v>
      </c>
      <c r="P7" s="45">
        <f t="shared" si="0"/>
        <v>-1.7738560957392397</v>
      </c>
    </row>
    <row r="8" spans="1:16" ht="15.75" customHeight="1" x14ac:dyDescent="0.3">
      <c r="A8" s="39">
        <v>34.182000000000002</v>
      </c>
      <c r="B8" s="7"/>
      <c r="C8" s="7"/>
      <c r="D8" s="7"/>
      <c r="E8" s="7"/>
      <c r="F8" s="7"/>
      <c r="M8" s="43">
        <v>5</v>
      </c>
      <c r="N8" s="44">
        <v>33.411999999999999</v>
      </c>
      <c r="O8" s="45">
        <f t="shared" si="1"/>
        <v>4.8913043478260872E-2</v>
      </c>
      <c r="P8" s="45">
        <f t="shared" si="0"/>
        <v>-1.6554853438349768</v>
      </c>
    </row>
    <row r="9" spans="1:16" ht="15.75" customHeight="1" x14ac:dyDescent="0.3">
      <c r="A9" s="39">
        <v>37.654000000000003</v>
      </c>
      <c r="B9" s="23"/>
      <c r="C9" s="7"/>
      <c r="D9" s="7"/>
      <c r="E9" s="7"/>
      <c r="F9" s="7"/>
      <c r="M9" s="43">
        <v>6</v>
      </c>
      <c r="N9" s="44">
        <v>34.182000000000002</v>
      </c>
      <c r="O9" s="45">
        <f t="shared" si="1"/>
        <v>5.9782608695652176E-2</v>
      </c>
      <c r="P9" s="45">
        <f t="shared" si="0"/>
        <v>-1.5566011214565476</v>
      </c>
    </row>
    <row r="10" spans="1:16" ht="15.75" customHeight="1" x14ac:dyDescent="0.3">
      <c r="A10" s="39">
        <v>51.179000000000002</v>
      </c>
      <c r="B10" s="23"/>
      <c r="C10" s="7"/>
      <c r="D10" s="7"/>
      <c r="E10" s="7"/>
      <c r="F10" s="7"/>
      <c r="M10" s="43">
        <v>7</v>
      </c>
      <c r="N10" s="44">
        <v>35.341999999999999</v>
      </c>
      <c r="O10" s="45">
        <f t="shared" si="1"/>
        <v>7.0652173913043473E-2</v>
      </c>
      <c r="P10" s="45">
        <f t="shared" si="0"/>
        <v>-1.4709510776212784</v>
      </c>
    </row>
    <row r="11" spans="1:16" ht="15.75" customHeight="1" x14ac:dyDescent="0.3">
      <c r="A11" s="39">
        <v>74.581999999999994</v>
      </c>
      <c r="B11" s="7"/>
      <c r="C11" s="7"/>
      <c r="D11" s="7"/>
      <c r="E11" s="7"/>
      <c r="F11" s="7"/>
      <c r="M11" s="43">
        <v>8</v>
      </c>
      <c r="N11" s="44">
        <v>35.807000000000002</v>
      </c>
      <c r="O11" s="45">
        <f t="shared" si="1"/>
        <v>8.1521739130434784E-2</v>
      </c>
      <c r="P11" s="45">
        <f t="shared" si="0"/>
        <v>-1.3949083518471468</v>
      </c>
    </row>
    <row r="12" spans="1:16" ht="15.75" customHeight="1" x14ac:dyDescent="0.3">
      <c r="A12" s="39">
        <v>58.707999999999998</v>
      </c>
      <c r="B12" s="7"/>
      <c r="C12" s="7"/>
      <c r="D12" s="7"/>
      <c r="E12" s="7"/>
      <c r="F12" s="7"/>
      <c r="M12" s="43">
        <v>9</v>
      </c>
      <c r="N12" s="44">
        <v>35.884</v>
      </c>
      <c r="O12" s="45">
        <f t="shared" si="1"/>
        <v>9.2391304347826081E-2</v>
      </c>
      <c r="P12" s="45">
        <f t="shared" si="0"/>
        <v>-1.3261723710779094</v>
      </c>
    </row>
    <row r="13" spans="1:16" ht="15.75" customHeight="1" x14ac:dyDescent="0.3">
      <c r="A13" s="39">
        <v>48.034999999999997</v>
      </c>
      <c r="B13" s="7"/>
      <c r="C13" s="7"/>
      <c r="D13" s="7"/>
      <c r="E13" s="7"/>
      <c r="F13" s="7"/>
      <c r="M13" s="43">
        <v>10</v>
      </c>
      <c r="N13" s="44">
        <v>36.948999999999998</v>
      </c>
      <c r="O13" s="45">
        <f t="shared" si="1"/>
        <v>0.10326086956521739</v>
      </c>
      <c r="P13" s="45">
        <f t="shared" si="0"/>
        <v>-1.2631876805613114</v>
      </c>
    </row>
    <row r="14" spans="1:16" ht="15.75" customHeight="1" x14ac:dyDescent="0.3">
      <c r="A14" s="39">
        <v>67.123999999999995</v>
      </c>
      <c r="B14" s="7"/>
      <c r="C14" s="7"/>
      <c r="D14" s="7"/>
      <c r="E14" s="7"/>
      <c r="F14" s="7"/>
      <c r="M14" s="43">
        <v>11</v>
      </c>
      <c r="N14" s="44">
        <v>37.402000000000001</v>
      </c>
      <c r="O14" s="45">
        <f t="shared" si="1"/>
        <v>0.11413043478260869</v>
      </c>
      <c r="P14" s="45">
        <f t="shared" si="0"/>
        <v>-1.2048508913664753</v>
      </c>
    </row>
    <row r="15" spans="1:16" ht="15.75" customHeight="1" x14ac:dyDescent="0.3">
      <c r="A15" s="39">
        <v>41.83</v>
      </c>
      <c r="B15" s="7"/>
      <c r="C15" s="7"/>
      <c r="D15" s="7"/>
      <c r="E15" s="7"/>
      <c r="F15" s="7"/>
      <c r="M15" s="43">
        <v>12</v>
      </c>
      <c r="N15" s="44">
        <v>37.654000000000003</v>
      </c>
      <c r="O15" s="45">
        <f t="shared" si="1"/>
        <v>0.125</v>
      </c>
      <c r="P15" s="45">
        <f t="shared" si="0"/>
        <v>-1.1503493803760083</v>
      </c>
    </row>
    <row r="16" spans="1:16" ht="15.75" customHeight="1" x14ac:dyDescent="0.3">
      <c r="A16" s="39">
        <v>61.03</v>
      </c>
      <c r="B16" s="7"/>
      <c r="C16" s="7"/>
      <c r="D16" s="7"/>
      <c r="E16" s="7"/>
      <c r="F16" s="7"/>
      <c r="M16" s="43">
        <v>13</v>
      </c>
      <c r="N16" s="44">
        <v>37.747999999999998</v>
      </c>
      <c r="O16" s="45">
        <f t="shared" si="1"/>
        <v>0.1358695652173913</v>
      </c>
      <c r="P16" s="45">
        <f t="shared" si="0"/>
        <v>-1.0990663402167407</v>
      </c>
    </row>
    <row r="17" spans="1:16" ht="15.75" customHeight="1" x14ac:dyDescent="0.3">
      <c r="A17" s="39">
        <v>58.267000000000003</v>
      </c>
      <c r="B17" s="7"/>
      <c r="C17" s="7"/>
      <c r="D17" s="7"/>
      <c r="E17" s="7"/>
      <c r="F17" s="7"/>
      <c r="M17" s="43">
        <v>14</v>
      </c>
      <c r="N17" s="44">
        <v>38.42</v>
      </c>
      <c r="O17" s="45">
        <f t="shared" si="1"/>
        <v>0.14673913043478262</v>
      </c>
      <c r="P17" s="45">
        <f t="shared" si="0"/>
        <v>-1.0505218274200787</v>
      </c>
    </row>
    <row r="18" spans="1:16" ht="15.75" customHeight="1" x14ac:dyDescent="0.3">
      <c r="A18" s="39">
        <v>74.239000000000004</v>
      </c>
      <c r="B18" s="7"/>
      <c r="C18" s="7"/>
      <c r="D18" s="7"/>
      <c r="E18" s="7"/>
      <c r="F18" s="7"/>
      <c r="M18" s="43">
        <v>15</v>
      </c>
      <c r="N18" s="44">
        <v>40.709000000000003</v>
      </c>
      <c r="O18" s="45">
        <f t="shared" si="1"/>
        <v>0.15760869565217392</v>
      </c>
      <c r="P18" s="45">
        <f t="shared" si="0"/>
        <v>-1.0043345382964399</v>
      </c>
    </row>
    <row r="19" spans="1:16" ht="15.75" customHeight="1" x14ac:dyDescent="0.3">
      <c r="A19" s="39">
        <v>60.726999999999997</v>
      </c>
      <c r="B19" s="7"/>
      <c r="C19" s="7"/>
      <c r="D19" s="7"/>
      <c r="E19" s="7"/>
      <c r="F19" s="7"/>
      <c r="M19" s="43">
        <v>16</v>
      </c>
      <c r="N19" s="44">
        <v>41.128</v>
      </c>
      <c r="O19" s="45">
        <f t="shared" si="1"/>
        <v>0.16847826086956522</v>
      </c>
      <c r="P19" s="45">
        <f t="shared" si="0"/>
        <v>-0.96019611505179314</v>
      </c>
    </row>
    <row r="20" spans="1:16" ht="15.75" customHeight="1" x14ac:dyDescent="0.3">
      <c r="A20" s="39">
        <v>56.155000000000001</v>
      </c>
      <c r="B20" s="7"/>
      <c r="C20" s="7"/>
      <c r="D20" s="7"/>
      <c r="E20" s="7"/>
      <c r="F20" s="7"/>
      <c r="M20" s="43">
        <v>17</v>
      </c>
      <c r="N20" s="44">
        <v>41.463000000000001</v>
      </c>
      <c r="O20" s="45">
        <f t="shared" si="1"/>
        <v>0.17934782608695651</v>
      </c>
      <c r="P20" s="45">
        <f t="shared" si="0"/>
        <v>-0.91785334066272795</v>
      </c>
    </row>
    <row r="21" spans="1:16" ht="15.75" customHeight="1" x14ac:dyDescent="0.3">
      <c r="A21" s="39">
        <v>86.07</v>
      </c>
      <c r="B21" s="7"/>
      <c r="C21" s="7"/>
      <c r="D21" s="7"/>
      <c r="E21" s="7"/>
      <c r="F21" s="7"/>
      <c r="M21" s="43">
        <v>18</v>
      </c>
      <c r="N21" s="44">
        <v>41.539000000000001</v>
      </c>
      <c r="O21" s="45">
        <f t="shared" si="1"/>
        <v>0.19021739130434784</v>
      </c>
      <c r="P21" s="45">
        <f t="shared" si="0"/>
        <v>-0.87709547438977198</v>
      </c>
    </row>
    <row r="22" spans="1:16" ht="15.75" customHeight="1" x14ac:dyDescent="0.3">
      <c r="A22" s="39">
        <v>90.564999999999998</v>
      </c>
      <c r="M22" s="43">
        <v>19</v>
      </c>
      <c r="N22" s="44">
        <v>41.715000000000003</v>
      </c>
      <c r="O22" s="45">
        <f t="shared" si="1"/>
        <v>0.20108695652173914</v>
      </c>
      <c r="P22" s="45">
        <f t="shared" si="0"/>
        <v>-0.83774503776439813</v>
      </c>
    </row>
    <row r="23" spans="1:16" ht="15.75" customHeight="1" x14ac:dyDescent="0.3">
      <c r="A23" s="39">
        <v>53.750999999999998</v>
      </c>
      <c r="M23" s="43">
        <v>20</v>
      </c>
      <c r="N23" s="44">
        <v>41.83</v>
      </c>
      <c r="O23" s="45">
        <f t="shared" si="1"/>
        <v>0.21195652173913043</v>
      </c>
      <c r="P23" s="45">
        <f t="shared" si="0"/>
        <v>-0.79965097691060194</v>
      </c>
    </row>
    <row r="24" spans="1:16" ht="15.75" customHeight="1" x14ac:dyDescent="0.3">
      <c r="A24" s="39">
        <v>76.58</v>
      </c>
      <c r="M24" s="43">
        <v>21</v>
      </c>
      <c r="N24" s="44">
        <v>43.067999999999998</v>
      </c>
      <c r="O24" s="45">
        <f t="shared" si="1"/>
        <v>0.22282608695652173</v>
      </c>
      <c r="P24" s="45">
        <f t="shared" si="0"/>
        <v>-0.76268349877162422</v>
      </c>
    </row>
    <row r="25" spans="1:16" ht="15.75" customHeight="1" x14ac:dyDescent="0.3">
      <c r="A25" s="39">
        <v>68.629000000000005</v>
      </c>
      <c r="M25" s="43">
        <v>22</v>
      </c>
      <c r="N25" s="44">
        <v>44.719000000000001</v>
      </c>
      <c r="O25" s="45">
        <f t="shared" si="1"/>
        <v>0.23369565217391305</v>
      </c>
      <c r="P25" s="45">
        <f t="shared" si="0"/>
        <v>-0.72673011019536704</v>
      </c>
    </row>
    <row r="26" spans="1:16" ht="15.75" customHeight="1" x14ac:dyDescent="0.3">
      <c r="A26" s="39">
        <v>48.24</v>
      </c>
      <c r="M26" s="43">
        <v>23</v>
      </c>
      <c r="N26" s="44">
        <v>45.313000000000002</v>
      </c>
      <c r="O26" s="45">
        <f t="shared" si="1"/>
        <v>0.24456521739130435</v>
      </c>
      <c r="P26" s="45">
        <f t="shared" si="0"/>
        <v>-0.69169253687265464</v>
      </c>
    </row>
    <row r="27" spans="1:16" ht="15.75" customHeight="1" x14ac:dyDescent="0.3">
      <c r="A27" s="39">
        <v>57.884</v>
      </c>
      <c r="M27" s="43">
        <v>24</v>
      </c>
      <c r="N27" s="44">
        <v>46.502000000000002</v>
      </c>
      <c r="O27" s="45">
        <f t="shared" si="1"/>
        <v>0.25543478260869568</v>
      </c>
      <c r="P27" s="45">
        <f t="shared" si="0"/>
        <v>-0.65748429617919724</v>
      </c>
    </row>
    <row r="28" spans="1:16" ht="15.75" customHeight="1" x14ac:dyDescent="0.3">
      <c r="A28" s="39">
        <v>55.256999999999998</v>
      </c>
      <c r="M28" s="43">
        <v>25</v>
      </c>
      <c r="N28" s="44">
        <v>46.680999999999997</v>
      </c>
      <c r="O28" s="45">
        <f t="shared" si="1"/>
        <v>0.26630434782608697</v>
      </c>
      <c r="P28" s="45">
        <f t="shared" si="0"/>
        <v>-0.62402876300763088</v>
      </c>
    </row>
    <row r="29" spans="1:16" ht="15.75" customHeight="1" x14ac:dyDescent="0.3">
      <c r="A29" s="39">
        <v>84.656000000000006</v>
      </c>
      <c r="M29" s="43">
        <v>26</v>
      </c>
      <c r="N29" s="44">
        <v>46.723999999999997</v>
      </c>
      <c r="O29" s="45">
        <f t="shared" si="1"/>
        <v>0.27717391304347827</v>
      </c>
      <c r="P29" s="45">
        <f t="shared" si="0"/>
        <v>-0.59125761211953898</v>
      </c>
    </row>
    <row r="30" spans="1:16" ht="15.75" customHeight="1" x14ac:dyDescent="0.3">
      <c r="A30" s="39">
        <v>48.661999999999999</v>
      </c>
      <c r="M30" s="43">
        <v>27</v>
      </c>
      <c r="N30" s="44">
        <v>47.012</v>
      </c>
      <c r="O30" s="45">
        <f t="shared" si="1"/>
        <v>0.28804347826086957</v>
      </c>
      <c r="P30" s="45">
        <f t="shared" si="0"/>
        <v>-0.55910955146375385</v>
      </c>
    </row>
    <row r="31" spans="1:16" ht="15.75" customHeight="1" x14ac:dyDescent="0.3">
      <c r="A31" s="39">
        <v>10.504</v>
      </c>
      <c r="M31" s="43">
        <v>28</v>
      </c>
      <c r="N31" s="44">
        <v>48.034999999999997</v>
      </c>
      <c r="O31" s="45">
        <f t="shared" si="1"/>
        <v>0.29891304347826086</v>
      </c>
      <c r="P31" s="45">
        <f t="shared" si="0"/>
        <v>-0.52752928276418121</v>
      </c>
    </row>
    <row r="32" spans="1:16" ht="15.75" customHeight="1" x14ac:dyDescent="0.3">
      <c r="A32" s="39">
        <v>60.951000000000001</v>
      </c>
      <c r="M32" s="43">
        <v>29</v>
      </c>
      <c r="N32" s="44">
        <v>48.171999999999997</v>
      </c>
      <c r="O32" s="45">
        <f t="shared" si="1"/>
        <v>0.30978260869565216</v>
      </c>
      <c r="P32" s="45">
        <f t="shared" si="0"/>
        <v>-0.49646664136223179</v>
      </c>
    </row>
    <row r="33" spans="1:16" ht="15.75" customHeight="1" x14ac:dyDescent="0.3">
      <c r="A33" s="39">
        <v>38.42</v>
      </c>
      <c r="M33" s="43">
        <v>30</v>
      </c>
      <c r="N33" s="44">
        <v>48.24</v>
      </c>
      <c r="O33" s="45">
        <f t="shared" si="1"/>
        <v>0.32065217391304346</v>
      </c>
      <c r="P33" s="45">
        <f t="shared" si="0"/>
        <v>-0.46587587870339237</v>
      </c>
    </row>
    <row r="34" spans="1:16" ht="15.75" customHeight="1" x14ac:dyDescent="0.3">
      <c r="A34" s="39">
        <v>79.426000000000002</v>
      </c>
      <c r="M34" s="43">
        <v>31</v>
      </c>
      <c r="N34" s="44">
        <v>48.661999999999999</v>
      </c>
      <c r="O34" s="45">
        <f t="shared" si="1"/>
        <v>0.33152173913043476</v>
      </c>
      <c r="P34" s="45">
        <f t="shared" si="0"/>
        <v>-0.43571505925476212</v>
      </c>
    </row>
    <row r="35" spans="1:16" ht="15.75" customHeight="1" x14ac:dyDescent="0.3">
      <c r="A35" s="39">
        <v>67.662000000000006</v>
      </c>
      <c r="M35" s="43">
        <v>32</v>
      </c>
      <c r="N35" s="44">
        <v>48.698</v>
      </c>
      <c r="O35" s="45">
        <f t="shared" si="1"/>
        <v>0.34239130434782611</v>
      </c>
      <c r="P35" s="45">
        <f t="shared" si="0"/>
        <v>-0.40594554989444231</v>
      </c>
    </row>
    <row r="36" spans="1:16" ht="15.75" customHeight="1" x14ac:dyDescent="0.3">
      <c r="A36" s="39">
        <v>53.323999999999998</v>
      </c>
      <c r="M36" s="43">
        <v>33</v>
      </c>
      <c r="N36" s="44">
        <v>48.996000000000002</v>
      </c>
      <c r="O36" s="45">
        <f t="shared" si="1"/>
        <v>0.35326086956521741</v>
      </c>
      <c r="P36" s="45">
        <f t="shared" si="0"/>
        <v>-0.37653158452073038</v>
      </c>
    </row>
    <row r="37" spans="1:16" ht="15.75" customHeight="1" x14ac:dyDescent="0.3">
      <c r="A37" s="39">
        <v>49.011000000000003</v>
      </c>
      <c r="M37" s="43">
        <v>34</v>
      </c>
      <c r="N37" s="44">
        <v>49.011000000000003</v>
      </c>
      <c r="O37" s="45">
        <f t="shared" si="1"/>
        <v>0.3641304347826087</v>
      </c>
      <c r="P37" s="45">
        <f t="shared" si="0"/>
        <v>-0.34743989020619503</v>
      </c>
    </row>
    <row r="38" spans="1:16" ht="12.45" x14ac:dyDescent="0.3">
      <c r="A38" s="39">
        <v>29.48</v>
      </c>
      <c r="M38" s="43">
        <v>35</v>
      </c>
      <c r="N38" s="44">
        <v>49.677</v>
      </c>
      <c r="O38" s="45">
        <f t="shared" si="1"/>
        <v>0.375</v>
      </c>
      <c r="P38" s="45">
        <f t="shared" si="0"/>
        <v>-0.3186393639643752</v>
      </c>
    </row>
    <row r="39" spans="1:16" ht="12.45" x14ac:dyDescent="0.3">
      <c r="A39" s="39">
        <v>41.128</v>
      </c>
      <c r="M39" s="43">
        <v>36</v>
      </c>
      <c r="N39" s="44">
        <v>50.238</v>
      </c>
      <c r="O39" s="45">
        <f t="shared" si="1"/>
        <v>0.3858695652173913</v>
      </c>
      <c r="P39" s="45">
        <f t="shared" si="0"/>
        <v>-0.29010079131674177</v>
      </c>
    </row>
    <row r="40" spans="1:16" ht="12.45" x14ac:dyDescent="0.3">
      <c r="A40" s="39">
        <v>30.251999999999999</v>
      </c>
      <c r="M40" s="43">
        <v>37</v>
      </c>
      <c r="N40" s="44">
        <v>50.432000000000002</v>
      </c>
      <c r="O40" s="45">
        <f t="shared" si="1"/>
        <v>0.39673913043478259</v>
      </c>
      <c r="P40" s="45">
        <f t="shared" si="0"/>
        <v>-0.26179659949810846</v>
      </c>
    </row>
    <row r="41" spans="1:16" ht="12.45" x14ac:dyDescent="0.3">
      <c r="A41" s="39">
        <v>33.411999999999999</v>
      </c>
      <c r="M41" s="43">
        <v>38</v>
      </c>
      <c r="N41" s="44">
        <v>51.179000000000002</v>
      </c>
      <c r="O41" s="45">
        <f t="shared" si="1"/>
        <v>0.40760869565217389</v>
      </c>
      <c r="P41" s="45">
        <f t="shared" si="0"/>
        <v>-0.23370063943203859</v>
      </c>
    </row>
    <row r="42" spans="1:16" ht="12.45" x14ac:dyDescent="0.3">
      <c r="A42" s="39">
        <v>47.012</v>
      </c>
      <c r="M42" s="43">
        <v>39</v>
      </c>
      <c r="N42" s="44">
        <v>51.268999999999998</v>
      </c>
      <c r="O42" s="45">
        <f t="shared" si="1"/>
        <v>0.41847826086956524</v>
      </c>
      <c r="P42" s="45">
        <f t="shared" si="0"/>
        <v>-0.20578799162684658</v>
      </c>
    </row>
    <row r="43" spans="1:16" ht="12.45" x14ac:dyDescent="0.3">
      <c r="A43" s="39">
        <v>71.36</v>
      </c>
      <c r="M43" s="43">
        <v>40</v>
      </c>
      <c r="N43" s="44">
        <v>51.831000000000003</v>
      </c>
      <c r="O43" s="45">
        <f t="shared" si="1"/>
        <v>0.42934782608695654</v>
      </c>
      <c r="P43" s="45">
        <f t="shared" si="0"/>
        <v>-0.17803479194916969</v>
      </c>
    </row>
    <row r="44" spans="1:16" ht="12.45" x14ac:dyDescent="0.3">
      <c r="A44" s="39">
        <v>78.635000000000005</v>
      </c>
      <c r="M44" s="43">
        <v>41</v>
      </c>
      <c r="N44" s="44">
        <v>52.451999999999998</v>
      </c>
      <c r="O44" s="45">
        <f t="shared" si="1"/>
        <v>0.44021739130434784</v>
      </c>
      <c r="P44" s="45">
        <f t="shared" si="0"/>
        <v>-0.15041807387202996</v>
      </c>
    </row>
    <row r="45" spans="1:16" ht="12.45" x14ac:dyDescent="0.3">
      <c r="A45" s="39">
        <v>41.715000000000003</v>
      </c>
      <c r="M45" s="43">
        <v>42</v>
      </c>
      <c r="N45" s="44">
        <v>53.323999999999998</v>
      </c>
      <c r="O45" s="45">
        <f t="shared" si="1"/>
        <v>0.45108695652173914</v>
      </c>
      <c r="P45" s="45">
        <f t="shared" si="0"/>
        <v>-0.12291562430268034</v>
      </c>
    </row>
    <row r="46" spans="1:16" ht="12.45" x14ac:dyDescent="0.3">
      <c r="A46" s="39">
        <v>72.635000000000005</v>
      </c>
      <c r="M46" s="43">
        <v>43</v>
      </c>
      <c r="N46" s="44">
        <v>53.750999999999998</v>
      </c>
      <c r="O46" s="45">
        <f t="shared" si="1"/>
        <v>0.46195652173913043</v>
      </c>
      <c r="P46" s="45">
        <f t="shared" si="0"/>
        <v>-9.550585049872666E-2</v>
      </c>
    </row>
    <row r="47" spans="1:16" ht="12.45" x14ac:dyDescent="0.3">
      <c r="A47" s="39">
        <v>41.463000000000001</v>
      </c>
      <c r="M47" s="43">
        <v>44</v>
      </c>
      <c r="N47" s="44">
        <v>55.256999999999998</v>
      </c>
      <c r="O47" s="45">
        <f t="shared" si="1"/>
        <v>0.47282608695652173</v>
      </c>
      <c r="P47" s="45">
        <f t="shared" si="0"/>
        <v>-6.8167655899097443E-2</v>
      </c>
    </row>
    <row r="48" spans="1:16" ht="12.45" x14ac:dyDescent="0.3">
      <c r="A48" s="39">
        <v>48.996000000000002</v>
      </c>
      <c r="M48" s="43">
        <v>45</v>
      </c>
      <c r="N48" s="44">
        <v>55.643000000000001</v>
      </c>
      <c r="O48" s="45">
        <f t="shared" si="1"/>
        <v>0.48369565217391303</v>
      </c>
      <c r="P48" s="45">
        <f t="shared" si="0"/>
        <v>-4.0880322944572965E-2</v>
      </c>
    </row>
    <row r="49" spans="1:16" ht="12.45" x14ac:dyDescent="0.3">
      <c r="A49" s="39">
        <v>48.171999999999997</v>
      </c>
      <c r="M49" s="43">
        <v>46</v>
      </c>
      <c r="N49" s="44">
        <v>55.911999999999999</v>
      </c>
      <c r="O49" s="45">
        <f t="shared" si="1"/>
        <v>0.49456521739130432</v>
      </c>
      <c r="P49" s="45">
        <f t="shared" si="0"/>
        <v>-1.3623401152228924E-2</v>
      </c>
    </row>
    <row r="50" spans="1:16" ht="12.45" x14ac:dyDescent="0.3">
      <c r="A50" s="39">
        <v>55.643000000000001</v>
      </c>
      <c r="M50" s="43">
        <v>47</v>
      </c>
      <c r="N50" s="44">
        <v>55.988999999999997</v>
      </c>
      <c r="O50" s="45">
        <f t="shared" si="1"/>
        <v>0.50543478260869568</v>
      </c>
      <c r="P50" s="45">
        <f t="shared" si="0"/>
        <v>1.3623401152228924E-2</v>
      </c>
    </row>
    <row r="51" spans="1:16" ht="12.45" x14ac:dyDescent="0.3">
      <c r="A51" s="39">
        <v>55.911999999999999</v>
      </c>
      <c r="M51" s="43">
        <v>48</v>
      </c>
      <c r="N51" s="44">
        <v>56.155000000000001</v>
      </c>
      <c r="O51" s="45">
        <f t="shared" si="1"/>
        <v>0.51630434782608692</v>
      </c>
      <c r="P51" s="45">
        <f t="shared" si="0"/>
        <v>4.0880322944572826E-2</v>
      </c>
    </row>
    <row r="52" spans="1:16" ht="12.45" x14ac:dyDescent="0.3">
      <c r="A52" s="39">
        <v>46.680999999999997</v>
      </c>
      <c r="M52" s="43">
        <v>49</v>
      </c>
      <c r="N52" s="44">
        <v>57.277000000000001</v>
      </c>
      <c r="O52" s="45">
        <f t="shared" si="1"/>
        <v>0.52717391304347827</v>
      </c>
      <c r="P52" s="45">
        <f t="shared" si="0"/>
        <v>6.8167655899097443E-2</v>
      </c>
    </row>
    <row r="53" spans="1:16" ht="12.45" x14ac:dyDescent="0.3">
      <c r="A53" s="39">
        <v>66.519000000000005</v>
      </c>
      <c r="M53" s="43">
        <v>50</v>
      </c>
      <c r="N53" s="44">
        <v>57.884</v>
      </c>
      <c r="O53" s="45">
        <f t="shared" si="1"/>
        <v>0.53804347826086951</v>
      </c>
      <c r="P53" s="45">
        <f t="shared" si="0"/>
        <v>9.5505850498726536E-2</v>
      </c>
    </row>
    <row r="54" spans="1:16" ht="12.45" x14ac:dyDescent="0.3">
      <c r="A54" s="39">
        <v>59.167999999999999</v>
      </c>
      <c r="M54" s="43">
        <v>51</v>
      </c>
      <c r="N54" s="44">
        <v>58.267000000000003</v>
      </c>
      <c r="O54" s="45">
        <f t="shared" si="1"/>
        <v>0.54891304347826086</v>
      </c>
      <c r="P54" s="45">
        <f t="shared" si="0"/>
        <v>0.12291562430268034</v>
      </c>
    </row>
    <row r="55" spans="1:16" ht="12.45" x14ac:dyDescent="0.3">
      <c r="A55" s="39">
        <v>66.313000000000002</v>
      </c>
      <c r="M55" s="43">
        <v>52</v>
      </c>
      <c r="N55" s="44">
        <v>58.707999999999998</v>
      </c>
      <c r="O55" s="45">
        <f t="shared" si="1"/>
        <v>0.55978260869565222</v>
      </c>
      <c r="P55" s="45">
        <f t="shared" si="0"/>
        <v>0.1504180738720301</v>
      </c>
    </row>
    <row r="56" spans="1:16" ht="12.45" x14ac:dyDescent="0.3">
      <c r="A56" s="39">
        <v>35.884</v>
      </c>
      <c r="M56" s="43">
        <v>53</v>
      </c>
      <c r="N56" s="44">
        <v>59.167999999999999</v>
      </c>
      <c r="O56" s="45">
        <f t="shared" si="1"/>
        <v>0.57065217391304346</v>
      </c>
      <c r="P56" s="45">
        <f t="shared" si="0"/>
        <v>0.17803479194916969</v>
      </c>
    </row>
    <row r="57" spans="1:16" ht="12.45" x14ac:dyDescent="0.3">
      <c r="A57" s="39">
        <v>28.625</v>
      </c>
      <c r="M57" s="43">
        <v>54</v>
      </c>
      <c r="N57" s="44">
        <v>60.726999999999997</v>
      </c>
      <c r="O57" s="45">
        <f t="shared" si="1"/>
        <v>0.58152173913043481</v>
      </c>
      <c r="P57" s="45">
        <f t="shared" si="0"/>
        <v>0.20578799162684672</v>
      </c>
    </row>
    <row r="58" spans="1:16" ht="12.45" x14ac:dyDescent="0.3">
      <c r="A58" s="39">
        <v>84.587999999999994</v>
      </c>
      <c r="M58" s="43">
        <v>55</v>
      </c>
      <c r="N58" s="44">
        <v>60.951000000000001</v>
      </c>
      <c r="O58" s="45">
        <f t="shared" si="1"/>
        <v>0.59239130434782605</v>
      </c>
      <c r="P58" s="45">
        <f t="shared" si="0"/>
        <v>0.23370063943203842</v>
      </c>
    </row>
    <row r="59" spans="1:16" ht="12.45" x14ac:dyDescent="0.3">
      <c r="A59" s="39">
        <v>40.709000000000003</v>
      </c>
      <c r="M59" s="43">
        <v>56</v>
      </c>
      <c r="N59" s="44">
        <v>61.03</v>
      </c>
      <c r="O59" s="45">
        <f t="shared" si="1"/>
        <v>0.60326086956521741</v>
      </c>
      <c r="P59" s="45">
        <f t="shared" si="0"/>
        <v>0.26179659949810846</v>
      </c>
    </row>
    <row r="60" spans="1:16" ht="12.45" x14ac:dyDescent="0.3">
      <c r="A60" s="39">
        <v>50.238</v>
      </c>
      <c r="M60" s="43">
        <v>57</v>
      </c>
      <c r="N60" s="44">
        <v>61.064999999999998</v>
      </c>
      <c r="O60" s="45">
        <f t="shared" si="1"/>
        <v>0.61413043478260865</v>
      </c>
      <c r="P60" s="45">
        <f t="shared" si="0"/>
        <v>0.29010079131674166</v>
      </c>
    </row>
    <row r="61" spans="1:16" ht="12.45" x14ac:dyDescent="0.3">
      <c r="A61" s="39">
        <v>61.39</v>
      </c>
      <c r="M61" s="43">
        <v>58</v>
      </c>
      <c r="N61" s="44">
        <v>61.39</v>
      </c>
      <c r="O61" s="45">
        <f t="shared" si="1"/>
        <v>0.625</v>
      </c>
      <c r="P61" s="45">
        <f t="shared" si="0"/>
        <v>0.3186393639643752</v>
      </c>
    </row>
    <row r="62" spans="1:16" ht="12.45" x14ac:dyDescent="0.3">
      <c r="A62" s="39">
        <v>85.72</v>
      </c>
      <c r="M62" s="43">
        <v>59</v>
      </c>
      <c r="N62" s="44">
        <v>61.476999999999997</v>
      </c>
      <c r="O62" s="45">
        <f t="shared" si="1"/>
        <v>0.63586956521739135</v>
      </c>
      <c r="P62" s="45">
        <f t="shared" si="0"/>
        <v>0.3474398902061952</v>
      </c>
    </row>
    <row r="63" spans="1:16" ht="12.45" x14ac:dyDescent="0.3">
      <c r="A63" s="39">
        <v>45.313000000000002</v>
      </c>
      <c r="M63" s="43">
        <v>60</v>
      </c>
      <c r="N63" s="44">
        <v>61.752000000000002</v>
      </c>
      <c r="O63" s="45">
        <f t="shared" si="1"/>
        <v>0.64673913043478259</v>
      </c>
      <c r="P63" s="45">
        <f t="shared" si="0"/>
        <v>0.37653158452073038</v>
      </c>
    </row>
    <row r="64" spans="1:16" ht="12.45" x14ac:dyDescent="0.3">
      <c r="A64" s="39">
        <v>46.723999999999997</v>
      </c>
      <c r="M64" s="43">
        <v>61</v>
      </c>
      <c r="N64" s="44">
        <v>61.978999999999999</v>
      </c>
      <c r="O64" s="45">
        <f t="shared" si="1"/>
        <v>0.65760869565217395</v>
      </c>
      <c r="P64" s="45">
        <f t="shared" si="0"/>
        <v>0.40594554989444248</v>
      </c>
    </row>
    <row r="65" spans="1:16" ht="12.45" x14ac:dyDescent="0.3">
      <c r="A65" s="39">
        <v>61.752000000000002</v>
      </c>
      <c r="M65" s="43">
        <v>62</v>
      </c>
      <c r="N65" s="44">
        <v>62.215000000000003</v>
      </c>
      <c r="O65" s="45">
        <f t="shared" si="1"/>
        <v>0.66847826086956519</v>
      </c>
      <c r="P65" s="45">
        <f t="shared" si="0"/>
        <v>0.43571505925476195</v>
      </c>
    </row>
    <row r="66" spans="1:16" ht="12.45" x14ac:dyDescent="0.3">
      <c r="A66" s="39">
        <v>63.692</v>
      </c>
      <c r="M66" s="43">
        <v>63</v>
      </c>
      <c r="N66" s="44">
        <v>63.692</v>
      </c>
      <c r="O66" s="45">
        <f t="shared" si="1"/>
        <v>0.67934782608695654</v>
      </c>
      <c r="P66" s="45">
        <f t="shared" si="0"/>
        <v>0.46587587870339237</v>
      </c>
    </row>
    <row r="67" spans="1:16" ht="12.45" x14ac:dyDescent="0.3">
      <c r="A67" s="39">
        <v>70.003</v>
      </c>
      <c r="M67" s="43">
        <v>64</v>
      </c>
      <c r="N67" s="44">
        <v>64.397999999999996</v>
      </c>
      <c r="O67" s="45">
        <f t="shared" si="1"/>
        <v>0.69021739130434778</v>
      </c>
      <c r="P67" s="45">
        <f t="shared" si="0"/>
        <v>0.49646664136223162</v>
      </c>
    </row>
    <row r="68" spans="1:16" ht="12.45" x14ac:dyDescent="0.3">
      <c r="A68" s="39">
        <v>65.995999999999995</v>
      </c>
      <c r="M68" s="43">
        <v>65</v>
      </c>
      <c r="N68" s="44">
        <v>65.584999999999994</v>
      </c>
      <c r="O68" s="45">
        <f t="shared" si="1"/>
        <v>0.70108695652173914</v>
      </c>
      <c r="P68" s="45">
        <f t="shared" si="0"/>
        <v>0.52752928276418121</v>
      </c>
    </row>
    <row r="69" spans="1:16" ht="12.45" x14ac:dyDescent="0.3">
      <c r="A69" s="39">
        <v>55.988999999999997</v>
      </c>
      <c r="M69" s="43">
        <v>66</v>
      </c>
      <c r="N69" s="44">
        <v>65.853999999999999</v>
      </c>
      <c r="O69" s="45">
        <f t="shared" si="1"/>
        <v>0.71195652173913049</v>
      </c>
      <c r="P69" s="45">
        <f t="shared" si="0"/>
        <v>0.55910955146375407</v>
      </c>
    </row>
    <row r="70" spans="1:16" ht="12.45" x14ac:dyDescent="0.3">
      <c r="A70" s="39">
        <v>49.677</v>
      </c>
      <c r="M70" s="43">
        <v>67</v>
      </c>
      <c r="N70" s="44">
        <v>65.995999999999995</v>
      </c>
      <c r="O70" s="45">
        <f t="shared" si="1"/>
        <v>0.72282608695652173</v>
      </c>
      <c r="P70" s="45">
        <f t="shared" si="0"/>
        <v>0.59125761211953898</v>
      </c>
    </row>
    <row r="71" spans="1:16" ht="12.45" x14ac:dyDescent="0.3">
      <c r="A71" s="39">
        <v>46.502000000000002</v>
      </c>
      <c r="M71" s="43">
        <v>68</v>
      </c>
      <c r="N71" s="44">
        <v>66.313000000000002</v>
      </c>
      <c r="O71" s="45">
        <f t="shared" si="1"/>
        <v>0.73369565217391308</v>
      </c>
      <c r="P71" s="45">
        <f t="shared" si="0"/>
        <v>0.62402876300763088</v>
      </c>
    </row>
    <row r="72" spans="1:16" ht="12.45" x14ac:dyDescent="0.3">
      <c r="A72" s="39">
        <v>67.466999999999999</v>
      </c>
      <c r="M72" s="43">
        <v>69</v>
      </c>
      <c r="N72" s="44">
        <v>66.519000000000005</v>
      </c>
      <c r="O72" s="45">
        <f t="shared" si="1"/>
        <v>0.74456521739130432</v>
      </c>
      <c r="P72" s="45">
        <f t="shared" si="0"/>
        <v>0.65748429617919724</v>
      </c>
    </row>
    <row r="73" spans="1:16" ht="12.45" x14ac:dyDescent="0.3">
      <c r="A73" s="39">
        <v>64.397999999999996</v>
      </c>
      <c r="M73" s="43">
        <v>70</v>
      </c>
      <c r="N73" s="44">
        <v>67.123999999999995</v>
      </c>
      <c r="O73" s="45">
        <f t="shared" si="1"/>
        <v>0.75543478260869568</v>
      </c>
      <c r="P73" s="45">
        <f t="shared" si="0"/>
        <v>0.69169253687265464</v>
      </c>
    </row>
    <row r="74" spans="1:16" ht="12.45" x14ac:dyDescent="0.3">
      <c r="A74" s="39">
        <v>48.698</v>
      </c>
      <c r="M74" s="43">
        <v>71</v>
      </c>
      <c r="N74" s="44">
        <v>67.466999999999999</v>
      </c>
      <c r="O74" s="45">
        <f t="shared" si="1"/>
        <v>0.76630434782608692</v>
      </c>
      <c r="P74" s="45">
        <f t="shared" si="0"/>
        <v>0.72673011019536704</v>
      </c>
    </row>
    <row r="75" spans="1:16" ht="12.45" x14ac:dyDescent="0.3">
      <c r="A75" s="39">
        <v>65.853999999999999</v>
      </c>
      <c r="M75" s="43">
        <v>72</v>
      </c>
      <c r="N75" s="44">
        <v>67.662000000000006</v>
      </c>
      <c r="O75" s="45">
        <f t="shared" si="1"/>
        <v>0.77717391304347827</v>
      </c>
      <c r="P75" s="45">
        <f t="shared" si="0"/>
        <v>0.76268349877162422</v>
      </c>
    </row>
    <row r="76" spans="1:16" ht="12.45" x14ac:dyDescent="0.3">
      <c r="A76" s="39">
        <v>75.849999999999994</v>
      </c>
      <c r="M76" s="43">
        <v>73</v>
      </c>
      <c r="N76" s="44">
        <v>68.629000000000005</v>
      </c>
      <c r="O76" s="45">
        <f t="shared" si="1"/>
        <v>0.78804347826086951</v>
      </c>
      <c r="P76" s="45">
        <f t="shared" si="0"/>
        <v>0.79965097691060183</v>
      </c>
    </row>
    <row r="77" spans="1:16" ht="12.45" x14ac:dyDescent="0.3">
      <c r="A77" s="39">
        <v>36.948999999999998</v>
      </c>
      <c r="M77" s="43">
        <v>74</v>
      </c>
      <c r="N77" s="44">
        <v>69.010000000000005</v>
      </c>
      <c r="O77" s="45">
        <f t="shared" si="1"/>
        <v>0.79891304347826086</v>
      </c>
      <c r="P77" s="45">
        <f t="shared" si="0"/>
        <v>0.83774503776439813</v>
      </c>
    </row>
    <row r="78" spans="1:16" ht="12.45" x14ac:dyDescent="0.3">
      <c r="A78" s="39">
        <v>75.548000000000002</v>
      </c>
      <c r="M78" s="43">
        <v>75</v>
      </c>
      <c r="N78" s="44">
        <v>70.003</v>
      </c>
      <c r="O78" s="45">
        <f t="shared" si="1"/>
        <v>0.80978260869565222</v>
      </c>
      <c r="P78" s="45">
        <f t="shared" si="0"/>
        <v>0.87709547438977176</v>
      </c>
    </row>
    <row r="79" spans="1:16" ht="12.45" x14ac:dyDescent="0.3">
      <c r="A79" s="39">
        <v>69.010000000000005</v>
      </c>
      <c r="M79" s="43">
        <v>76</v>
      </c>
      <c r="N79" s="44">
        <v>71.36</v>
      </c>
      <c r="O79" s="45">
        <f t="shared" si="1"/>
        <v>0.82065217391304346</v>
      </c>
      <c r="P79" s="45">
        <f t="shared" si="0"/>
        <v>0.91785334066272795</v>
      </c>
    </row>
    <row r="80" spans="1:16" ht="12.45" x14ac:dyDescent="0.3">
      <c r="A80" s="39">
        <v>61.476999999999997</v>
      </c>
      <c r="M80" s="43">
        <v>77</v>
      </c>
      <c r="N80" s="44">
        <v>72.635000000000005</v>
      </c>
      <c r="O80" s="45">
        <f t="shared" si="1"/>
        <v>0.83152173913043481</v>
      </c>
      <c r="P80" s="45">
        <f t="shared" si="0"/>
        <v>0.96019611505179314</v>
      </c>
    </row>
    <row r="81" spans="1:16" ht="12.45" x14ac:dyDescent="0.3">
      <c r="A81" s="39">
        <v>65.584999999999994</v>
      </c>
      <c r="M81" s="43">
        <v>78</v>
      </c>
      <c r="N81" s="44">
        <v>73.808000000000007</v>
      </c>
      <c r="O81" s="45">
        <f t="shared" si="1"/>
        <v>0.84239130434782605</v>
      </c>
      <c r="P81" s="45">
        <f t="shared" si="0"/>
        <v>1.0043345382964399</v>
      </c>
    </row>
    <row r="82" spans="1:16" ht="12.45" x14ac:dyDescent="0.3">
      <c r="A82" s="39">
        <v>52.451999999999998</v>
      </c>
      <c r="M82" s="43">
        <v>79</v>
      </c>
      <c r="N82" s="44">
        <v>74.239000000000004</v>
      </c>
      <c r="O82" s="45">
        <f t="shared" si="1"/>
        <v>0.85326086956521741</v>
      </c>
      <c r="P82" s="45">
        <f t="shared" si="0"/>
        <v>1.0505218274200787</v>
      </c>
    </row>
    <row r="83" spans="1:16" ht="12.45" x14ac:dyDescent="0.3">
      <c r="A83" s="39">
        <v>50.432000000000002</v>
      </c>
      <c r="M83" s="43">
        <v>80</v>
      </c>
      <c r="N83" s="44">
        <v>74.581999999999994</v>
      </c>
      <c r="O83" s="45">
        <f t="shared" si="1"/>
        <v>0.86413043478260865</v>
      </c>
      <c r="P83" s="45">
        <f t="shared" si="0"/>
        <v>1.0990663402167409</v>
      </c>
    </row>
    <row r="84" spans="1:16" ht="12.45" x14ac:dyDescent="0.3">
      <c r="A84" s="39">
        <v>37.747999999999998</v>
      </c>
      <c r="M84" s="43">
        <v>81</v>
      </c>
      <c r="N84" s="44">
        <v>75.548000000000002</v>
      </c>
      <c r="O84" s="45">
        <f t="shared" si="1"/>
        <v>0.875</v>
      </c>
      <c r="P84" s="45">
        <f t="shared" si="0"/>
        <v>1.1503493803760083</v>
      </c>
    </row>
    <row r="85" spans="1:16" ht="12.45" x14ac:dyDescent="0.3">
      <c r="A85" s="39">
        <v>51.831000000000003</v>
      </c>
      <c r="M85" s="43">
        <v>82</v>
      </c>
      <c r="N85" s="44">
        <v>75.849999999999994</v>
      </c>
      <c r="O85" s="45">
        <f t="shared" si="1"/>
        <v>0.88586956521739135</v>
      </c>
      <c r="P85" s="45">
        <f t="shared" si="0"/>
        <v>1.2048508913664751</v>
      </c>
    </row>
    <row r="86" spans="1:16" ht="12.45" x14ac:dyDescent="0.3">
      <c r="A86" s="39">
        <v>73.808000000000007</v>
      </c>
      <c r="M86" s="43">
        <v>83</v>
      </c>
      <c r="N86" s="44">
        <v>76.58</v>
      </c>
      <c r="O86" s="45">
        <f t="shared" si="1"/>
        <v>0.89673913043478259</v>
      </c>
      <c r="P86" s="45">
        <f t="shared" si="0"/>
        <v>1.2631876805613114</v>
      </c>
    </row>
    <row r="87" spans="1:16" ht="12.45" x14ac:dyDescent="0.3">
      <c r="A87" s="39">
        <v>61.064999999999998</v>
      </c>
      <c r="M87" s="43">
        <v>84</v>
      </c>
      <c r="N87" s="44">
        <v>78.635000000000005</v>
      </c>
      <c r="O87" s="45">
        <f>(M87-0.5)/$N$2</f>
        <v>0.90760869565217395</v>
      </c>
      <c r="P87" s="45">
        <f t="shared" si="0"/>
        <v>1.3261723710779094</v>
      </c>
    </row>
    <row r="88" spans="1:16" ht="12.45" x14ac:dyDescent="0.3">
      <c r="A88" s="39">
        <v>35.807000000000002</v>
      </c>
      <c r="M88" s="43">
        <v>85</v>
      </c>
      <c r="N88" s="44">
        <v>79.426000000000002</v>
      </c>
      <c r="O88" s="45">
        <f t="shared" si="1"/>
        <v>0.91847826086956519</v>
      </c>
      <c r="P88" s="45">
        <f t="shared" si="0"/>
        <v>1.3949083518471468</v>
      </c>
    </row>
    <row r="89" spans="1:16" ht="12.45" x14ac:dyDescent="0.3">
      <c r="A89" s="39">
        <v>57.277000000000001</v>
      </c>
      <c r="M89" s="43">
        <v>86</v>
      </c>
      <c r="N89" s="44">
        <v>80.501999999999995</v>
      </c>
      <c r="O89" s="45">
        <f t="shared" si="1"/>
        <v>0.92934782608695654</v>
      </c>
      <c r="P89" s="45">
        <f t="shared" si="0"/>
        <v>1.4709510776212786</v>
      </c>
    </row>
    <row r="90" spans="1:16" ht="12.45" x14ac:dyDescent="0.3">
      <c r="A90" s="39">
        <v>80.501999999999995</v>
      </c>
      <c r="M90" s="43">
        <v>87</v>
      </c>
      <c r="N90" s="44">
        <v>82.918999999999997</v>
      </c>
      <c r="O90" s="45">
        <f t="shared" si="1"/>
        <v>0.94021739130434778</v>
      </c>
      <c r="P90" s="45">
        <f t="shared" si="0"/>
        <v>1.5566011214565472</v>
      </c>
    </row>
    <row r="91" spans="1:16" ht="12.45" x14ac:dyDescent="0.3">
      <c r="A91" s="39">
        <v>35.341999999999999</v>
      </c>
      <c r="M91" s="43">
        <v>88</v>
      </c>
      <c r="N91" s="44">
        <v>84.587999999999994</v>
      </c>
      <c r="O91" s="45">
        <f t="shared" si="1"/>
        <v>0.95108695652173914</v>
      </c>
      <c r="P91" s="45">
        <f t="shared" si="0"/>
        <v>1.6554853438349768</v>
      </c>
    </row>
    <row r="92" spans="1:16" ht="12.45" x14ac:dyDescent="0.3">
      <c r="A92" s="39">
        <v>44.719000000000001</v>
      </c>
      <c r="M92" s="43">
        <v>89</v>
      </c>
      <c r="N92" s="44">
        <v>84.656000000000006</v>
      </c>
      <c r="O92" s="45">
        <f t="shared" si="1"/>
        <v>0.96195652173913049</v>
      </c>
      <c r="P92" s="45">
        <f t="shared" si="0"/>
        <v>1.7738560957392409</v>
      </c>
    </row>
    <row r="93" spans="1:16" ht="12.45" x14ac:dyDescent="0.3">
      <c r="A93" s="39">
        <v>37.402000000000001</v>
      </c>
      <c r="M93" s="43">
        <v>90</v>
      </c>
      <c r="N93" s="44">
        <v>85.72</v>
      </c>
      <c r="O93" s="45">
        <f t="shared" si="1"/>
        <v>0.97282608695652173</v>
      </c>
      <c r="P93" s="45">
        <f t="shared" si="0"/>
        <v>1.9240539127295091</v>
      </c>
    </row>
    <row r="94" spans="1:16" ht="12.45" x14ac:dyDescent="0.3">
      <c r="A94" s="39"/>
      <c r="M94" s="43">
        <v>91</v>
      </c>
      <c r="N94" s="44">
        <v>86.07</v>
      </c>
      <c r="O94" s="45">
        <f t="shared" si="1"/>
        <v>0.98369565217391308</v>
      </c>
      <c r="P94" s="45">
        <f t="shared" si="0"/>
        <v>2.1368684146413366</v>
      </c>
    </row>
    <row r="95" spans="1:16" ht="12.45" x14ac:dyDescent="0.3">
      <c r="A95" s="39"/>
      <c r="M95" s="43">
        <v>92</v>
      </c>
      <c r="N95" s="44">
        <v>90.564999999999998</v>
      </c>
      <c r="O95" s="45">
        <f t="shared" si="1"/>
        <v>0.99456521739130432</v>
      </c>
      <c r="P95" s="45">
        <f t="shared" si="0"/>
        <v>2.5468644273080758</v>
      </c>
    </row>
    <row r="96" spans="1:16" ht="12.45" x14ac:dyDescent="0.3">
      <c r="A96" s="39"/>
      <c r="M96" s="21"/>
      <c r="N96" s="21"/>
      <c r="O96" s="21"/>
      <c r="P96" s="21"/>
    </row>
    <row r="97" spans="1:16" ht="12.45" x14ac:dyDescent="0.3">
      <c r="A97" s="39"/>
      <c r="M97" s="21"/>
      <c r="N97" s="21"/>
      <c r="O97" s="21"/>
      <c r="P97" s="21"/>
    </row>
    <row r="98" spans="1:16" ht="12.45" x14ac:dyDescent="0.3">
      <c r="A98" s="39"/>
    </row>
    <row r="99" spans="1:16" ht="12.45" x14ac:dyDescent="0.3">
      <c r="A99" s="39"/>
    </row>
    <row r="100" spans="1:16" ht="12.45" x14ac:dyDescent="0.3">
      <c r="A100" s="39"/>
    </row>
    <row r="101" spans="1:16" ht="12.45" x14ac:dyDescent="0.3">
      <c r="A101" s="39"/>
    </row>
    <row r="102" spans="1:16" ht="12.45" x14ac:dyDescent="0.3">
      <c r="A102" s="39"/>
    </row>
    <row r="103" spans="1:16" ht="12.45" x14ac:dyDescent="0.3">
      <c r="A103" s="39"/>
    </row>
    <row r="104" spans="1:16" ht="12.45" x14ac:dyDescent="0.3">
      <c r="A104" s="39"/>
    </row>
    <row r="105" spans="1:16" ht="12.45" x14ac:dyDescent="0.3">
      <c r="A105" s="39"/>
    </row>
    <row r="106" spans="1:16" ht="12.45" x14ac:dyDescent="0.3">
      <c r="A106" s="39"/>
    </row>
    <row r="107" spans="1:16" ht="12.45" x14ac:dyDescent="0.3">
      <c r="A107" s="39"/>
    </row>
    <row r="108" spans="1:16" ht="12.45" x14ac:dyDescent="0.3">
      <c r="A108" s="39"/>
    </row>
    <row r="109" spans="1:16" ht="12.45" x14ac:dyDescent="0.3">
      <c r="A109" s="39"/>
    </row>
    <row r="110" spans="1:16" ht="12.45" x14ac:dyDescent="0.3">
      <c r="A110" s="39"/>
    </row>
    <row r="111" spans="1:16" ht="12.45" x14ac:dyDescent="0.3">
      <c r="A111" s="39"/>
    </row>
    <row r="112" spans="1:16" ht="12.45" x14ac:dyDescent="0.3">
      <c r="A112" s="39"/>
    </row>
    <row r="113" spans="1:1" ht="12.45" x14ac:dyDescent="0.3">
      <c r="A113" s="39"/>
    </row>
    <row r="114" spans="1:1" ht="12.45" x14ac:dyDescent="0.3">
      <c r="A114" s="39"/>
    </row>
    <row r="115" spans="1:1" ht="12.45" x14ac:dyDescent="0.3">
      <c r="A115" s="39"/>
    </row>
    <row r="116" spans="1:1" ht="12.45" x14ac:dyDescent="0.3">
      <c r="A116" s="39"/>
    </row>
    <row r="117" spans="1:1" ht="12.45" x14ac:dyDescent="0.3">
      <c r="A117" s="39"/>
    </row>
    <row r="118" spans="1:1" ht="12.45" x14ac:dyDescent="0.3">
      <c r="A118" s="39"/>
    </row>
    <row r="119" spans="1:1" ht="12.45" x14ac:dyDescent="0.3">
      <c r="A119" s="39"/>
    </row>
    <row r="120" spans="1:1" ht="12.45" x14ac:dyDescent="0.3">
      <c r="A120" s="39"/>
    </row>
    <row r="121" spans="1:1" ht="12.45" x14ac:dyDescent="0.3">
      <c r="A121" s="39"/>
    </row>
    <row r="122" spans="1:1" ht="12.45" x14ac:dyDescent="0.3">
      <c r="A122" s="39"/>
    </row>
    <row r="123" spans="1:1" ht="12.45" x14ac:dyDescent="0.3">
      <c r="A123" s="39"/>
    </row>
    <row r="124" spans="1:1" ht="12.45" x14ac:dyDescent="0.3">
      <c r="A124" s="39"/>
    </row>
    <row r="125" spans="1:1" ht="12.45" x14ac:dyDescent="0.3">
      <c r="A125" s="39"/>
    </row>
    <row r="126" spans="1:1" ht="12.45" x14ac:dyDescent="0.3">
      <c r="A126" s="39"/>
    </row>
    <row r="127" spans="1:1" ht="12.45" x14ac:dyDescent="0.3">
      <c r="A127" s="39"/>
    </row>
    <row r="128" spans="1:1" ht="12.45" x14ac:dyDescent="0.3">
      <c r="A128" s="39"/>
    </row>
    <row r="129" spans="1:1" ht="12.45" x14ac:dyDescent="0.3">
      <c r="A129" s="39"/>
    </row>
    <row r="130" spans="1:1" ht="12.45" x14ac:dyDescent="0.3">
      <c r="A130" s="39"/>
    </row>
    <row r="131" spans="1:1" ht="12.45" x14ac:dyDescent="0.3">
      <c r="A131" s="39"/>
    </row>
    <row r="132" spans="1:1" ht="12.45" x14ac:dyDescent="0.3">
      <c r="A132" s="39"/>
    </row>
    <row r="133" spans="1:1" ht="12.45" x14ac:dyDescent="0.3">
      <c r="A133" s="39"/>
    </row>
    <row r="134" spans="1:1" ht="12.45" x14ac:dyDescent="0.3">
      <c r="A134" s="39"/>
    </row>
    <row r="135" spans="1:1" ht="12.45" x14ac:dyDescent="0.3">
      <c r="A135" s="39"/>
    </row>
    <row r="136" spans="1:1" ht="12.45" x14ac:dyDescent="0.3">
      <c r="A136" s="39"/>
    </row>
    <row r="137" spans="1:1" ht="12.45" x14ac:dyDescent="0.3">
      <c r="A137" s="39"/>
    </row>
    <row r="138" spans="1:1" ht="12.45" x14ac:dyDescent="0.3">
      <c r="A138" s="39"/>
    </row>
    <row r="139" spans="1:1" ht="12.45" x14ac:dyDescent="0.3">
      <c r="A139" s="39"/>
    </row>
    <row r="140" spans="1:1" ht="12.45" x14ac:dyDescent="0.3">
      <c r="A140" s="39"/>
    </row>
    <row r="141" spans="1:1" ht="12.45" x14ac:dyDescent="0.3">
      <c r="A141" s="39"/>
    </row>
    <row r="142" spans="1:1" ht="12.45" x14ac:dyDescent="0.3">
      <c r="A142" s="39"/>
    </row>
    <row r="143" spans="1:1" ht="12.45" x14ac:dyDescent="0.3">
      <c r="A143" s="39"/>
    </row>
    <row r="144" spans="1:1" ht="12.45" x14ac:dyDescent="0.3">
      <c r="A144" s="39"/>
    </row>
    <row r="145" spans="1:1" ht="12.45" x14ac:dyDescent="0.3">
      <c r="A145" s="39"/>
    </row>
    <row r="146" spans="1:1" ht="12.45" x14ac:dyDescent="0.3">
      <c r="A146" s="39"/>
    </row>
    <row r="147" spans="1:1" ht="12.45" x14ac:dyDescent="0.3">
      <c r="A147" s="39"/>
    </row>
    <row r="148" spans="1:1" ht="12.45" x14ac:dyDescent="0.3">
      <c r="A148" s="39"/>
    </row>
    <row r="149" spans="1:1" ht="12.45" x14ac:dyDescent="0.3">
      <c r="A149" s="39"/>
    </row>
    <row r="150" spans="1:1" ht="12.45" x14ac:dyDescent="0.3">
      <c r="A150" s="39"/>
    </row>
    <row r="151" spans="1:1" ht="12.45" x14ac:dyDescent="0.3">
      <c r="A151" s="39"/>
    </row>
    <row r="152" spans="1:1" ht="12.45" x14ac:dyDescent="0.3">
      <c r="A152" s="39"/>
    </row>
    <row r="153" spans="1:1" ht="12.45" x14ac:dyDescent="0.3">
      <c r="A153" s="39"/>
    </row>
    <row r="154" spans="1:1" ht="12.45" x14ac:dyDescent="0.3">
      <c r="A154" s="39"/>
    </row>
    <row r="155" spans="1:1" ht="12.45" x14ac:dyDescent="0.3">
      <c r="A155" s="39"/>
    </row>
    <row r="156" spans="1:1" ht="12.45" x14ac:dyDescent="0.3">
      <c r="A156" s="39"/>
    </row>
    <row r="157" spans="1:1" ht="12.45" x14ac:dyDescent="0.3">
      <c r="A157" s="39"/>
    </row>
    <row r="158" spans="1:1" ht="12.45" x14ac:dyDescent="0.3">
      <c r="A158" s="39"/>
    </row>
    <row r="159" spans="1:1" ht="12.45" x14ac:dyDescent="0.3">
      <c r="A159" s="39"/>
    </row>
    <row r="160" spans="1:1" ht="12.45" x14ac:dyDescent="0.3">
      <c r="A160" s="39"/>
    </row>
    <row r="161" spans="1:1" ht="12.45" x14ac:dyDescent="0.3">
      <c r="A161" s="39"/>
    </row>
    <row r="162" spans="1:1" ht="12.45" x14ac:dyDescent="0.3">
      <c r="A162" s="39"/>
    </row>
    <row r="163" spans="1:1" ht="12.45" x14ac:dyDescent="0.3">
      <c r="A163" s="39"/>
    </row>
    <row r="164" spans="1:1" ht="12.45" x14ac:dyDescent="0.3">
      <c r="A164" s="39"/>
    </row>
    <row r="165" spans="1:1" ht="12.45" x14ac:dyDescent="0.3">
      <c r="A165" s="39"/>
    </row>
    <row r="166" spans="1:1" ht="12.45" x14ac:dyDescent="0.3">
      <c r="A166" s="39"/>
    </row>
    <row r="167" spans="1:1" ht="12.45" x14ac:dyDescent="0.3">
      <c r="A167" s="39"/>
    </row>
    <row r="168" spans="1:1" ht="12.45" x14ac:dyDescent="0.3">
      <c r="A168" s="39"/>
    </row>
    <row r="169" spans="1:1" ht="12.45" x14ac:dyDescent="0.3">
      <c r="A169" s="39"/>
    </row>
    <row r="170" spans="1:1" ht="12.45" x14ac:dyDescent="0.3">
      <c r="A170" s="39"/>
    </row>
    <row r="171" spans="1:1" ht="12.45" x14ac:dyDescent="0.3">
      <c r="A171" s="39"/>
    </row>
    <row r="172" spans="1:1" ht="12.45" x14ac:dyDescent="0.3">
      <c r="A172" s="39"/>
    </row>
    <row r="173" spans="1:1" ht="12.45" x14ac:dyDescent="0.3">
      <c r="A173" s="39"/>
    </row>
    <row r="174" spans="1:1" ht="12.45" x14ac:dyDescent="0.3">
      <c r="A174" s="39"/>
    </row>
    <row r="175" spans="1:1" ht="12.45" x14ac:dyDescent="0.3">
      <c r="A175" s="39"/>
    </row>
    <row r="176" spans="1:1" ht="12.45" x14ac:dyDescent="0.3">
      <c r="A176" s="39"/>
    </row>
    <row r="177" spans="1:1" ht="12.45" x14ac:dyDescent="0.3">
      <c r="A177" s="39"/>
    </row>
    <row r="178" spans="1:1" ht="12.45" x14ac:dyDescent="0.3">
      <c r="A178" s="39"/>
    </row>
    <row r="179" spans="1:1" ht="12.45" x14ac:dyDescent="0.3">
      <c r="A179" s="39"/>
    </row>
    <row r="180" spans="1:1" ht="12.45" x14ac:dyDescent="0.3">
      <c r="A180" s="39"/>
    </row>
    <row r="181" spans="1:1" ht="12.45" x14ac:dyDescent="0.3">
      <c r="A181" s="39"/>
    </row>
    <row r="182" spans="1:1" ht="12.45" x14ac:dyDescent="0.3">
      <c r="A182" s="39"/>
    </row>
    <row r="183" spans="1:1" ht="12.45" x14ac:dyDescent="0.3">
      <c r="A183" s="39"/>
    </row>
    <row r="184" spans="1:1" ht="12.45" x14ac:dyDescent="0.3">
      <c r="A184" s="39"/>
    </row>
    <row r="185" spans="1:1" ht="12.45" x14ac:dyDescent="0.3">
      <c r="A185" s="39"/>
    </row>
    <row r="186" spans="1:1" ht="12.45" x14ac:dyDescent="0.3">
      <c r="A186" s="39"/>
    </row>
    <row r="187" spans="1:1" ht="12.45" x14ac:dyDescent="0.3">
      <c r="A187" s="39"/>
    </row>
    <row r="188" spans="1:1" ht="12.45" x14ac:dyDescent="0.3">
      <c r="A188" s="39"/>
    </row>
    <row r="189" spans="1:1" ht="12.45" x14ac:dyDescent="0.3">
      <c r="A189" s="39"/>
    </row>
    <row r="190" spans="1:1" ht="12.45" x14ac:dyDescent="0.3">
      <c r="A190" s="39"/>
    </row>
    <row r="191" spans="1:1" ht="12.45" x14ac:dyDescent="0.3">
      <c r="A191" s="39"/>
    </row>
    <row r="192" spans="1:1" ht="12.45" x14ac:dyDescent="0.3">
      <c r="A192" s="39"/>
    </row>
    <row r="193" spans="1:1" ht="12.45" x14ac:dyDescent="0.3">
      <c r="A193" s="39"/>
    </row>
    <row r="194" spans="1:1" ht="12.45" x14ac:dyDescent="0.3">
      <c r="A194" s="39"/>
    </row>
    <row r="195" spans="1:1" ht="12.45" x14ac:dyDescent="0.3">
      <c r="A195" s="39"/>
    </row>
    <row r="196" spans="1:1" ht="12.45" x14ac:dyDescent="0.3">
      <c r="A196" s="39"/>
    </row>
    <row r="197" spans="1:1" ht="12.45" x14ac:dyDescent="0.3">
      <c r="A197" s="39"/>
    </row>
    <row r="198" spans="1:1" ht="12.45" x14ac:dyDescent="0.3">
      <c r="A198" s="39"/>
    </row>
    <row r="199" spans="1:1" ht="12.45" x14ac:dyDescent="0.3">
      <c r="A199" s="39"/>
    </row>
    <row r="200" spans="1:1" ht="12.45" x14ac:dyDescent="0.3">
      <c r="A200" s="39"/>
    </row>
    <row r="201" spans="1:1" ht="12.45" x14ac:dyDescent="0.3">
      <c r="A201" s="39"/>
    </row>
    <row r="202" spans="1:1" ht="12.45" x14ac:dyDescent="0.3">
      <c r="A202" s="39"/>
    </row>
    <row r="203" spans="1:1" ht="12.45" x14ac:dyDescent="0.3">
      <c r="A203" s="39"/>
    </row>
    <row r="204" spans="1:1" ht="12.45" x14ac:dyDescent="0.3">
      <c r="A204" s="39"/>
    </row>
    <row r="205" spans="1:1" ht="12.45" x14ac:dyDescent="0.3">
      <c r="A205" s="39"/>
    </row>
    <row r="206" spans="1:1" ht="12.45" x14ac:dyDescent="0.3">
      <c r="A206" s="39"/>
    </row>
    <row r="207" spans="1:1" ht="12.45" x14ac:dyDescent="0.3">
      <c r="A207" s="39"/>
    </row>
    <row r="208" spans="1:1" ht="12.45" x14ac:dyDescent="0.3">
      <c r="A208" s="39"/>
    </row>
    <row r="209" spans="1:1" ht="12.45" x14ac:dyDescent="0.3">
      <c r="A209" s="39"/>
    </row>
    <row r="210" spans="1:1" ht="12.45" x14ac:dyDescent="0.3">
      <c r="A210" s="39"/>
    </row>
    <row r="211" spans="1:1" ht="12.45" x14ac:dyDescent="0.3">
      <c r="A211" s="39"/>
    </row>
    <row r="212" spans="1:1" ht="12.45" x14ac:dyDescent="0.3">
      <c r="A212" s="39"/>
    </row>
    <row r="213" spans="1:1" ht="12.45" x14ac:dyDescent="0.3">
      <c r="A213" s="39"/>
    </row>
    <row r="214" spans="1:1" ht="12.45" x14ac:dyDescent="0.3">
      <c r="A214" s="39"/>
    </row>
    <row r="215" spans="1:1" ht="12.45" x14ac:dyDescent="0.3">
      <c r="A215" s="39"/>
    </row>
    <row r="216" spans="1:1" ht="12.45" x14ac:dyDescent="0.3">
      <c r="A216" s="39"/>
    </row>
    <row r="217" spans="1:1" ht="12.45" x14ac:dyDescent="0.3">
      <c r="A217" s="39"/>
    </row>
    <row r="218" spans="1:1" ht="12.45" x14ac:dyDescent="0.3">
      <c r="A218" s="39"/>
    </row>
    <row r="219" spans="1:1" ht="12.45" x14ac:dyDescent="0.3">
      <c r="A219" s="39"/>
    </row>
    <row r="220" spans="1:1" ht="12.45" x14ac:dyDescent="0.3">
      <c r="A220" s="39"/>
    </row>
    <row r="221" spans="1:1" ht="12.45" x14ac:dyDescent="0.3">
      <c r="A221" s="39"/>
    </row>
    <row r="222" spans="1:1" ht="12.45" x14ac:dyDescent="0.3">
      <c r="A222" s="39"/>
    </row>
    <row r="223" spans="1:1" ht="12.45" x14ac:dyDescent="0.3">
      <c r="A223" s="39"/>
    </row>
    <row r="224" spans="1:1" ht="12.45" x14ac:dyDescent="0.3">
      <c r="A224" s="39"/>
    </row>
    <row r="225" spans="1:1" ht="12.45" x14ac:dyDescent="0.3">
      <c r="A225" s="39"/>
    </row>
    <row r="226" spans="1:1" ht="12.45" x14ac:dyDescent="0.3">
      <c r="A226" s="39"/>
    </row>
    <row r="227" spans="1:1" ht="12.45" x14ac:dyDescent="0.3">
      <c r="A227" s="39"/>
    </row>
    <row r="228" spans="1:1" ht="12.45" x14ac:dyDescent="0.3">
      <c r="A228" s="39"/>
    </row>
    <row r="229" spans="1:1" ht="12.45" x14ac:dyDescent="0.3">
      <c r="A229" s="39"/>
    </row>
    <row r="230" spans="1:1" ht="12.45" x14ac:dyDescent="0.3">
      <c r="A230" s="39"/>
    </row>
    <row r="231" spans="1:1" ht="12.45" x14ac:dyDescent="0.3">
      <c r="A231" s="39"/>
    </row>
    <row r="232" spans="1:1" ht="12.45" x14ac:dyDescent="0.3">
      <c r="A232" s="39"/>
    </row>
    <row r="233" spans="1:1" ht="12.45" x14ac:dyDescent="0.3">
      <c r="A233" s="39"/>
    </row>
    <row r="234" spans="1:1" ht="12.45" x14ac:dyDescent="0.3">
      <c r="A234" s="39"/>
    </row>
    <row r="235" spans="1:1" ht="12.45" x14ac:dyDescent="0.3">
      <c r="A235" s="39"/>
    </row>
    <row r="236" spans="1:1" ht="12.45" x14ac:dyDescent="0.3">
      <c r="A236" s="39"/>
    </row>
    <row r="237" spans="1:1" ht="12.45" x14ac:dyDescent="0.3">
      <c r="A237" s="39"/>
    </row>
    <row r="238" spans="1:1" ht="12.45" x14ac:dyDescent="0.3">
      <c r="A238" s="39"/>
    </row>
    <row r="239" spans="1:1" ht="12.45" x14ac:dyDescent="0.3">
      <c r="A239" s="39"/>
    </row>
    <row r="240" spans="1:1" ht="12.45" x14ac:dyDescent="0.3">
      <c r="A240" s="39"/>
    </row>
    <row r="241" spans="1:1" ht="12.45" x14ac:dyDescent="0.3">
      <c r="A241" s="39"/>
    </row>
    <row r="242" spans="1:1" ht="12.45" x14ac:dyDescent="0.3">
      <c r="A242" s="39"/>
    </row>
    <row r="243" spans="1:1" ht="12.45" x14ac:dyDescent="0.3">
      <c r="A243" s="39"/>
    </row>
    <row r="244" spans="1:1" ht="12.45" x14ac:dyDescent="0.3">
      <c r="A244" s="39"/>
    </row>
    <row r="245" spans="1:1" ht="12.45" x14ac:dyDescent="0.3">
      <c r="A245" s="39"/>
    </row>
    <row r="246" spans="1:1" ht="12.45" x14ac:dyDescent="0.3">
      <c r="A246" s="39"/>
    </row>
    <row r="247" spans="1:1" ht="12.45" x14ac:dyDescent="0.3">
      <c r="A247" s="39"/>
    </row>
    <row r="248" spans="1:1" ht="12.45" x14ac:dyDescent="0.3">
      <c r="A248" s="39"/>
    </row>
    <row r="249" spans="1:1" ht="12.45" x14ac:dyDescent="0.3">
      <c r="A249" s="39"/>
    </row>
    <row r="250" spans="1:1" ht="12.45" x14ac:dyDescent="0.3">
      <c r="A250" s="39"/>
    </row>
    <row r="251" spans="1:1" ht="12.45" x14ac:dyDescent="0.3">
      <c r="A251" s="39"/>
    </row>
    <row r="252" spans="1:1" ht="12.45" x14ac:dyDescent="0.3">
      <c r="A252" s="39"/>
    </row>
    <row r="253" spans="1:1" ht="12.45" x14ac:dyDescent="0.3">
      <c r="A253" s="39"/>
    </row>
    <row r="254" spans="1:1" ht="12.45" x14ac:dyDescent="0.3">
      <c r="A254" s="39"/>
    </row>
    <row r="255" spans="1:1" ht="12.45" x14ac:dyDescent="0.3">
      <c r="A255" s="39"/>
    </row>
    <row r="256" spans="1:1" ht="12.45" x14ac:dyDescent="0.3">
      <c r="A256" s="39"/>
    </row>
    <row r="257" spans="1:1" ht="12.45" x14ac:dyDescent="0.3">
      <c r="A257" s="39"/>
    </row>
    <row r="258" spans="1:1" ht="12.45" x14ac:dyDescent="0.3">
      <c r="A258" s="39"/>
    </row>
    <row r="259" spans="1:1" ht="12.45" x14ac:dyDescent="0.3">
      <c r="A259" s="39"/>
    </row>
    <row r="260" spans="1:1" ht="12.45" x14ac:dyDescent="0.3">
      <c r="A260" s="39"/>
    </row>
    <row r="261" spans="1:1" ht="12.45" x14ac:dyDescent="0.3">
      <c r="A261" s="39"/>
    </row>
    <row r="262" spans="1:1" ht="12.45" x14ac:dyDescent="0.3">
      <c r="A262" s="39"/>
    </row>
    <row r="263" spans="1:1" ht="12.45" x14ac:dyDescent="0.3">
      <c r="A263" s="39"/>
    </row>
    <row r="264" spans="1:1" ht="12.45" x14ac:dyDescent="0.3">
      <c r="A264" s="39"/>
    </row>
    <row r="265" spans="1:1" ht="12.45" x14ac:dyDescent="0.3">
      <c r="A265" s="39"/>
    </row>
    <row r="266" spans="1:1" ht="12.45" x14ac:dyDescent="0.3">
      <c r="A266" s="39"/>
    </row>
    <row r="267" spans="1:1" ht="12.45" x14ac:dyDescent="0.3">
      <c r="A267" s="39"/>
    </row>
    <row r="268" spans="1:1" ht="12.45" x14ac:dyDescent="0.3">
      <c r="A268" s="39"/>
    </row>
    <row r="269" spans="1:1" ht="12.45" x14ac:dyDescent="0.3">
      <c r="A269" s="39"/>
    </row>
    <row r="270" spans="1:1" ht="12.45" x14ac:dyDescent="0.3">
      <c r="A270" s="39"/>
    </row>
    <row r="271" spans="1:1" ht="12.45" x14ac:dyDescent="0.3">
      <c r="A271" s="39"/>
    </row>
    <row r="272" spans="1:1" ht="12.45" x14ac:dyDescent="0.3">
      <c r="A272" s="39"/>
    </row>
    <row r="273" spans="1:1" ht="12.45" x14ac:dyDescent="0.3">
      <c r="A273" s="39"/>
    </row>
    <row r="274" spans="1:1" ht="12.45" x14ac:dyDescent="0.3">
      <c r="A274" s="39"/>
    </row>
    <row r="275" spans="1:1" ht="12.45" x14ac:dyDescent="0.3">
      <c r="A275" s="39"/>
    </row>
    <row r="276" spans="1:1" ht="12.45" x14ac:dyDescent="0.3">
      <c r="A276" s="39"/>
    </row>
    <row r="277" spans="1:1" ht="12.45" x14ac:dyDescent="0.3">
      <c r="A277" s="39"/>
    </row>
    <row r="278" spans="1:1" ht="12.45" x14ac:dyDescent="0.3">
      <c r="A278" s="39"/>
    </row>
    <row r="279" spans="1:1" ht="12.45" x14ac:dyDescent="0.3">
      <c r="A279" s="39"/>
    </row>
    <row r="280" spans="1:1" ht="12.45" x14ac:dyDescent="0.3">
      <c r="A280" s="39"/>
    </row>
    <row r="281" spans="1:1" ht="12.45" x14ac:dyDescent="0.3">
      <c r="A281" s="39"/>
    </row>
    <row r="282" spans="1:1" ht="12.45" x14ac:dyDescent="0.3">
      <c r="A282" s="39"/>
    </row>
    <row r="283" spans="1:1" ht="12.45" x14ac:dyDescent="0.3">
      <c r="A283" s="39"/>
    </row>
    <row r="284" spans="1:1" ht="12.45" x14ac:dyDescent="0.3">
      <c r="A284" s="39"/>
    </row>
    <row r="285" spans="1:1" ht="12.45" x14ac:dyDescent="0.3">
      <c r="A285" s="39"/>
    </row>
    <row r="286" spans="1:1" ht="12.45" x14ac:dyDescent="0.3">
      <c r="A286" s="39"/>
    </row>
    <row r="287" spans="1:1" ht="12.45" x14ac:dyDescent="0.3">
      <c r="A287" s="39"/>
    </row>
    <row r="288" spans="1:1" ht="12.45" x14ac:dyDescent="0.3">
      <c r="A288" s="39"/>
    </row>
    <row r="289" spans="1:1" ht="12.45" x14ac:dyDescent="0.3">
      <c r="A289" s="39"/>
    </row>
    <row r="290" spans="1:1" ht="12.45" x14ac:dyDescent="0.3">
      <c r="A290" s="39"/>
    </row>
    <row r="291" spans="1:1" ht="12.45" x14ac:dyDescent="0.3">
      <c r="A291" s="39"/>
    </row>
    <row r="292" spans="1:1" ht="12.45" x14ac:dyDescent="0.3">
      <c r="A292" s="39"/>
    </row>
    <row r="293" spans="1:1" ht="12.45" x14ac:dyDescent="0.3">
      <c r="A293" s="39"/>
    </row>
    <row r="294" spans="1:1" ht="12.45" x14ac:dyDescent="0.3">
      <c r="A294" s="39"/>
    </row>
    <row r="295" spans="1:1" ht="12.45" x14ac:dyDescent="0.3">
      <c r="A295" s="39"/>
    </row>
    <row r="296" spans="1:1" ht="12.45" x14ac:dyDescent="0.3">
      <c r="A296" s="39"/>
    </row>
    <row r="297" spans="1:1" ht="12.45" x14ac:dyDescent="0.3">
      <c r="A297" s="39"/>
    </row>
    <row r="298" spans="1:1" ht="12.45" x14ac:dyDescent="0.3">
      <c r="A298" s="39"/>
    </row>
    <row r="299" spans="1:1" ht="12.45" x14ac:dyDescent="0.3">
      <c r="A299" s="39"/>
    </row>
    <row r="300" spans="1:1" ht="12.45" x14ac:dyDescent="0.3">
      <c r="A300" s="39"/>
    </row>
    <row r="301" spans="1:1" ht="12.45" x14ac:dyDescent="0.3">
      <c r="A301" s="39"/>
    </row>
    <row r="302" spans="1:1" ht="12.45" x14ac:dyDescent="0.3">
      <c r="A302" s="39"/>
    </row>
    <row r="303" spans="1:1" ht="12.45" x14ac:dyDescent="0.3">
      <c r="A303" s="39"/>
    </row>
    <row r="304" spans="1:1" ht="12.45" x14ac:dyDescent="0.3">
      <c r="A304" s="39"/>
    </row>
    <row r="305" spans="1:1" ht="12.45" x14ac:dyDescent="0.3">
      <c r="A305" s="39"/>
    </row>
    <row r="306" spans="1:1" ht="12.45" x14ac:dyDescent="0.3">
      <c r="A306" s="39"/>
    </row>
    <row r="307" spans="1:1" ht="12.45" x14ac:dyDescent="0.3">
      <c r="A307" s="39"/>
    </row>
    <row r="308" spans="1:1" ht="12.45" x14ac:dyDescent="0.3">
      <c r="A308" s="39"/>
    </row>
    <row r="309" spans="1:1" ht="12.45" x14ac:dyDescent="0.3">
      <c r="A309" s="39"/>
    </row>
    <row r="310" spans="1:1" ht="12.45" x14ac:dyDescent="0.3">
      <c r="A310" s="39"/>
    </row>
    <row r="311" spans="1:1" ht="12.45" x14ac:dyDescent="0.3">
      <c r="A311" s="39"/>
    </row>
    <row r="312" spans="1:1" ht="12.45" x14ac:dyDescent="0.3">
      <c r="A312" s="39"/>
    </row>
    <row r="313" spans="1:1" ht="12.45" x14ac:dyDescent="0.3">
      <c r="A313" s="39"/>
    </row>
    <row r="314" spans="1:1" ht="12.45" x14ac:dyDescent="0.3">
      <c r="A314" s="39"/>
    </row>
    <row r="315" spans="1:1" ht="12.45" x14ac:dyDescent="0.3">
      <c r="A315" s="39"/>
    </row>
    <row r="316" spans="1:1" ht="12.45" x14ac:dyDescent="0.3">
      <c r="A316" s="39"/>
    </row>
    <row r="317" spans="1:1" ht="12.45" x14ac:dyDescent="0.3">
      <c r="A317" s="39"/>
    </row>
    <row r="318" spans="1:1" ht="12.45" x14ac:dyDescent="0.3">
      <c r="A318" s="39"/>
    </row>
    <row r="319" spans="1:1" ht="12.45" x14ac:dyDescent="0.3">
      <c r="A319" s="39"/>
    </row>
    <row r="320" spans="1:1" ht="12.45" x14ac:dyDescent="0.3">
      <c r="A320" s="39"/>
    </row>
    <row r="321" spans="1:1" ht="12.45" x14ac:dyDescent="0.3">
      <c r="A321" s="39"/>
    </row>
    <row r="322" spans="1:1" ht="12.45" x14ac:dyDescent="0.3">
      <c r="A322" s="39"/>
    </row>
    <row r="323" spans="1:1" ht="12.45" x14ac:dyDescent="0.3">
      <c r="A323" s="39"/>
    </row>
    <row r="324" spans="1:1" ht="12.45" x14ac:dyDescent="0.3">
      <c r="A324" s="39"/>
    </row>
    <row r="325" spans="1:1" ht="12.45" x14ac:dyDescent="0.3">
      <c r="A325" s="39"/>
    </row>
    <row r="326" spans="1:1" ht="12.45" x14ac:dyDescent="0.3">
      <c r="A326" s="39"/>
    </row>
    <row r="327" spans="1:1" ht="12.45" x14ac:dyDescent="0.3">
      <c r="A327" s="39"/>
    </row>
    <row r="328" spans="1:1" ht="12.45" x14ac:dyDescent="0.3">
      <c r="A328" s="39"/>
    </row>
    <row r="329" spans="1:1" ht="12.45" x14ac:dyDescent="0.3">
      <c r="A329" s="39"/>
    </row>
    <row r="330" spans="1:1" ht="12.45" x14ac:dyDescent="0.3">
      <c r="A330" s="39"/>
    </row>
    <row r="331" spans="1:1" ht="12.45" x14ac:dyDescent="0.3">
      <c r="A331" s="39"/>
    </row>
    <row r="332" spans="1:1" ht="12.45" x14ac:dyDescent="0.3">
      <c r="A332" s="39"/>
    </row>
    <row r="333" spans="1:1" ht="12.45" x14ac:dyDescent="0.3">
      <c r="A333" s="39"/>
    </row>
    <row r="334" spans="1:1" ht="12.45" x14ac:dyDescent="0.3">
      <c r="A334" s="39"/>
    </row>
    <row r="335" spans="1:1" ht="12.45" x14ac:dyDescent="0.3">
      <c r="A335" s="39"/>
    </row>
    <row r="336" spans="1:1" ht="12.45" x14ac:dyDescent="0.3">
      <c r="A336" s="39"/>
    </row>
    <row r="337" spans="1:1" ht="12.45" x14ac:dyDescent="0.3">
      <c r="A337" s="39"/>
    </row>
    <row r="338" spans="1:1" ht="12.45" x14ac:dyDescent="0.3">
      <c r="A338" s="39"/>
    </row>
    <row r="339" spans="1:1" ht="12.45" x14ac:dyDescent="0.3">
      <c r="A339" s="39"/>
    </row>
    <row r="340" spans="1:1" ht="12.45" x14ac:dyDescent="0.3">
      <c r="A340" s="39"/>
    </row>
    <row r="341" spans="1:1" ht="12.45" x14ac:dyDescent="0.3">
      <c r="A341" s="39"/>
    </row>
    <row r="342" spans="1:1" ht="12.45" x14ac:dyDescent="0.3">
      <c r="A342" s="39"/>
    </row>
    <row r="343" spans="1:1" ht="12.45" x14ac:dyDescent="0.3">
      <c r="A343" s="39"/>
    </row>
    <row r="344" spans="1:1" ht="12.45" x14ac:dyDescent="0.3">
      <c r="A344" s="39"/>
    </row>
    <row r="345" spans="1:1" ht="12.45" x14ac:dyDescent="0.3">
      <c r="A345" s="39"/>
    </row>
    <row r="346" spans="1:1" ht="12.45" x14ac:dyDescent="0.3">
      <c r="A346" s="39"/>
    </row>
    <row r="347" spans="1:1" ht="12.45" x14ac:dyDescent="0.3">
      <c r="A347" s="39"/>
    </row>
    <row r="348" spans="1:1" ht="12.45" x14ac:dyDescent="0.3">
      <c r="A348" s="39"/>
    </row>
    <row r="349" spans="1:1" ht="12.45" x14ac:dyDescent="0.3">
      <c r="A349" s="39"/>
    </row>
    <row r="350" spans="1:1" ht="12.45" x14ac:dyDescent="0.3">
      <c r="A350" s="39"/>
    </row>
    <row r="351" spans="1:1" ht="12.45" x14ac:dyDescent="0.3">
      <c r="A351" s="39"/>
    </row>
    <row r="352" spans="1:1" ht="12.45" x14ac:dyDescent="0.3">
      <c r="A352" s="39"/>
    </row>
    <row r="353" spans="1:1" ht="12.45" x14ac:dyDescent="0.3">
      <c r="A353" s="39"/>
    </row>
    <row r="354" spans="1:1" ht="12.45" x14ac:dyDescent="0.3">
      <c r="A354" s="39"/>
    </row>
    <row r="355" spans="1:1" ht="12.45" x14ac:dyDescent="0.3">
      <c r="A355" s="39"/>
    </row>
    <row r="356" spans="1:1" ht="12.45" x14ac:dyDescent="0.3">
      <c r="A356" s="39"/>
    </row>
    <row r="357" spans="1:1" ht="12.45" x14ac:dyDescent="0.3">
      <c r="A357" s="39"/>
    </row>
    <row r="358" spans="1:1" ht="12.45" x14ac:dyDescent="0.3">
      <c r="A358" s="39"/>
    </row>
    <row r="359" spans="1:1" ht="12.45" x14ac:dyDescent="0.3">
      <c r="A359" s="39"/>
    </row>
    <row r="360" spans="1:1" ht="12.45" x14ac:dyDescent="0.3">
      <c r="A360" s="39"/>
    </row>
    <row r="361" spans="1:1" ht="12.45" x14ac:dyDescent="0.3">
      <c r="A361" s="39"/>
    </row>
    <row r="362" spans="1:1" ht="12.45" x14ac:dyDescent="0.3">
      <c r="A362" s="39"/>
    </row>
    <row r="363" spans="1:1" ht="12.45" x14ac:dyDescent="0.3">
      <c r="A363" s="39"/>
    </row>
    <row r="364" spans="1:1" ht="12.45" x14ac:dyDescent="0.3">
      <c r="A364" s="39"/>
    </row>
    <row r="365" spans="1:1" ht="12.45" x14ac:dyDescent="0.3">
      <c r="A365" s="39"/>
    </row>
    <row r="366" spans="1:1" ht="12.45" x14ac:dyDescent="0.3">
      <c r="A366" s="39"/>
    </row>
    <row r="367" spans="1:1" ht="12.45" x14ac:dyDescent="0.3">
      <c r="A367" s="39"/>
    </row>
    <row r="368" spans="1:1" ht="12.45" x14ac:dyDescent="0.3">
      <c r="A368" s="39"/>
    </row>
    <row r="369" spans="1:1" ht="12.45" x14ac:dyDescent="0.3">
      <c r="A369" s="39"/>
    </row>
    <row r="370" spans="1:1" ht="12.45" x14ac:dyDescent="0.3">
      <c r="A370" s="39"/>
    </row>
    <row r="371" spans="1:1" ht="12.45" x14ac:dyDescent="0.3">
      <c r="A371" s="39"/>
    </row>
    <row r="372" spans="1:1" ht="12.45" x14ac:dyDescent="0.3">
      <c r="A372" s="39"/>
    </row>
    <row r="373" spans="1:1" ht="12.45" x14ac:dyDescent="0.3">
      <c r="A373" s="39"/>
    </row>
    <row r="374" spans="1:1" ht="12.45" x14ac:dyDescent="0.3">
      <c r="A374" s="39"/>
    </row>
    <row r="375" spans="1:1" ht="12.45" x14ac:dyDescent="0.3">
      <c r="A375" s="39"/>
    </row>
    <row r="376" spans="1:1" ht="12.45" x14ac:dyDescent="0.3">
      <c r="A376" s="39"/>
    </row>
    <row r="377" spans="1:1" ht="12.45" x14ac:dyDescent="0.3">
      <c r="A377" s="39"/>
    </row>
    <row r="378" spans="1:1" ht="12.45" x14ac:dyDescent="0.3">
      <c r="A378" s="39"/>
    </row>
    <row r="379" spans="1:1" ht="12.45" x14ac:dyDescent="0.3">
      <c r="A379" s="39"/>
    </row>
    <row r="380" spans="1:1" ht="12.45" x14ac:dyDescent="0.3">
      <c r="A380" s="39"/>
    </row>
    <row r="381" spans="1:1" ht="12.45" x14ac:dyDescent="0.3">
      <c r="A381" s="39"/>
    </row>
    <row r="382" spans="1:1" ht="12.45" x14ac:dyDescent="0.3">
      <c r="A382" s="39"/>
    </row>
    <row r="383" spans="1:1" ht="12.45" x14ac:dyDescent="0.3">
      <c r="A383" s="39"/>
    </row>
    <row r="384" spans="1:1" ht="12.45" x14ac:dyDescent="0.3">
      <c r="A384" s="39"/>
    </row>
    <row r="385" spans="1:1" ht="12.45" x14ac:dyDescent="0.3">
      <c r="A385" s="39"/>
    </row>
    <row r="386" spans="1:1" ht="12.45" x14ac:dyDescent="0.3">
      <c r="A386" s="39"/>
    </row>
    <row r="387" spans="1:1" ht="12.45" x14ac:dyDescent="0.3">
      <c r="A387" s="39"/>
    </row>
    <row r="388" spans="1:1" ht="12.45" x14ac:dyDescent="0.3">
      <c r="A388" s="39"/>
    </row>
    <row r="389" spans="1:1" ht="12.45" x14ac:dyDescent="0.3">
      <c r="A389" s="39"/>
    </row>
    <row r="390" spans="1:1" ht="12.45" x14ac:dyDescent="0.3">
      <c r="A390" s="39"/>
    </row>
    <row r="391" spans="1:1" ht="12.45" x14ac:dyDescent="0.3">
      <c r="A391" s="39"/>
    </row>
    <row r="392" spans="1:1" ht="12.45" x14ac:dyDescent="0.3">
      <c r="A392" s="39"/>
    </row>
    <row r="393" spans="1:1" ht="12.45" x14ac:dyDescent="0.3">
      <c r="A393" s="39"/>
    </row>
    <row r="394" spans="1:1" ht="12.45" x14ac:dyDescent="0.3">
      <c r="A394" s="39"/>
    </row>
    <row r="395" spans="1:1" ht="12.45" x14ac:dyDescent="0.3">
      <c r="A395" s="39"/>
    </row>
    <row r="396" spans="1:1" ht="12.45" x14ac:dyDescent="0.3">
      <c r="A396" s="39"/>
    </row>
    <row r="397" spans="1:1" ht="12.45" x14ac:dyDescent="0.3">
      <c r="A397" s="39"/>
    </row>
    <row r="398" spans="1:1" ht="12.45" x14ac:dyDescent="0.3">
      <c r="A398" s="39"/>
    </row>
    <row r="399" spans="1:1" ht="12.45" x14ac:dyDescent="0.3">
      <c r="A399" s="39"/>
    </row>
    <row r="400" spans="1:1" ht="12.45" x14ac:dyDescent="0.3">
      <c r="A400" s="39"/>
    </row>
    <row r="401" spans="1:1" ht="12.45" x14ac:dyDescent="0.3">
      <c r="A401" s="39"/>
    </row>
    <row r="402" spans="1:1" ht="12.45" x14ac:dyDescent="0.3">
      <c r="A402" s="39"/>
    </row>
    <row r="403" spans="1:1" ht="12.45" x14ac:dyDescent="0.3">
      <c r="A403" s="39"/>
    </row>
    <row r="404" spans="1:1" ht="12.45" x14ac:dyDescent="0.3">
      <c r="A404" s="39"/>
    </row>
    <row r="405" spans="1:1" ht="12.45" x14ac:dyDescent="0.3">
      <c r="A405" s="39"/>
    </row>
    <row r="406" spans="1:1" ht="12.45" x14ac:dyDescent="0.3">
      <c r="A406" s="39"/>
    </row>
    <row r="407" spans="1:1" ht="12.45" x14ac:dyDescent="0.3">
      <c r="A407" s="39"/>
    </row>
    <row r="408" spans="1:1" ht="12.45" x14ac:dyDescent="0.3">
      <c r="A408" s="39"/>
    </row>
    <row r="409" spans="1:1" ht="12.45" x14ac:dyDescent="0.3">
      <c r="A409" s="39"/>
    </row>
    <row r="410" spans="1:1" ht="12.45" x14ac:dyDescent="0.3">
      <c r="A410" s="39"/>
    </row>
    <row r="411" spans="1:1" ht="12.45" x14ac:dyDescent="0.3">
      <c r="A411" s="39"/>
    </row>
    <row r="412" spans="1:1" ht="12.45" x14ac:dyDescent="0.3">
      <c r="A412" s="39"/>
    </row>
    <row r="413" spans="1:1" ht="12.45" x14ac:dyDescent="0.3">
      <c r="A413" s="39"/>
    </row>
    <row r="414" spans="1:1" ht="12.45" x14ac:dyDescent="0.3">
      <c r="A414" s="39"/>
    </row>
    <row r="415" spans="1:1" ht="12.45" x14ac:dyDescent="0.3">
      <c r="A415" s="39"/>
    </row>
    <row r="416" spans="1:1" ht="12.45" x14ac:dyDescent="0.3">
      <c r="A416" s="39"/>
    </row>
    <row r="417" spans="1:1" ht="12.45" x14ac:dyDescent="0.3">
      <c r="A417" s="39"/>
    </row>
    <row r="418" spans="1:1" ht="12.45" x14ac:dyDescent="0.3">
      <c r="A418" s="39"/>
    </row>
    <row r="419" spans="1:1" ht="12.45" x14ac:dyDescent="0.3">
      <c r="A419" s="39"/>
    </row>
    <row r="420" spans="1:1" ht="12.45" x14ac:dyDescent="0.3">
      <c r="A420" s="39"/>
    </row>
    <row r="421" spans="1:1" ht="12.45" x14ac:dyDescent="0.3">
      <c r="A421" s="39"/>
    </row>
    <row r="422" spans="1:1" ht="12.45" x14ac:dyDescent="0.3">
      <c r="A422" s="39"/>
    </row>
    <row r="423" spans="1:1" ht="12.45" x14ac:dyDescent="0.3">
      <c r="A423" s="39"/>
    </row>
    <row r="424" spans="1:1" ht="12.45" x14ac:dyDescent="0.3">
      <c r="A424" s="39"/>
    </row>
    <row r="425" spans="1:1" ht="12.45" x14ac:dyDescent="0.3">
      <c r="A425" s="39"/>
    </row>
    <row r="426" spans="1:1" ht="12.45" x14ac:dyDescent="0.3">
      <c r="A426" s="39"/>
    </row>
    <row r="427" spans="1:1" ht="12.45" x14ac:dyDescent="0.3">
      <c r="A427" s="39"/>
    </row>
    <row r="428" spans="1:1" ht="12.45" x14ac:dyDescent="0.3">
      <c r="A428" s="39"/>
    </row>
    <row r="429" spans="1:1" ht="12.45" x14ac:dyDescent="0.3">
      <c r="A429" s="39"/>
    </row>
    <row r="430" spans="1:1" ht="12.45" x14ac:dyDescent="0.3">
      <c r="A430" s="39"/>
    </row>
    <row r="431" spans="1:1" ht="12.45" x14ac:dyDescent="0.3">
      <c r="A431" s="39"/>
    </row>
    <row r="432" spans="1:1" ht="12.45" x14ac:dyDescent="0.3">
      <c r="A432" s="39"/>
    </row>
    <row r="433" spans="1:1" ht="12.45" x14ac:dyDescent="0.3">
      <c r="A433" s="39"/>
    </row>
    <row r="434" spans="1:1" ht="12.45" x14ac:dyDescent="0.3">
      <c r="A434" s="39"/>
    </row>
    <row r="435" spans="1:1" ht="12.45" x14ac:dyDescent="0.3">
      <c r="A435" s="39"/>
    </row>
    <row r="436" spans="1:1" ht="12.45" x14ac:dyDescent="0.3">
      <c r="A436" s="39"/>
    </row>
    <row r="437" spans="1:1" ht="12.45" x14ac:dyDescent="0.3">
      <c r="A437" s="39"/>
    </row>
    <row r="438" spans="1:1" ht="12.45" x14ac:dyDescent="0.3">
      <c r="A438" s="39"/>
    </row>
    <row r="439" spans="1:1" ht="12.45" x14ac:dyDescent="0.3">
      <c r="A439" s="39"/>
    </row>
    <row r="440" spans="1:1" ht="12.45" x14ac:dyDescent="0.3">
      <c r="A440" s="39"/>
    </row>
    <row r="441" spans="1:1" ht="12.45" x14ac:dyDescent="0.3">
      <c r="A441" s="39"/>
    </row>
    <row r="442" spans="1:1" ht="12.45" x14ac:dyDescent="0.3">
      <c r="A442" s="39"/>
    </row>
    <row r="443" spans="1:1" ht="12.45" x14ac:dyDescent="0.3">
      <c r="A443" s="39"/>
    </row>
    <row r="444" spans="1:1" ht="12.45" x14ac:dyDescent="0.3">
      <c r="A444" s="39"/>
    </row>
    <row r="445" spans="1:1" ht="12.45" x14ac:dyDescent="0.3">
      <c r="A445" s="39"/>
    </row>
    <row r="446" spans="1:1" ht="12.45" x14ac:dyDescent="0.3">
      <c r="A446" s="39"/>
    </row>
    <row r="447" spans="1:1" ht="12.45" x14ac:dyDescent="0.3">
      <c r="A447" s="39"/>
    </row>
    <row r="448" spans="1:1" ht="12.45" x14ac:dyDescent="0.3">
      <c r="A448" s="39"/>
    </row>
    <row r="449" spans="1:1" ht="12.45" x14ac:dyDescent="0.3">
      <c r="A449" s="39"/>
    </row>
    <row r="450" spans="1:1" ht="12.45" x14ac:dyDescent="0.3">
      <c r="A450" s="39"/>
    </row>
    <row r="451" spans="1:1" ht="12.45" x14ac:dyDescent="0.3">
      <c r="A451" s="39"/>
    </row>
    <row r="452" spans="1:1" ht="12.45" x14ac:dyDescent="0.3">
      <c r="A452" s="39"/>
    </row>
    <row r="453" spans="1:1" ht="12.45" x14ac:dyDescent="0.3">
      <c r="A453" s="39"/>
    </row>
    <row r="454" spans="1:1" ht="12.45" x14ac:dyDescent="0.3">
      <c r="A454" s="39"/>
    </row>
    <row r="455" spans="1:1" ht="12.45" x14ac:dyDescent="0.3">
      <c r="A455" s="39"/>
    </row>
    <row r="456" spans="1:1" ht="12.45" x14ac:dyDescent="0.3">
      <c r="A456" s="39"/>
    </row>
    <row r="457" spans="1:1" ht="12.45" x14ac:dyDescent="0.3">
      <c r="A457" s="39"/>
    </row>
    <row r="458" spans="1:1" ht="12.45" x14ac:dyDescent="0.3">
      <c r="A458" s="39"/>
    </row>
    <row r="459" spans="1:1" ht="12.45" x14ac:dyDescent="0.3">
      <c r="A459" s="39"/>
    </row>
    <row r="460" spans="1:1" ht="12.45" x14ac:dyDescent="0.3">
      <c r="A460" s="39"/>
    </row>
    <row r="461" spans="1:1" ht="12.45" x14ac:dyDescent="0.3">
      <c r="A461" s="39"/>
    </row>
    <row r="462" spans="1:1" ht="12.45" x14ac:dyDescent="0.3">
      <c r="A462" s="39"/>
    </row>
    <row r="463" spans="1:1" ht="12.45" x14ac:dyDescent="0.3">
      <c r="A463" s="39"/>
    </row>
    <row r="464" spans="1:1" ht="12.45" x14ac:dyDescent="0.3">
      <c r="A464" s="39"/>
    </row>
    <row r="465" spans="1:1" ht="12.45" x14ac:dyDescent="0.3">
      <c r="A465" s="39"/>
    </row>
    <row r="466" spans="1:1" ht="12.45" x14ac:dyDescent="0.3">
      <c r="A466" s="39"/>
    </row>
    <row r="467" spans="1:1" ht="12.45" x14ac:dyDescent="0.3">
      <c r="A467" s="39"/>
    </row>
    <row r="468" spans="1:1" ht="12.45" x14ac:dyDescent="0.3">
      <c r="A468" s="39"/>
    </row>
    <row r="469" spans="1:1" ht="12.45" x14ac:dyDescent="0.3">
      <c r="A469" s="39"/>
    </row>
    <row r="470" spans="1:1" ht="12.45" x14ac:dyDescent="0.3">
      <c r="A470" s="39"/>
    </row>
    <row r="471" spans="1:1" ht="12.45" x14ac:dyDescent="0.3">
      <c r="A471" s="39"/>
    </row>
    <row r="472" spans="1:1" ht="12.45" x14ac:dyDescent="0.3">
      <c r="A472" s="39"/>
    </row>
    <row r="473" spans="1:1" ht="12.45" x14ac:dyDescent="0.3">
      <c r="A473" s="39"/>
    </row>
    <row r="474" spans="1:1" ht="12.45" x14ac:dyDescent="0.3">
      <c r="A474" s="39"/>
    </row>
    <row r="475" spans="1:1" ht="12.45" x14ac:dyDescent="0.3">
      <c r="A475" s="39"/>
    </row>
    <row r="476" spans="1:1" ht="12.45" x14ac:dyDescent="0.3">
      <c r="A476" s="39"/>
    </row>
    <row r="477" spans="1:1" ht="12.45" x14ac:dyDescent="0.3">
      <c r="A477" s="39"/>
    </row>
    <row r="478" spans="1:1" ht="12.45" x14ac:dyDescent="0.3">
      <c r="A478" s="39"/>
    </row>
    <row r="479" spans="1:1" ht="12.45" x14ac:dyDescent="0.3">
      <c r="A479" s="39"/>
    </row>
    <row r="480" spans="1:1" ht="12.45" x14ac:dyDescent="0.3">
      <c r="A480" s="39"/>
    </row>
    <row r="481" spans="1:1" ht="12.45" x14ac:dyDescent="0.3">
      <c r="A481" s="39"/>
    </row>
    <row r="482" spans="1:1" ht="12.45" x14ac:dyDescent="0.3">
      <c r="A482" s="39"/>
    </row>
    <row r="483" spans="1:1" ht="12.45" x14ac:dyDescent="0.3">
      <c r="A483" s="39"/>
    </row>
    <row r="484" spans="1:1" ht="12.45" x14ac:dyDescent="0.3">
      <c r="A484" s="39"/>
    </row>
    <row r="485" spans="1:1" ht="12.45" x14ac:dyDescent="0.3">
      <c r="A485" s="39"/>
    </row>
    <row r="486" spans="1:1" ht="12.45" x14ac:dyDescent="0.3">
      <c r="A486" s="39"/>
    </row>
    <row r="487" spans="1:1" ht="12.45" x14ac:dyDescent="0.3">
      <c r="A487" s="39"/>
    </row>
    <row r="488" spans="1:1" ht="12.45" x14ac:dyDescent="0.3">
      <c r="A488" s="39"/>
    </row>
    <row r="489" spans="1:1" ht="12.45" x14ac:dyDescent="0.3">
      <c r="A489" s="39"/>
    </row>
    <row r="490" spans="1:1" ht="12.45" x14ac:dyDescent="0.3">
      <c r="A490" s="39"/>
    </row>
    <row r="491" spans="1:1" ht="12.45" x14ac:dyDescent="0.3">
      <c r="A491" s="39"/>
    </row>
    <row r="492" spans="1:1" ht="12.45" x14ac:dyDescent="0.3">
      <c r="A492" s="39"/>
    </row>
    <row r="493" spans="1:1" ht="12.45" x14ac:dyDescent="0.3">
      <c r="A493" s="39"/>
    </row>
    <row r="494" spans="1:1" ht="12.45" x14ac:dyDescent="0.3">
      <c r="A494" s="39"/>
    </row>
    <row r="495" spans="1:1" ht="12.45" x14ac:dyDescent="0.3">
      <c r="A495" s="39"/>
    </row>
    <row r="496" spans="1:1" ht="12.45" x14ac:dyDescent="0.3">
      <c r="A496" s="39"/>
    </row>
    <row r="497" spans="1:1" ht="12.45" x14ac:dyDescent="0.3">
      <c r="A497" s="39"/>
    </row>
    <row r="498" spans="1:1" ht="12.45" x14ac:dyDescent="0.3">
      <c r="A498" s="39"/>
    </row>
    <row r="499" spans="1:1" ht="12.45" x14ac:dyDescent="0.3">
      <c r="A499" s="39"/>
    </row>
    <row r="500" spans="1:1" ht="12.45" x14ac:dyDescent="0.3">
      <c r="A500" s="39"/>
    </row>
    <row r="501" spans="1:1" ht="12.45" x14ac:dyDescent="0.3">
      <c r="A501" s="39"/>
    </row>
    <row r="502" spans="1:1" ht="12.45" x14ac:dyDescent="0.3">
      <c r="A502" s="39"/>
    </row>
    <row r="503" spans="1:1" ht="12.45" x14ac:dyDescent="0.3">
      <c r="A503" s="39"/>
    </row>
    <row r="504" spans="1:1" ht="12.45" x14ac:dyDescent="0.3">
      <c r="A504" s="39"/>
    </row>
    <row r="505" spans="1:1" ht="12.45" x14ac:dyDescent="0.3">
      <c r="A505" s="39"/>
    </row>
    <row r="506" spans="1:1" ht="12.45" x14ac:dyDescent="0.3">
      <c r="A506" s="39"/>
    </row>
    <row r="507" spans="1:1" ht="12.45" x14ac:dyDescent="0.3">
      <c r="A507" s="39"/>
    </row>
    <row r="508" spans="1:1" ht="12.45" x14ac:dyDescent="0.3">
      <c r="A508" s="39"/>
    </row>
    <row r="509" spans="1:1" ht="12.45" x14ac:dyDescent="0.3">
      <c r="A509" s="39"/>
    </row>
    <row r="510" spans="1:1" ht="12.45" x14ac:dyDescent="0.3">
      <c r="A510" s="39"/>
    </row>
    <row r="511" spans="1:1" ht="12.45" x14ac:dyDescent="0.3">
      <c r="A511" s="39"/>
    </row>
    <row r="512" spans="1:1" ht="12.45" x14ac:dyDescent="0.3">
      <c r="A512" s="39"/>
    </row>
    <row r="513" spans="1:1" ht="12.45" x14ac:dyDescent="0.3">
      <c r="A513" s="39"/>
    </row>
    <row r="514" spans="1:1" ht="12.45" x14ac:dyDescent="0.3">
      <c r="A514" s="39"/>
    </row>
    <row r="515" spans="1:1" ht="12.45" x14ac:dyDescent="0.3">
      <c r="A515" s="39"/>
    </row>
    <row r="516" spans="1:1" ht="12.45" x14ac:dyDescent="0.3">
      <c r="A516" s="39"/>
    </row>
    <row r="517" spans="1:1" ht="12.45" x14ac:dyDescent="0.3">
      <c r="A517" s="39"/>
    </row>
    <row r="518" spans="1:1" ht="12.45" x14ac:dyDescent="0.3">
      <c r="A518" s="39"/>
    </row>
    <row r="519" spans="1:1" ht="12.45" x14ac:dyDescent="0.3">
      <c r="A519" s="39"/>
    </row>
    <row r="520" spans="1:1" ht="12.45" x14ac:dyDescent="0.3">
      <c r="A520" s="39"/>
    </row>
    <row r="521" spans="1:1" ht="12.45" x14ac:dyDescent="0.3">
      <c r="A521" s="39"/>
    </row>
    <row r="522" spans="1:1" ht="12.45" x14ac:dyDescent="0.3">
      <c r="A522" s="39"/>
    </row>
    <row r="523" spans="1:1" ht="12.45" x14ac:dyDescent="0.3">
      <c r="A523" s="39"/>
    </row>
    <row r="524" spans="1:1" ht="12.45" x14ac:dyDescent="0.3">
      <c r="A524" s="39"/>
    </row>
    <row r="525" spans="1:1" ht="12.45" x14ac:dyDescent="0.3">
      <c r="A525" s="39"/>
    </row>
    <row r="526" spans="1:1" ht="12.45" x14ac:dyDescent="0.3">
      <c r="A526" s="39"/>
    </row>
    <row r="527" spans="1:1" ht="12.45" x14ac:dyDescent="0.3">
      <c r="A527" s="39"/>
    </row>
    <row r="528" spans="1:1" ht="12.45" x14ac:dyDescent="0.3">
      <c r="A528" s="39"/>
    </row>
    <row r="529" spans="1:1" ht="12.45" x14ac:dyDescent="0.3">
      <c r="A529" s="39"/>
    </row>
    <row r="530" spans="1:1" ht="12.45" x14ac:dyDescent="0.3">
      <c r="A530" s="39"/>
    </row>
    <row r="531" spans="1:1" ht="12.45" x14ac:dyDescent="0.3">
      <c r="A531" s="39"/>
    </row>
    <row r="532" spans="1:1" ht="12.45" x14ac:dyDescent="0.3">
      <c r="A532" s="39"/>
    </row>
    <row r="533" spans="1:1" ht="12.45" x14ac:dyDescent="0.3">
      <c r="A533" s="39"/>
    </row>
    <row r="534" spans="1:1" ht="12.45" x14ac:dyDescent="0.3">
      <c r="A534" s="39"/>
    </row>
    <row r="535" spans="1:1" ht="12.45" x14ac:dyDescent="0.3">
      <c r="A535" s="39"/>
    </row>
    <row r="536" spans="1:1" ht="12.45" x14ac:dyDescent="0.3">
      <c r="A536" s="39"/>
    </row>
    <row r="537" spans="1:1" ht="12.45" x14ac:dyDescent="0.3">
      <c r="A537" s="39"/>
    </row>
    <row r="538" spans="1:1" ht="12.45" x14ac:dyDescent="0.3">
      <c r="A538" s="39"/>
    </row>
    <row r="539" spans="1:1" ht="12.45" x14ac:dyDescent="0.3">
      <c r="A539" s="39"/>
    </row>
    <row r="540" spans="1:1" ht="12.45" x14ac:dyDescent="0.3">
      <c r="A540" s="39"/>
    </row>
    <row r="541" spans="1:1" ht="12.45" x14ac:dyDescent="0.3">
      <c r="A541" s="39"/>
    </row>
    <row r="542" spans="1:1" ht="12.45" x14ac:dyDescent="0.3">
      <c r="A542" s="39"/>
    </row>
    <row r="543" spans="1:1" ht="12.45" x14ac:dyDescent="0.3">
      <c r="A543" s="39"/>
    </row>
    <row r="544" spans="1:1" ht="12.45" x14ac:dyDescent="0.3">
      <c r="A544" s="39"/>
    </row>
    <row r="545" spans="1:1" ht="12.45" x14ac:dyDescent="0.3">
      <c r="A545" s="39"/>
    </row>
    <row r="546" spans="1:1" ht="12.45" x14ac:dyDescent="0.3">
      <c r="A546" s="39"/>
    </row>
    <row r="547" spans="1:1" ht="12.45" x14ac:dyDescent="0.3">
      <c r="A547" s="39"/>
    </row>
    <row r="548" spans="1:1" ht="12.45" x14ac:dyDescent="0.3">
      <c r="A548" s="39"/>
    </row>
    <row r="549" spans="1:1" ht="12.45" x14ac:dyDescent="0.3">
      <c r="A549" s="39"/>
    </row>
    <row r="550" spans="1:1" ht="12.45" x14ac:dyDescent="0.3">
      <c r="A550" s="39"/>
    </row>
    <row r="551" spans="1:1" ht="12.45" x14ac:dyDescent="0.3">
      <c r="A551" s="39"/>
    </row>
    <row r="552" spans="1:1" ht="12.45" x14ac:dyDescent="0.3">
      <c r="A552" s="39"/>
    </row>
    <row r="553" spans="1:1" ht="12.45" x14ac:dyDescent="0.3">
      <c r="A553" s="39"/>
    </row>
    <row r="554" spans="1:1" ht="12.45" x14ac:dyDescent="0.3">
      <c r="A554" s="39"/>
    </row>
    <row r="555" spans="1:1" ht="12.45" x14ac:dyDescent="0.3">
      <c r="A555" s="39"/>
    </row>
    <row r="556" spans="1:1" ht="12.45" x14ac:dyDescent="0.3">
      <c r="A556" s="39"/>
    </row>
    <row r="557" spans="1:1" ht="12.45" x14ac:dyDescent="0.3">
      <c r="A557" s="39"/>
    </row>
    <row r="558" spans="1:1" ht="12.45" x14ac:dyDescent="0.3">
      <c r="A558" s="39"/>
    </row>
    <row r="559" spans="1:1" ht="12.45" x14ac:dyDescent="0.3">
      <c r="A559" s="39"/>
    </row>
    <row r="560" spans="1:1" ht="12.45" x14ac:dyDescent="0.3">
      <c r="A560" s="39"/>
    </row>
    <row r="561" spans="1:1" ht="12.45" x14ac:dyDescent="0.3">
      <c r="A561" s="39"/>
    </row>
    <row r="562" spans="1:1" ht="12.45" x14ac:dyDescent="0.3">
      <c r="A562" s="39"/>
    </row>
    <row r="563" spans="1:1" ht="12.45" x14ac:dyDescent="0.3">
      <c r="A563" s="39"/>
    </row>
    <row r="564" spans="1:1" ht="12.45" x14ac:dyDescent="0.3">
      <c r="A564" s="39"/>
    </row>
    <row r="565" spans="1:1" ht="12.45" x14ac:dyDescent="0.3">
      <c r="A565" s="39"/>
    </row>
    <row r="566" spans="1:1" ht="12.45" x14ac:dyDescent="0.3">
      <c r="A566" s="39"/>
    </row>
    <row r="567" spans="1:1" ht="12.45" x14ac:dyDescent="0.3">
      <c r="A567" s="39"/>
    </row>
    <row r="568" spans="1:1" ht="12.45" x14ac:dyDescent="0.3">
      <c r="A568" s="39"/>
    </row>
    <row r="569" spans="1:1" ht="12.45" x14ac:dyDescent="0.3">
      <c r="A569" s="39"/>
    </row>
    <row r="570" spans="1:1" ht="12.45" x14ac:dyDescent="0.3">
      <c r="A570" s="39"/>
    </row>
    <row r="571" spans="1:1" ht="12.45" x14ac:dyDescent="0.3">
      <c r="A571" s="39"/>
    </row>
    <row r="572" spans="1:1" ht="12.45" x14ac:dyDescent="0.3">
      <c r="A572" s="39"/>
    </row>
    <row r="573" spans="1:1" ht="12.45" x14ac:dyDescent="0.3">
      <c r="A573" s="39"/>
    </row>
    <row r="574" spans="1:1" ht="12.45" x14ac:dyDescent="0.3">
      <c r="A574" s="39"/>
    </row>
    <row r="575" spans="1:1" ht="12.45" x14ac:dyDescent="0.3">
      <c r="A575" s="39"/>
    </row>
    <row r="576" spans="1:1" ht="12.45" x14ac:dyDescent="0.3">
      <c r="A576" s="39"/>
    </row>
    <row r="577" spans="1:1" ht="12.45" x14ac:dyDescent="0.3">
      <c r="A577" s="39"/>
    </row>
    <row r="578" spans="1:1" ht="12.45" x14ac:dyDescent="0.3">
      <c r="A578" s="39"/>
    </row>
    <row r="579" spans="1:1" ht="12.45" x14ac:dyDescent="0.3">
      <c r="A579" s="39"/>
    </row>
    <row r="580" spans="1:1" ht="12.45" x14ac:dyDescent="0.3">
      <c r="A580" s="39"/>
    </row>
    <row r="581" spans="1:1" ht="12.45" x14ac:dyDescent="0.3">
      <c r="A581" s="39"/>
    </row>
    <row r="582" spans="1:1" ht="12.45" x14ac:dyDescent="0.3">
      <c r="A582" s="39"/>
    </row>
    <row r="583" spans="1:1" ht="12.45" x14ac:dyDescent="0.3">
      <c r="A583" s="39"/>
    </row>
    <row r="584" spans="1:1" ht="12.45" x14ac:dyDescent="0.3">
      <c r="A584" s="39"/>
    </row>
    <row r="585" spans="1:1" ht="12.45" x14ac:dyDescent="0.3">
      <c r="A585" s="39"/>
    </row>
    <row r="586" spans="1:1" ht="12.45" x14ac:dyDescent="0.3">
      <c r="A586" s="39"/>
    </row>
    <row r="587" spans="1:1" ht="12.45" x14ac:dyDescent="0.3">
      <c r="A587" s="39"/>
    </row>
    <row r="588" spans="1:1" ht="12.45" x14ac:dyDescent="0.3">
      <c r="A588" s="39"/>
    </row>
    <row r="589" spans="1:1" ht="12.45" x14ac:dyDescent="0.3">
      <c r="A589" s="39"/>
    </row>
    <row r="590" spans="1:1" ht="12.45" x14ac:dyDescent="0.3">
      <c r="A590" s="39"/>
    </row>
    <row r="591" spans="1:1" ht="12.45" x14ac:dyDescent="0.3">
      <c r="A591" s="39"/>
    </row>
    <row r="592" spans="1:1" ht="12.45" x14ac:dyDescent="0.3">
      <c r="A592" s="39"/>
    </row>
    <row r="593" spans="1:1" ht="12.45" x14ac:dyDescent="0.3">
      <c r="A593" s="39"/>
    </row>
    <row r="594" spans="1:1" ht="12.45" x14ac:dyDescent="0.3">
      <c r="A594" s="39"/>
    </row>
    <row r="595" spans="1:1" ht="12.45" x14ac:dyDescent="0.3">
      <c r="A595" s="39"/>
    </row>
    <row r="596" spans="1:1" ht="12.45" x14ac:dyDescent="0.3">
      <c r="A596" s="39"/>
    </row>
    <row r="597" spans="1:1" ht="12.45" x14ac:dyDescent="0.3">
      <c r="A597" s="39"/>
    </row>
    <row r="598" spans="1:1" ht="12.45" x14ac:dyDescent="0.3">
      <c r="A598" s="39"/>
    </row>
    <row r="599" spans="1:1" ht="12.45" x14ac:dyDescent="0.3">
      <c r="A599" s="39"/>
    </row>
    <row r="600" spans="1:1" ht="12.45" x14ac:dyDescent="0.3">
      <c r="A600" s="39"/>
    </row>
    <row r="601" spans="1:1" ht="12.45" x14ac:dyDescent="0.3">
      <c r="A601" s="39"/>
    </row>
    <row r="602" spans="1:1" ht="12.45" x14ac:dyDescent="0.3">
      <c r="A602" s="39"/>
    </row>
    <row r="603" spans="1:1" ht="12.45" x14ac:dyDescent="0.3">
      <c r="A603" s="39"/>
    </row>
    <row r="604" spans="1:1" ht="12.45" x14ac:dyDescent="0.3">
      <c r="A604" s="39"/>
    </row>
    <row r="605" spans="1:1" ht="12.45" x14ac:dyDescent="0.3">
      <c r="A605" s="39"/>
    </row>
    <row r="606" spans="1:1" ht="12.45" x14ac:dyDescent="0.3">
      <c r="A606" s="39"/>
    </row>
    <row r="607" spans="1:1" ht="12.45" x14ac:dyDescent="0.3">
      <c r="A607" s="39"/>
    </row>
    <row r="608" spans="1:1" ht="12.45" x14ac:dyDescent="0.3">
      <c r="A608" s="39"/>
    </row>
    <row r="609" spans="1:1" ht="12.45" x14ac:dyDescent="0.3">
      <c r="A609" s="39"/>
    </row>
    <row r="610" spans="1:1" ht="12.45" x14ac:dyDescent="0.3">
      <c r="A610" s="39"/>
    </row>
    <row r="611" spans="1:1" ht="12.45" x14ac:dyDescent="0.3">
      <c r="A611" s="39"/>
    </row>
    <row r="612" spans="1:1" ht="12.45" x14ac:dyDescent="0.3">
      <c r="A612" s="39"/>
    </row>
    <row r="613" spans="1:1" ht="12.45" x14ac:dyDescent="0.3">
      <c r="A613" s="39"/>
    </row>
    <row r="614" spans="1:1" ht="12.45" x14ac:dyDescent="0.3">
      <c r="A614" s="39"/>
    </row>
    <row r="615" spans="1:1" ht="12.45" x14ac:dyDescent="0.3">
      <c r="A615" s="39"/>
    </row>
    <row r="616" spans="1:1" ht="12.45" x14ac:dyDescent="0.3">
      <c r="A616" s="39"/>
    </row>
    <row r="617" spans="1:1" ht="12.45" x14ac:dyDescent="0.3">
      <c r="A617" s="39"/>
    </row>
    <row r="618" spans="1:1" ht="12.45" x14ac:dyDescent="0.3">
      <c r="A618" s="39"/>
    </row>
    <row r="619" spans="1:1" ht="12.45" x14ac:dyDescent="0.3">
      <c r="A619" s="39"/>
    </row>
    <row r="620" spans="1:1" ht="12.45" x14ac:dyDescent="0.3">
      <c r="A620" s="39"/>
    </row>
    <row r="621" spans="1:1" ht="12.45" x14ac:dyDescent="0.3">
      <c r="A621" s="39"/>
    </row>
    <row r="622" spans="1:1" ht="12.45" x14ac:dyDescent="0.3">
      <c r="A622" s="39"/>
    </row>
    <row r="623" spans="1:1" ht="12.45" x14ac:dyDescent="0.3">
      <c r="A623" s="39"/>
    </row>
    <row r="624" spans="1:1" ht="12.45" x14ac:dyDescent="0.3">
      <c r="A624" s="39"/>
    </row>
    <row r="625" spans="1:1" ht="12.45" x14ac:dyDescent="0.3">
      <c r="A625" s="39"/>
    </row>
    <row r="626" spans="1:1" ht="12.45" x14ac:dyDescent="0.3">
      <c r="A626" s="39"/>
    </row>
    <row r="627" spans="1:1" ht="12.45" x14ac:dyDescent="0.3">
      <c r="A627" s="39"/>
    </row>
    <row r="628" spans="1:1" ht="12.45" x14ac:dyDescent="0.3">
      <c r="A628" s="39"/>
    </row>
    <row r="629" spans="1:1" ht="12.45" x14ac:dyDescent="0.3">
      <c r="A629" s="39"/>
    </row>
    <row r="630" spans="1:1" ht="12.45" x14ac:dyDescent="0.3">
      <c r="A630" s="39"/>
    </row>
    <row r="631" spans="1:1" ht="12.45" x14ac:dyDescent="0.3">
      <c r="A631" s="39"/>
    </row>
    <row r="632" spans="1:1" ht="12.45" x14ac:dyDescent="0.3">
      <c r="A632" s="39"/>
    </row>
    <row r="633" spans="1:1" ht="12.45" x14ac:dyDescent="0.3">
      <c r="A633" s="39"/>
    </row>
    <row r="634" spans="1:1" ht="12.45" x14ac:dyDescent="0.3">
      <c r="A634" s="39"/>
    </row>
    <row r="635" spans="1:1" ht="12.45" x14ac:dyDescent="0.3">
      <c r="A635" s="39"/>
    </row>
    <row r="636" spans="1:1" ht="12.45" x14ac:dyDescent="0.3">
      <c r="A636" s="39"/>
    </row>
    <row r="637" spans="1:1" ht="12.45" x14ac:dyDescent="0.3">
      <c r="A637" s="39"/>
    </row>
    <row r="638" spans="1:1" ht="12.45" x14ac:dyDescent="0.3">
      <c r="A638" s="39"/>
    </row>
    <row r="639" spans="1:1" ht="12.45" x14ac:dyDescent="0.3">
      <c r="A639" s="39"/>
    </row>
    <row r="640" spans="1:1" ht="12.45" x14ac:dyDescent="0.3">
      <c r="A640" s="39"/>
    </row>
    <row r="641" spans="1:1" ht="12.45" x14ac:dyDescent="0.3">
      <c r="A641" s="39"/>
    </row>
    <row r="642" spans="1:1" ht="12.45" x14ac:dyDescent="0.3">
      <c r="A642" s="39"/>
    </row>
    <row r="643" spans="1:1" ht="12.45" x14ac:dyDescent="0.3">
      <c r="A643" s="39"/>
    </row>
    <row r="644" spans="1:1" ht="12.45" x14ac:dyDescent="0.3">
      <c r="A644" s="39"/>
    </row>
    <row r="645" spans="1:1" ht="12.45" x14ac:dyDescent="0.3">
      <c r="A645" s="39"/>
    </row>
    <row r="646" spans="1:1" ht="12.45" x14ac:dyDescent="0.3">
      <c r="A646" s="39"/>
    </row>
    <row r="647" spans="1:1" ht="12.45" x14ac:dyDescent="0.3">
      <c r="A647" s="39"/>
    </row>
    <row r="648" spans="1:1" ht="12.45" x14ac:dyDescent="0.3">
      <c r="A648" s="39"/>
    </row>
    <row r="649" spans="1:1" ht="12.45" x14ac:dyDescent="0.3">
      <c r="A649" s="39"/>
    </row>
    <row r="650" spans="1:1" ht="12.45" x14ac:dyDescent="0.3">
      <c r="A650" s="39"/>
    </row>
    <row r="651" spans="1:1" ht="12.45" x14ac:dyDescent="0.3">
      <c r="A651" s="39"/>
    </row>
    <row r="652" spans="1:1" ht="12.45" x14ac:dyDescent="0.3">
      <c r="A652" s="39"/>
    </row>
    <row r="653" spans="1:1" ht="12.45" x14ac:dyDescent="0.3">
      <c r="A653" s="39"/>
    </row>
    <row r="654" spans="1:1" ht="12.45" x14ac:dyDescent="0.3">
      <c r="A654" s="39"/>
    </row>
    <row r="655" spans="1:1" ht="12.45" x14ac:dyDescent="0.3">
      <c r="A655" s="39"/>
    </row>
    <row r="656" spans="1:1" ht="12.45" x14ac:dyDescent="0.3">
      <c r="A656" s="39"/>
    </row>
    <row r="657" spans="1:1" ht="12.45" x14ac:dyDescent="0.3">
      <c r="A657" s="39"/>
    </row>
    <row r="658" spans="1:1" ht="12.45" x14ac:dyDescent="0.3">
      <c r="A658" s="39"/>
    </row>
    <row r="659" spans="1:1" ht="12.45" x14ac:dyDescent="0.3">
      <c r="A659" s="39"/>
    </row>
    <row r="660" spans="1:1" ht="12.45" x14ac:dyDescent="0.3">
      <c r="A660" s="39"/>
    </row>
    <row r="661" spans="1:1" ht="12.45" x14ac:dyDescent="0.3">
      <c r="A661" s="39"/>
    </row>
    <row r="662" spans="1:1" ht="12.45" x14ac:dyDescent="0.3">
      <c r="A662" s="39"/>
    </row>
    <row r="663" spans="1:1" ht="12.45" x14ac:dyDescent="0.3">
      <c r="A663" s="39"/>
    </row>
    <row r="664" spans="1:1" ht="12.45" x14ac:dyDescent="0.3">
      <c r="A664" s="39"/>
    </row>
    <row r="665" spans="1:1" ht="12.45" x14ac:dyDescent="0.3">
      <c r="A665" s="39"/>
    </row>
    <row r="666" spans="1:1" ht="12.45" x14ac:dyDescent="0.3">
      <c r="A666" s="39"/>
    </row>
    <row r="667" spans="1:1" ht="12.45" x14ac:dyDescent="0.3">
      <c r="A667" s="39"/>
    </row>
    <row r="668" spans="1:1" ht="12.45" x14ac:dyDescent="0.3">
      <c r="A668" s="39"/>
    </row>
    <row r="669" spans="1:1" ht="12.45" x14ac:dyDescent="0.3">
      <c r="A669" s="39"/>
    </row>
    <row r="670" spans="1:1" ht="12.45" x14ac:dyDescent="0.3">
      <c r="A670" s="39"/>
    </row>
    <row r="671" spans="1:1" ht="12.45" x14ac:dyDescent="0.3">
      <c r="A671" s="39"/>
    </row>
    <row r="672" spans="1:1" ht="12.45" x14ac:dyDescent="0.3">
      <c r="A672" s="39"/>
    </row>
    <row r="673" spans="1:1" ht="12.45" x14ac:dyDescent="0.3">
      <c r="A673" s="39"/>
    </row>
    <row r="674" spans="1:1" ht="12.45" x14ac:dyDescent="0.3">
      <c r="A674" s="39"/>
    </row>
    <row r="675" spans="1:1" ht="12.45" x14ac:dyDescent="0.3">
      <c r="A675" s="39"/>
    </row>
    <row r="676" spans="1:1" ht="12.45" x14ac:dyDescent="0.3">
      <c r="A676" s="39"/>
    </row>
    <row r="677" spans="1:1" ht="12.45" x14ac:dyDescent="0.3">
      <c r="A677" s="39"/>
    </row>
    <row r="678" spans="1:1" ht="12.45" x14ac:dyDescent="0.3">
      <c r="A678" s="39"/>
    </row>
    <row r="679" spans="1:1" ht="12.45" x14ac:dyDescent="0.3">
      <c r="A679" s="39"/>
    </row>
    <row r="680" spans="1:1" ht="12.45" x14ac:dyDescent="0.3">
      <c r="A680" s="39"/>
    </row>
    <row r="681" spans="1:1" ht="12.45" x14ac:dyDescent="0.3">
      <c r="A681" s="39"/>
    </row>
    <row r="682" spans="1:1" ht="12.45" x14ac:dyDescent="0.3">
      <c r="A682" s="39"/>
    </row>
    <row r="683" spans="1:1" ht="12.45" x14ac:dyDescent="0.3">
      <c r="A683" s="39"/>
    </row>
    <row r="684" spans="1:1" ht="12.45" x14ac:dyDescent="0.3">
      <c r="A684" s="39"/>
    </row>
    <row r="685" spans="1:1" ht="12.45" x14ac:dyDescent="0.3">
      <c r="A685" s="39"/>
    </row>
    <row r="686" spans="1:1" ht="12.45" x14ac:dyDescent="0.3">
      <c r="A686" s="39"/>
    </row>
    <row r="687" spans="1:1" ht="12.45" x14ac:dyDescent="0.3">
      <c r="A687" s="39"/>
    </row>
    <row r="688" spans="1:1" ht="12.45" x14ac:dyDescent="0.3">
      <c r="A688" s="39"/>
    </row>
    <row r="689" spans="1:1" ht="12.45" x14ac:dyDescent="0.3">
      <c r="A689" s="39"/>
    </row>
    <row r="690" spans="1:1" ht="12.45" x14ac:dyDescent="0.3">
      <c r="A690" s="39"/>
    </row>
    <row r="691" spans="1:1" ht="12.45" x14ac:dyDescent="0.3">
      <c r="A691" s="39"/>
    </row>
    <row r="692" spans="1:1" ht="12.45" x14ac:dyDescent="0.3">
      <c r="A692" s="39"/>
    </row>
    <row r="693" spans="1:1" ht="12.45" x14ac:dyDescent="0.3">
      <c r="A693" s="39"/>
    </row>
    <row r="694" spans="1:1" ht="12.45" x14ac:dyDescent="0.3">
      <c r="A694" s="39"/>
    </row>
    <row r="695" spans="1:1" ht="12.45" x14ac:dyDescent="0.3">
      <c r="A695" s="39"/>
    </row>
    <row r="696" spans="1:1" ht="12.45" x14ac:dyDescent="0.3">
      <c r="A696" s="39"/>
    </row>
    <row r="697" spans="1:1" ht="12.45" x14ac:dyDescent="0.3">
      <c r="A697" s="39"/>
    </row>
    <row r="698" spans="1:1" ht="12.45" x14ac:dyDescent="0.3">
      <c r="A698" s="39"/>
    </row>
    <row r="699" spans="1:1" ht="12.45" x14ac:dyDescent="0.3">
      <c r="A699" s="39"/>
    </row>
    <row r="700" spans="1:1" ht="12.45" x14ac:dyDescent="0.3">
      <c r="A700" s="39"/>
    </row>
    <row r="701" spans="1:1" ht="12.45" x14ac:dyDescent="0.3">
      <c r="A701" s="39"/>
    </row>
    <row r="702" spans="1:1" ht="12.45" x14ac:dyDescent="0.3">
      <c r="A702" s="39"/>
    </row>
    <row r="703" spans="1:1" ht="12.45" x14ac:dyDescent="0.3">
      <c r="A703" s="39"/>
    </row>
    <row r="704" spans="1:1" ht="12.45" x14ac:dyDescent="0.3">
      <c r="A704" s="39"/>
    </row>
    <row r="705" spans="1:1" ht="12.45" x14ac:dyDescent="0.3">
      <c r="A705" s="39"/>
    </row>
    <row r="706" spans="1:1" ht="12.45" x14ac:dyDescent="0.3">
      <c r="A706" s="39"/>
    </row>
    <row r="707" spans="1:1" ht="12.45" x14ac:dyDescent="0.3">
      <c r="A707" s="39"/>
    </row>
    <row r="708" spans="1:1" ht="12.45" x14ac:dyDescent="0.3">
      <c r="A708" s="39"/>
    </row>
    <row r="709" spans="1:1" ht="12.45" x14ac:dyDescent="0.3">
      <c r="A709" s="39"/>
    </row>
    <row r="710" spans="1:1" ht="12.45" x14ac:dyDescent="0.3">
      <c r="A710" s="39"/>
    </row>
    <row r="711" spans="1:1" ht="12.45" x14ac:dyDescent="0.3">
      <c r="A711" s="39"/>
    </row>
    <row r="712" spans="1:1" ht="12.45" x14ac:dyDescent="0.3">
      <c r="A712" s="39"/>
    </row>
    <row r="713" spans="1:1" ht="12.45" x14ac:dyDescent="0.3">
      <c r="A713" s="39"/>
    </row>
    <row r="714" spans="1:1" ht="12.45" x14ac:dyDescent="0.3">
      <c r="A714" s="39"/>
    </row>
    <row r="715" spans="1:1" ht="12.45" x14ac:dyDescent="0.3">
      <c r="A715" s="39"/>
    </row>
    <row r="716" spans="1:1" ht="12.45" x14ac:dyDescent="0.3">
      <c r="A716" s="39"/>
    </row>
    <row r="717" spans="1:1" ht="12.45" x14ac:dyDescent="0.3">
      <c r="A717" s="39"/>
    </row>
    <row r="718" spans="1:1" ht="12.45" x14ac:dyDescent="0.3">
      <c r="A718" s="39"/>
    </row>
    <row r="719" spans="1:1" ht="12.45" x14ac:dyDescent="0.3">
      <c r="A719" s="39"/>
    </row>
    <row r="720" spans="1:1" ht="12.45" x14ac:dyDescent="0.3">
      <c r="A720" s="39"/>
    </row>
    <row r="721" spans="1:1" ht="12.45" x14ac:dyDescent="0.3">
      <c r="A721" s="39"/>
    </row>
    <row r="722" spans="1:1" ht="12.45" x14ac:dyDescent="0.3">
      <c r="A722" s="39"/>
    </row>
    <row r="723" spans="1:1" ht="12.45" x14ac:dyDescent="0.3">
      <c r="A723" s="39"/>
    </row>
    <row r="724" spans="1:1" ht="12.45" x14ac:dyDescent="0.3">
      <c r="A724" s="39"/>
    </row>
    <row r="725" spans="1:1" ht="12.45" x14ac:dyDescent="0.3">
      <c r="A725" s="39"/>
    </row>
    <row r="726" spans="1:1" ht="12.45" x14ac:dyDescent="0.3">
      <c r="A726" s="39"/>
    </row>
    <row r="727" spans="1:1" ht="12.45" x14ac:dyDescent="0.3">
      <c r="A727" s="39"/>
    </row>
    <row r="728" spans="1:1" ht="12.45" x14ac:dyDescent="0.3">
      <c r="A728" s="39"/>
    </row>
    <row r="729" spans="1:1" ht="12.45" x14ac:dyDescent="0.3">
      <c r="A729" s="39"/>
    </row>
    <row r="730" spans="1:1" ht="12.45" x14ac:dyDescent="0.3">
      <c r="A730" s="39"/>
    </row>
    <row r="731" spans="1:1" ht="12.45" x14ac:dyDescent="0.3">
      <c r="A731" s="39"/>
    </row>
    <row r="732" spans="1:1" ht="12.45" x14ac:dyDescent="0.3">
      <c r="A732" s="39"/>
    </row>
    <row r="733" spans="1:1" ht="12.45" x14ac:dyDescent="0.3">
      <c r="A733" s="39"/>
    </row>
    <row r="734" spans="1:1" ht="12.45" x14ac:dyDescent="0.3">
      <c r="A734" s="39"/>
    </row>
    <row r="735" spans="1:1" ht="12.45" x14ac:dyDescent="0.3">
      <c r="A735" s="39"/>
    </row>
    <row r="736" spans="1:1" ht="12.45" x14ac:dyDescent="0.3">
      <c r="A736" s="39"/>
    </row>
    <row r="737" spans="1:1" ht="12.45" x14ac:dyDescent="0.3">
      <c r="A737" s="39"/>
    </row>
    <row r="738" spans="1:1" ht="12.45" x14ac:dyDescent="0.3">
      <c r="A738" s="39"/>
    </row>
    <row r="739" spans="1:1" ht="12.45" x14ac:dyDescent="0.3">
      <c r="A739" s="39"/>
    </row>
    <row r="740" spans="1:1" ht="12.45" x14ac:dyDescent="0.3">
      <c r="A740" s="39"/>
    </row>
    <row r="741" spans="1:1" ht="12.45" x14ac:dyDescent="0.3">
      <c r="A741" s="39"/>
    </row>
    <row r="742" spans="1:1" ht="12.45" x14ac:dyDescent="0.3">
      <c r="A742" s="39"/>
    </row>
    <row r="743" spans="1:1" ht="12.45" x14ac:dyDescent="0.3">
      <c r="A743" s="39"/>
    </row>
    <row r="744" spans="1:1" ht="12.45" x14ac:dyDescent="0.3">
      <c r="A744" s="39"/>
    </row>
    <row r="745" spans="1:1" ht="12.45" x14ac:dyDescent="0.3">
      <c r="A745" s="39"/>
    </row>
    <row r="746" spans="1:1" ht="12.45" x14ac:dyDescent="0.3">
      <c r="A746" s="39"/>
    </row>
    <row r="747" spans="1:1" ht="12.45" x14ac:dyDescent="0.3">
      <c r="A747" s="39"/>
    </row>
    <row r="748" spans="1:1" ht="12.45" x14ac:dyDescent="0.3">
      <c r="A748" s="39"/>
    </row>
    <row r="749" spans="1:1" ht="12.45" x14ac:dyDescent="0.3">
      <c r="A749" s="39"/>
    </row>
    <row r="750" spans="1:1" ht="12.45" x14ac:dyDescent="0.3">
      <c r="A750" s="39"/>
    </row>
    <row r="751" spans="1:1" ht="12.45" x14ac:dyDescent="0.3">
      <c r="A751" s="39"/>
    </row>
    <row r="752" spans="1:1" ht="12.45" x14ac:dyDescent="0.3">
      <c r="A752" s="39"/>
    </row>
    <row r="753" spans="1:1" ht="12.45" x14ac:dyDescent="0.3">
      <c r="A753" s="39"/>
    </row>
    <row r="754" spans="1:1" ht="12.45" x14ac:dyDescent="0.3">
      <c r="A754" s="39"/>
    </row>
    <row r="755" spans="1:1" ht="12.45" x14ac:dyDescent="0.3">
      <c r="A755" s="39"/>
    </row>
    <row r="756" spans="1:1" ht="12.45" x14ac:dyDescent="0.3">
      <c r="A756" s="39"/>
    </row>
    <row r="757" spans="1:1" ht="12.45" x14ac:dyDescent="0.3">
      <c r="A757" s="39"/>
    </row>
    <row r="758" spans="1:1" ht="12.45" x14ac:dyDescent="0.3">
      <c r="A758" s="39"/>
    </row>
    <row r="759" spans="1:1" ht="12.45" x14ac:dyDescent="0.3">
      <c r="A759" s="39"/>
    </row>
    <row r="760" spans="1:1" ht="12.45" x14ac:dyDescent="0.3">
      <c r="A760" s="39"/>
    </row>
    <row r="761" spans="1:1" ht="12.45" x14ac:dyDescent="0.3">
      <c r="A761" s="39"/>
    </row>
    <row r="762" spans="1:1" ht="12.45" x14ac:dyDescent="0.3">
      <c r="A762" s="39"/>
    </row>
    <row r="763" spans="1:1" ht="12.45" x14ac:dyDescent="0.3">
      <c r="A763" s="39"/>
    </row>
    <row r="764" spans="1:1" ht="12.45" x14ac:dyDescent="0.3">
      <c r="A764" s="39"/>
    </row>
    <row r="765" spans="1:1" ht="12.45" x14ac:dyDescent="0.3">
      <c r="A765" s="39"/>
    </row>
    <row r="766" spans="1:1" ht="12.45" x14ac:dyDescent="0.3">
      <c r="A766" s="39"/>
    </row>
    <row r="767" spans="1:1" ht="12.45" x14ac:dyDescent="0.3">
      <c r="A767" s="39"/>
    </row>
    <row r="768" spans="1:1" ht="12.45" x14ac:dyDescent="0.3">
      <c r="A768" s="39"/>
    </row>
    <row r="769" spans="1:1" ht="12.45" x14ac:dyDescent="0.3">
      <c r="A769" s="39"/>
    </row>
    <row r="770" spans="1:1" ht="12.45" x14ac:dyDescent="0.3">
      <c r="A770" s="39"/>
    </row>
    <row r="771" spans="1:1" ht="12.45" x14ac:dyDescent="0.3">
      <c r="A771" s="39"/>
    </row>
    <row r="772" spans="1:1" ht="12.45" x14ac:dyDescent="0.3">
      <c r="A772" s="39"/>
    </row>
    <row r="773" spans="1:1" ht="12.45" x14ac:dyDescent="0.3">
      <c r="A773" s="39"/>
    </row>
    <row r="774" spans="1:1" ht="12.45" x14ac:dyDescent="0.3">
      <c r="A774" s="39"/>
    </row>
    <row r="775" spans="1:1" ht="12.45" x14ac:dyDescent="0.3">
      <c r="A775" s="39"/>
    </row>
    <row r="776" spans="1:1" ht="12.45" x14ac:dyDescent="0.3">
      <c r="A776" s="39"/>
    </row>
    <row r="777" spans="1:1" ht="12.45" x14ac:dyDescent="0.3">
      <c r="A777" s="39"/>
    </row>
    <row r="778" spans="1:1" ht="12.45" x14ac:dyDescent="0.3">
      <c r="A778" s="39"/>
    </row>
    <row r="779" spans="1:1" ht="12.45" x14ac:dyDescent="0.3">
      <c r="A779" s="39"/>
    </row>
    <row r="780" spans="1:1" ht="12.45" x14ac:dyDescent="0.3">
      <c r="A780" s="39"/>
    </row>
    <row r="781" spans="1:1" ht="12.45" x14ac:dyDescent="0.3">
      <c r="A781" s="39"/>
    </row>
    <row r="782" spans="1:1" ht="12.45" x14ac:dyDescent="0.3">
      <c r="A782" s="39"/>
    </row>
    <row r="783" spans="1:1" ht="12.45" x14ac:dyDescent="0.3">
      <c r="A783" s="39"/>
    </row>
    <row r="784" spans="1:1" ht="12.45" x14ac:dyDescent="0.3">
      <c r="A784" s="39"/>
    </row>
    <row r="785" spans="1:1" ht="12.45" x14ac:dyDescent="0.3">
      <c r="A785" s="39"/>
    </row>
    <row r="786" spans="1:1" ht="12.45" x14ac:dyDescent="0.3">
      <c r="A786" s="39"/>
    </row>
    <row r="787" spans="1:1" ht="12.45" x14ac:dyDescent="0.3">
      <c r="A787" s="39"/>
    </row>
    <row r="788" spans="1:1" ht="12.45" x14ac:dyDescent="0.3">
      <c r="A788" s="39"/>
    </row>
    <row r="789" spans="1:1" ht="12.45" x14ac:dyDescent="0.3">
      <c r="A789" s="39"/>
    </row>
    <row r="790" spans="1:1" ht="12.45" x14ac:dyDescent="0.3">
      <c r="A790" s="39"/>
    </row>
    <row r="791" spans="1:1" ht="12.45" x14ac:dyDescent="0.3">
      <c r="A791" s="39"/>
    </row>
    <row r="792" spans="1:1" ht="12.45" x14ac:dyDescent="0.3">
      <c r="A792" s="39"/>
    </row>
    <row r="793" spans="1:1" ht="12.45" x14ac:dyDescent="0.3">
      <c r="A793" s="39"/>
    </row>
    <row r="794" spans="1:1" ht="12.45" x14ac:dyDescent="0.3">
      <c r="A794" s="39"/>
    </row>
    <row r="795" spans="1:1" ht="12.45" x14ac:dyDescent="0.3">
      <c r="A795" s="39"/>
    </row>
    <row r="796" spans="1:1" ht="12.45" x14ac:dyDescent="0.3">
      <c r="A796" s="39"/>
    </row>
    <row r="797" spans="1:1" ht="12.45" x14ac:dyDescent="0.3">
      <c r="A797" s="39"/>
    </row>
    <row r="798" spans="1:1" ht="12.45" x14ac:dyDescent="0.3">
      <c r="A798" s="39"/>
    </row>
    <row r="799" spans="1:1" ht="12.45" x14ac:dyDescent="0.3">
      <c r="A799" s="39"/>
    </row>
    <row r="800" spans="1:1" ht="12.45" x14ac:dyDescent="0.3">
      <c r="A800" s="39"/>
    </row>
    <row r="801" spans="1:1" ht="12.45" x14ac:dyDescent="0.3">
      <c r="A801" s="39"/>
    </row>
    <row r="802" spans="1:1" ht="12.45" x14ac:dyDescent="0.3">
      <c r="A802" s="39"/>
    </row>
    <row r="803" spans="1:1" ht="12.45" x14ac:dyDescent="0.3">
      <c r="A803" s="39"/>
    </row>
    <row r="804" spans="1:1" ht="12.45" x14ac:dyDescent="0.3">
      <c r="A804" s="39"/>
    </row>
    <row r="805" spans="1:1" ht="12.45" x14ac:dyDescent="0.3">
      <c r="A805" s="39"/>
    </row>
    <row r="806" spans="1:1" ht="12.45" x14ac:dyDescent="0.3">
      <c r="A806" s="39"/>
    </row>
    <row r="807" spans="1:1" ht="12.45" x14ac:dyDescent="0.3">
      <c r="A807" s="39"/>
    </row>
    <row r="808" spans="1:1" ht="12.45" x14ac:dyDescent="0.3">
      <c r="A808" s="39"/>
    </row>
    <row r="809" spans="1:1" ht="12.45" x14ac:dyDescent="0.3">
      <c r="A809" s="39"/>
    </row>
    <row r="810" spans="1:1" ht="12.45" x14ac:dyDescent="0.3">
      <c r="A810" s="39"/>
    </row>
    <row r="811" spans="1:1" ht="12.45" x14ac:dyDescent="0.3">
      <c r="A811" s="39"/>
    </row>
    <row r="812" spans="1:1" ht="12.45" x14ac:dyDescent="0.3">
      <c r="A812" s="39"/>
    </row>
    <row r="813" spans="1:1" ht="12.45" x14ac:dyDescent="0.3">
      <c r="A813" s="39"/>
    </row>
    <row r="814" spans="1:1" ht="12.45" x14ac:dyDescent="0.3">
      <c r="A814" s="39"/>
    </row>
    <row r="815" spans="1:1" ht="12.45" x14ac:dyDescent="0.3">
      <c r="A815" s="39"/>
    </row>
    <row r="816" spans="1:1" ht="12.45" x14ac:dyDescent="0.3">
      <c r="A816" s="39"/>
    </row>
    <row r="817" spans="1:1" ht="12.45" x14ac:dyDescent="0.3">
      <c r="A817" s="39"/>
    </row>
    <row r="818" spans="1:1" ht="12.45" x14ac:dyDescent="0.3">
      <c r="A818" s="39"/>
    </row>
    <row r="819" spans="1:1" ht="12.45" x14ac:dyDescent="0.3">
      <c r="A819" s="39"/>
    </row>
    <row r="820" spans="1:1" ht="12.45" x14ac:dyDescent="0.3">
      <c r="A820" s="39"/>
    </row>
    <row r="821" spans="1:1" ht="12.45" x14ac:dyDescent="0.3">
      <c r="A821" s="39"/>
    </row>
    <row r="822" spans="1:1" ht="12.45" x14ac:dyDescent="0.3">
      <c r="A822" s="39"/>
    </row>
    <row r="823" spans="1:1" ht="12.45" x14ac:dyDescent="0.3">
      <c r="A823" s="39"/>
    </row>
    <row r="824" spans="1:1" ht="12.45" x14ac:dyDescent="0.3">
      <c r="A824" s="39"/>
    </row>
    <row r="825" spans="1:1" ht="12.45" x14ac:dyDescent="0.3">
      <c r="A825" s="39"/>
    </row>
    <row r="826" spans="1:1" ht="12.45" x14ac:dyDescent="0.3">
      <c r="A826" s="39"/>
    </row>
    <row r="827" spans="1:1" ht="12.45" x14ac:dyDescent="0.3">
      <c r="A827" s="39"/>
    </row>
    <row r="828" spans="1:1" ht="12.45" x14ac:dyDescent="0.3">
      <c r="A828" s="39"/>
    </row>
    <row r="829" spans="1:1" ht="12.45" x14ac:dyDescent="0.3">
      <c r="A829" s="39"/>
    </row>
    <row r="830" spans="1:1" ht="12.45" x14ac:dyDescent="0.3">
      <c r="A830" s="39"/>
    </row>
    <row r="831" spans="1:1" ht="12.45" x14ac:dyDescent="0.3">
      <c r="A831" s="39"/>
    </row>
    <row r="832" spans="1:1" ht="12.45" x14ac:dyDescent="0.3">
      <c r="A832" s="39"/>
    </row>
    <row r="833" spans="1:1" ht="12.45" x14ac:dyDescent="0.3">
      <c r="A833" s="39"/>
    </row>
    <row r="834" spans="1:1" ht="12.45" x14ac:dyDescent="0.3">
      <c r="A834" s="39"/>
    </row>
    <row r="835" spans="1:1" ht="12.45" x14ac:dyDescent="0.3">
      <c r="A835" s="39"/>
    </row>
    <row r="836" spans="1:1" ht="12.45" x14ac:dyDescent="0.3">
      <c r="A836" s="39"/>
    </row>
    <row r="837" spans="1:1" ht="12.45" x14ac:dyDescent="0.3">
      <c r="A837" s="39"/>
    </row>
    <row r="838" spans="1:1" ht="12.45" x14ac:dyDescent="0.3">
      <c r="A838" s="39"/>
    </row>
    <row r="839" spans="1:1" ht="12.45" x14ac:dyDescent="0.3">
      <c r="A839" s="39"/>
    </row>
    <row r="840" spans="1:1" ht="12.45" x14ac:dyDescent="0.3">
      <c r="A840" s="39"/>
    </row>
    <row r="841" spans="1:1" ht="12.45" x14ac:dyDescent="0.3">
      <c r="A841" s="39"/>
    </row>
    <row r="842" spans="1:1" ht="12.45" x14ac:dyDescent="0.3">
      <c r="A842" s="39"/>
    </row>
    <row r="843" spans="1:1" ht="12.45" x14ac:dyDescent="0.3">
      <c r="A843" s="39"/>
    </row>
    <row r="844" spans="1:1" ht="12.45" x14ac:dyDescent="0.3">
      <c r="A844" s="39"/>
    </row>
    <row r="845" spans="1:1" ht="12.45" x14ac:dyDescent="0.3">
      <c r="A845" s="39"/>
    </row>
    <row r="846" spans="1:1" ht="12.45" x14ac:dyDescent="0.3">
      <c r="A846" s="39"/>
    </row>
    <row r="847" spans="1:1" ht="12.45" x14ac:dyDescent="0.3">
      <c r="A847" s="39"/>
    </row>
    <row r="848" spans="1:1" ht="12.45" x14ac:dyDescent="0.3">
      <c r="A848" s="39"/>
    </row>
    <row r="849" spans="1:1" ht="12.45" x14ac:dyDescent="0.3">
      <c r="A849" s="39"/>
    </row>
    <row r="850" spans="1:1" ht="12.45" x14ac:dyDescent="0.3">
      <c r="A850" s="39"/>
    </row>
    <row r="851" spans="1:1" ht="12.45" x14ac:dyDescent="0.3">
      <c r="A851" s="39"/>
    </row>
    <row r="852" spans="1:1" ht="12.45" x14ac:dyDescent="0.3">
      <c r="A852" s="39"/>
    </row>
    <row r="853" spans="1:1" ht="12.45" x14ac:dyDescent="0.3">
      <c r="A853" s="39"/>
    </row>
    <row r="854" spans="1:1" ht="12.45" x14ac:dyDescent="0.3">
      <c r="A854" s="39"/>
    </row>
    <row r="855" spans="1:1" ht="12.45" x14ac:dyDescent="0.3">
      <c r="A855" s="39"/>
    </row>
    <row r="856" spans="1:1" ht="12.45" x14ac:dyDescent="0.3">
      <c r="A856" s="39"/>
    </row>
    <row r="857" spans="1:1" ht="12.45" x14ac:dyDescent="0.3">
      <c r="A857" s="39"/>
    </row>
    <row r="858" spans="1:1" ht="12.45" x14ac:dyDescent="0.3">
      <c r="A858" s="39"/>
    </row>
    <row r="859" spans="1:1" ht="12.45" x14ac:dyDescent="0.3">
      <c r="A859" s="39"/>
    </row>
    <row r="860" spans="1:1" ht="12.45" x14ac:dyDescent="0.3">
      <c r="A860" s="39"/>
    </row>
    <row r="861" spans="1:1" ht="12.45" x14ac:dyDescent="0.3">
      <c r="A861" s="39"/>
    </row>
    <row r="862" spans="1:1" ht="12.45" x14ac:dyDescent="0.3">
      <c r="A862" s="39"/>
    </row>
    <row r="863" spans="1:1" ht="12.45" x14ac:dyDescent="0.3">
      <c r="A863" s="39"/>
    </row>
    <row r="864" spans="1:1" ht="12.45" x14ac:dyDescent="0.3">
      <c r="A864" s="39"/>
    </row>
    <row r="865" spans="1:1" ht="12.45" x14ac:dyDescent="0.3">
      <c r="A865" s="39"/>
    </row>
    <row r="866" spans="1:1" ht="12.45" x14ac:dyDescent="0.3">
      <c r="A866" s="39"/>
    </row>
    <row r="867" spans="1:1" ht="12.45" x14ac:dyDescent="0.3">
      <c r="A867" s="39"/>
    </row>
    <row r="868" spans="1:1" ht="12.45" x14ac:dyDescent="0.3">
      <c r="A868" s="39"/>
    </row>
    <row r="869" spans="1:1" ht="12.45" x14ac:dyDescent="0.3">
      <c r="A869" s="39"/>
    </row>
    <row r="870" spans="1:1" ht="12.45" x14ac:dyDescent="0.3">
      <c r="A870" s="39"/>
    </row>
    <row r="871" spans="1:1" ht="12.45" x14ac:dyDescent="0.3">
      <c r="A871" s="39"/>
    </row>
    <row r="872" spans="1:1" ht="12.45" x14ac:dyDescent="0.3">
      <c r="A872" s="39"/>
    </row>
    <row r="873" spans="1:1" ht="12.45" x14ac:dyDescent="0.3">
      <c r="A873" s="39"/>
    </row>
    <row r="874" spans="1:1" ht="12.45" x14ac:dyDescent="0.3">
      <c r="A874" s="39"/>
    </row>
    <row r="875" spans="1:1" ht="12.45" x14ac:dyDescent="0.3">
      <c r="A875" s="39"/>
    </row>
    <row r="876" spans="1:1" ht="12.45" x14ac:dyDescent="0.3">
      <c r="A876" s="39"/>
    </row>
    <row r="877" spans="1:1" ht="12.45" x14ac:dyDescent="0.3">
      <c r="A877" s="39"/>
    </row>
    <row r="878" spans="1:1" ht="12.45" x14ac:dyDescent="0.3">
      <c r="A878" s="39"/>
    </row>
    <row r="879" spans="1:1" ht="12.45" x14ac:dyDescent="0.3">
      <c r="A879" s="39"/>
    </row>
    <row r="880" spans="1:1" ht="12.45" x14ac:dyDescent="0.3">
      <c r="A880" s="39"/>
    </row>
    <row r="881" spans="1:1" ht="12.45" x14ac:dyDescent="0.3">
      <c r="A881" s="39"/>
    </row>
    <row r="882" spans="1:1" ht="12.45" x14ac:dyDescent="0.3">
      <c r="A882" s="39"/>
    </row>
    <row r="883" spans="1:1" ht="12.45" x14ac:dyDescent="0.3">
      <c r="A883" s="39"/>
    </row>
    <row r="884" spans="1:1" ht="12.45" x14ac:dyDescent="0.3">
      <c r="A884" s="39"/>
    </row>
    <row r="885" spans="1:1" ht="12.45" x14ac:dyDescent="0.3">
      <c r="A885" s="39"/>
    </row>
    <row r="886" spans="1:1" ht="12.45" x14ac:dyDescent="0.3">
      <c r="A886" s="39"/>
    </row>
    <row r="887" spans="1:1" ht="12.45" x14ac:dyDescent="0.3">
      <c r="A887" s="39"/>
    </row>
    <row r="888" spans="1:1" ht="12.45" x14ac:dyDescent="0.3">
      <c r="A888" s="39"/>
    </row>
    <row r="889" spans="1:1" ht="12.45" x14ac:dyDescent="0.3">
      <c r="A889" s="39"/>
    </row>
    <row r="890" spans="1:1" ht="12.45" x14ac:dyDescent="0.3">
      <c r="A890" s="39"/>
    </row>
    <row r="891" spans="1:1" ht="12.45" x14ac:dyDescent="0.3">
      <c r="A891" s="39"/>
    </row>
    <row r="892" spans="1:1" ht="12.45" x14ac:dyDescent="0.3">
      <c r="A892" s="39"/>
    </row>
    <row r="893" spans="1:1" ht="12.45" x14ac:dyDescent="0.3">
      <c r="A893" s="39"/>
    </row>
    <row r="894" spans="1:1" ht="12.45" x14ac:dyDescent="0.3">
      <c r="A894" s="39"/>
    </row>
    <row r="895" spans="1:1" ht="12.45" x14ac:dyDescent="0.3">
      <c r="A895" s="39"/>
    </row>
    <row r="896" spans="1:1" ht="12.45" x14ac:dyDescent="0.3">
      <c r="A896" s="39"/>
    </row>
    <row r="897" spans="1:1" ht="12.45" x14ac:dyDescent="0.3">
      <c r="A897" s="39"/>
    </row>
    <row r="898" spans="1:1" ht="12.45" x14ac:dyDescent="0.3">
      <c r="A898" s="39"/>
    </row>
    <row r="899" spans="1:1" ht="12.45" x14ac:dyDescent="0.3">
      <c r="A899" s="39"/>
    </row>
    <row r="900" spans="1:1" ht="12.45" x14ac:dyDescent="0.3">
      <c r="A900" s="39"/>
    </row>
    <row r="901" spans="1:1" ht="12.45" x14ac:dyDescent="0.3">
      <c r="A901" s="39"/>
    </row>
    <row r="902" spans="1:1" ht="12.45" x14ac:dyDescent="0.3">
      <c r="A902" s="39"/>
    </row>
    <row r="903" spans="1:1" ht="12.45" x14ac:dyDescent="0.3">
      <c r="A903" s="39"/>
    </row>
    <row r="904" spans="1:1" ht="12.45" x14ac:dyDescent="0.3">
      <c r="A904" s="39"/>
    </row>
    <row r="905" spans="1:1" ht="12.45" x14ac:dyDescent="0.3">
      <c r="A905" s="39"/>
    </row>
    <row r="906" spans="1:1" ht="12.45" x14ac:dyDescent="0.3">
      <c r="A906" s="39"/>
    </row>
    <row r="907" spans="1:1" ht="12.45" x14ac:dyDescent="0.3">
      <c r="A907" s="39"/>
    </row>
    <row r="908" spans="1:1" ht="12.45" x14ac:dyDescent="0.3">
      <c r="A908" s="39"/>
    </row>
    <row r="909" spans="1:1" ht="12.45" x14ac:dyDescent="0.3">
      <c r="A909" s="39"/>
    </row>
    <row r="910" spans="1:1" ht="12.45" x14ac:dyDescent="0.3">
      <c r="A910" s="39"/>
    </row>
    <row r="911" spans="1:1" ht="12.45" x14ac:dyDescent="0.3">
      <c r="A911" s="39"/>
    </row>
    <row r="912" spans="1:1" ht="12.45" x14ac:dyDescent="0.3">
      <c r="A912" s="39"/>
    </row>
    <row r="913" spans="1:1" ht="12.45" x14ac:dyDescent="0.3">
      <c r="A913" s="39"/>
    </row>
    <row r="914" spans="1:1" ht="12.45" x14ac:dyDescent="0.3">
      <c r="A914" s="39"/>
    </row>
    <row r="915" spans="1:1" ht="12.45" x14ac:dyDescent="0.3">
      <c r="A915" s="39"/>
    </row>
    <row r="916" spans="1:1" ht="12.45" x14ac:dyDescent="0.3">
      <c r="A916" s="39"/>
    </row>
    <row r="917" spans="1:1" ht="12.45" x14ac:dyDescent="0.3">
      <c r="A917" s="39"/>
    </row>
    <row r="918" spans="1:1" ht="12.45" x14ac:dyDescent="0.3">
      <c r="A918" s="39"/>
    </row>
    <row r="919" spans="1:1" ht="12.45" x14ac:dyDescent="0.3">
      <c r="A919" s="39"/>
    </row>
    <row r="920" spans="1:1" ht="12.45" x14ac:dyDescent="0.3">
      <c r="A920" s="39"/>
    </row>
    <row r="921" spans="1:1" ht="12.45" x14ac:dyDescent="0.3">
      <c r="A921" s="39"/>
    </row>
    <row r="922" spans="1:1" ht="12.45" x14ac:dyDescent="0.3">
      <c r="A922" s="39"/>
    </row>
    <row r="923" spans="1:1" ht="12.45" x14ac:dyDescent="0.3">
      <c r="A923" s="39"/>
    </row>
    <row r="924" spans="1:1" ht="12.45" x14ac:dyDescent="0.3">
      <c r="A924" s="39"/>
    </row>
    <row r="925" spans="1:1" ht="12.45" x14ac:dyDescent="0.3">
      <c r="A925" s="39"/>
    </row>
    <row r="926" spans="1:1" ht="12.45" x14ac:dyDescent="0.3">
      <c r="A926" s="39"/>
    </row>
    <row r="927" spans="1:1" ht="12.45" x14ac:dyDescent="0.3">
      <c r="A927" s="39"/>
    </row>
    <row r="928" spans="1:1" ht="12.45" x14ac:dyDescent="0.3">
      <c r="A928" s="39"/>
    </row>
    <row r="929" spans="1:1" ht="12.45" x14ac:dyDescent="0.3">
      <c r="A929" s="39"/>
    </row>
    <row r="930" spans="1:1" ht="12.45" x14ac:dyDescent="0.3">
      <c r="A930" s="39"/>
    </row>
    <row r="931" spans="1:1" ht="12.45" x14ac:dyDescent="0.3">
      <c r="A931" s="39"/>
    </row>
    <row r="932" spans="1:1" ht="12.45" x14ac:dyDescent="0.3">
      <c r="A932" s="39"/>
    </row>
    <row r="933" spans="1:1" ht="12.45" x14ac:dyDescent="0.3">
      <c r="A933" s="39"/>
    </row>
    <row r="934" spans="1:1" ht="12.45" x14ac:dyDescent="0.3">
      <c r="A934" s="39"/>
    </row>
    <row r="935" spans="1:1" ht="12.45" x14ac:dyDescent="0.3">
      <c r="A935" s="39"/>
    </row>
    <row r="936" spans="1:1" ht="12.45" x14ac:dyDescent="0.3">
      <c r="A936" s="39"/>
    </row>
    <row r="937" spans="1:1" ht="12.45" x14ac:dyDescent="0.3">
      <c r="A937" s="39"/>
    </row>
    <row r="938" spans="1:1" ht="12.45" x14ac:dyDescent="0.3">
      <c r="A938" s="39"/>
    </row>
    <row r="939" spans="1:1" ht="12.45" x14ac:dyDescent="0.3">
      <c r="A939" s="39"/>
    </row>
    <row r="940" spans="1:1" ht="12.45" x14ac:dyDescent="0.3">
      <c r="A940" s="39"/>
    </row>
    <row r="941" spans="1:1" ht="12.45" x14ac:dyDescent="0.3">
      <c r="A941" s="39"/>
    </row>
    <row r="942" spans="1:1" ht="12.45" x14ac:dyDescent="0.3">
      <c r="A942" s="39"/>
    </row>
    <row r="943" spans="1:1" ht="12.45" x14ac:dyDescent="0.3">
      <c r="A943" s="39"/>
    </row>
    <row r="944" spans="1:1" ht="12.45" x14ac:dyDescent="0.3">
      <c r="A944" s="39"/>
    </row>
    <row r="945" spans="1:1" ht="12.45" x14ac:dyDescent="0.3">
      <c r="A945" s="39"/>
    </row>
    <row r="946" spans="1:1" ht="12.45" x14ac:dyDescent="0.3">
      <c r="A946" s="39"/>
    </row>
    <row r="947" spans="1:1" ht="12.45" x14ac:dyDescent="0.3">
      <c r="A947" s="39"/>
    </row>
    <row r="948" spans="1:1" ht="12.45" x14ac:dyDescent="0.3">
      <c r="A948" s="39"/>
    </row>
    <row r="949" spans="1:1" ht="12.45" x14ac:dyDescent="0.3">
      <c r="A949" s="39"/>
    </row>
    <row r="950" spans="1:1" ht="12.45" x14ac:dyDescent="0.3">
      <c r="A950" s="39"/>
    </row>
    <row r="951" spans="1:1" ht="12.45" x14ac:dyDescent="0.3">
      <c r="A951" s="39"/>
    </row>
    <row r="952" spans="1:1" ht="12.45" x14ac:dyDescent="0.3">
      <c r="A952" s="39"/>
    </row>
    <row r="953" spans="1:1" ht="12.45" x14ac:dyDescent="0.3">
      <c r="A953" s="39"/>
    </row>
    <row r="954" spans="1:1" ht="12.45" x14ac:dyDescent="0.3">
      <c r="A954" s="39"/>
    </row>
    <row r="955" spans="1:1" ht="12.45" x14ac:dyDescent="0.3">
      <c r="A955" s="39"/>
    </row>
    <row r="956" spans="1:1" ht="12.45" x14ac:dyDescent="0.3">
      <c r="A956" s="39"/>
    </row>
    <row r="957" spans="1:1" ht="12.45" x14ac:dyDescent="0.3">
      <c r="A957" s="39"/>
    </row>
    <row r="958" spans="1:1" ht="12.45" x14ac:dyDescent="0.3">
      <c r="A958" s="39"/>
    </row>
    <row r="959" spans="1:1" ht="12.45" x14ac:dyDescent="0.3">
      <c r="A959" s="39"/>
    </row>
    <row r="960" spans="1:1" ht="12.45" x14ac:dyDescent="0.3">
      <c r="A960" s="39"/>
    </row>
    <row r="961" spans="1:1" ht="12.45" x14ac:dyDescent="0.3">
      <c r="A961" s="39"/>
    </row>
    <row r="962" spans="1:1" ht="12.45" x14ac:dyDescent="0.3">
      <c r="A962" s="39"/>
    </row>
    <row r="963" spans="1:1" ht="12.45" x14ac:dyDescent="0.3">
      <c r="A963" s="39"/>
    </row>
    <row r="964" spans="1:1" ht="12.45" x14ac:dyDescent="0.3">
      <c r="A964" s="39"/>
    </row>
    <row r="965" spans="1:1" ht="12.45" x14ac:dyDescent="0.3">
      <c r="A965" s="39"/>
    </row>
    <row r="966" spans="1:1" ht="12.45" x14ac:dyDescent="0.3">
      <c r="A966" s="39"/>
    </row>
    <row r="967" spans="1:1" ht="12.45" x14ac:dyDescent="0.3">
      <c r="A967" s="39"/>
    </row>
    <row r="968" spans="1:1" ht="12.45" x14ac:dyDescent="0.3">
      <c r="A968" s="39"/>
    </row>
    <row r="969" spans="1:1" ht="12.45" x14ac:dyDescent="0.3">
      <c r="A969" s="39"/>
    </row>
    <row r="970" spans="1:1" ht="12.45" x14ac:dyDescent="0.3">
      <c r="A970" s="39"/>
    </row>
    <row r="971" spans="1:1" ht="12.45" x14ac:dyDescent="0.3">
      <c r="A971" s="39"/>
    </row>
    <row r="972" spans="1:1" ht="12.45" x14ac:dyDescent="0.3">
      <c r="A972" s="39"/>
    </row>
    <row r="973" spans="1:1" ht="12.45" x14ac:dyDescent="0.3">
      <c r="A973" s="39"/>
    </row>
    <row r="974" spans="1:1" ht="12.45" x14ac:dyDescent="0.3">
      <c r="A974" s="39"/>
    </row>
    <row r="975" spans="1:1" ht="12.45" x14ac:dyDescent="0.3">
      <c r="A975" s="39"/>
    </row>
    <row r="976" spans="1:1" ht="12.45" x14ac:dyDescent="0.3">
      <c r="A976" s="39"/>
    </row>
    <row r="977" spans="1:1" ht="12.45" x14ac:dyDescent="0.3">
      <c r="A977" s="39"/>
    </row>
    <row r="978" spans="1:1" ht="12.45" x14ac:dyDescent="0.3">
      <c r="A978" s="39"/>
    </row>
    <row r="979" spans="1:1" ht="12.45" x14ac:dyDescent="0.3">
      <c r="A979" s="39"/>
    </row>
    <row r="980" spans="1:1" ht="12.45" x14ac:dyDescent="0.3">
      <c r="A980" s="39"/>
    </row>
    <row r="981" spans="1:1" ht="12.45" x14ac:dyDescent="0.3">
      <c r="A981" s="39"/>
    </row>
    <row r="982" spans="1:1" ht="12.45" x14ac:dyDescent="0.3">
      <c r="A982" s="39"/>
    </row>
    <row r="983" spans="1:1" ht="12.45" x14ac:dyDescent="0.3">
      <c r="A983" s="39"/>
    </row>
    <row r="984" spans="1:1" ht="12.45" x14ac:dyDescent="0.3">
      <c r="A984" s="39"/>
    </row>
    <row r="985" spans="1:1" ht="12.45" x14ac:dyDescent="0.3">
      <c r="A985" s="39"/>
    </row>
    <row r="986" spans="1:1" ht="12.45" x14ac:dyDescent="0.3">
      <c r="A986" s="39"/>
    </row>
    <row r="987" spans="1:1" ht="12.45" x14ac:dyDescent="0.3">
      <c r="A987" s="39"/>
    </row>
    <row r="988" spans="1:1" ht="12.45" x14ac:dyDescent="0.3">
      <c r="A988" s="39"/>
    </row>
    <row r="989" spans="1:1" ht="12.45" x14ac:dyDescent="0.3">
      <c r="A989" s="39"/>
    </row>
    <row r="990" spans="1:1" ht="12.45" x14ac:dyDescent="0.3">
      <c r="A990" s="39"/>
    </row>
    <row r="991" spans="1:1" ht="12.45" x14ac:dyDescent="0.3">
      <c r="A991" s="39"/>
    </row>
    <row r="992" spans="1:1" ht="12.45" x14ac:dyDescent="0.3">
      <c r="A992" s="39"/>
    </row>
    <row r="993" spans="1:1" ht="12.45" x14ac:dyDescent="0.3">
      <c r="A993" s="39"/>
    </row>
    <row r="994" spans="1:1" ht="12.45" x14ac:dyDescent="0.3">
      <c r="A994" s="39"/>
    </row>
    <row r="995" spans="1:1" ht="12.45" x14ac:dyDescent="0.3">
      <c r="A995" s="39"/>
    </row>
    <row r="996" spans="1:1" ht="12.45" x14ac:dyDescent="0.3">
      <c r="A996" s="39"/>
    </row>
    <row r="997" spans="1:1" ht="12.45" x14ac:dyDescent="0.3">
      <c r="A997" s="39"/>
    </row>
    <row r="998" spans="1:1" ht="12.45" x14ac:dyDescent="0.3">
      <c r="A998" s="39"/>
    </row>
    <row r="999" spans="1:1" ht="12.45" x14ac:dyDescent="0.3">
      <c r="A999" s="39"/>
    </row>
    <row r="1000" spans="1:1" ht="12.45" x14ac:dyDescent="0.3">
      <c r="A1000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 1</vt:lpstr>
      <vt:lpstr>Ejercicio 2</vt:lpstr>
      <vt:lpstr>Ejercicio 3</vt:lpstr>
      <vt:lpstr>Ejercicio 4</vt:lpstr>
      <vt:lpstr>Ejercicio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Cristina Varas</cp:lastModifiedBy>
  <dcterms:modified xsi:type="dcterms:W3CDTF">2022-01-09T15:54:29Z</dcterms:modified>
</cp:coreProperties>
</file>