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OCTORADO\Movilab shared Cristina\MovilabPGM\Python dev\Patrons\"/>
    </mc:Choice>
  </mc:AlternateContent>
  <bookViews>
    <workbookView xWindow="0" yWindow="0" windowWidth="30720" windowHeight="13425"/>
  </bookViews>
  <sheets>
    <sheet name="Results" sheetId="1" r:id="rId1"/>
    <sheet name="Sheet2" sheetId="2" r:id="rId2"/>
  </sheets>
  <definedNames>
    <definedName name="_xlnm.Print_Area" localSheetId="0">Results!$Q$1:$AA$51</definedName>
    <definedName name="campvisual2" localSheetId="1">Sheet2!$A$1:$G$15</definedName>
    <definedName name="campvisual2_1" localSheetId="1">Sheet2!$A$1:$G$15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K28" i="1" l="1"/>
  <c r="K27" i="1"/>
  <c r="N27" i="1"/>
  <c r="M31" i="1"/>
  <c r="P21" i="1"/>
  <c r="O23" i="1"/>
  <c r="P23" i="1" s="1"/>
  <c r="O24" i="1"/>
  <c r="P24" i="1" s="1"/>
  <c r="O22" i="1"/>
  <c r="P22" i="1" s="1"/>
  <c r="O20" i="1"/>
  <c r="P20" i="1" s="1"/>
  <c r="O19" i="1"/>
  <c r="O18" i="1"/>
  <c r="V31" i="1" l="1"/>
  <c r="K29" i="1"/>
  <c r="N28" i="1"/>
  <c r="V32" i="1"/>
  <c r="K31" i="1"/>
  <c r="N31" i="1" l="1"/>
  <c r="X35" i="1" s="1"/>
  <c r="N32" i="1"/>
  <c r="W35" i="1" s="1"/>
  <c r="V33" i="1"/>
  <c r="N29" i="1"/>
  <c r="K30" i="1"/>
  <c r="C7" i="1"/>
  <c r="D7" i="1"/>
  <c r="E7" i="1"/>
  <c r="C8" i="1"/>
  <c r="D8" i="1"/>
  <c r="E8" i="1"/>
  <c r="C9" i="1"/>
  <c r="D9" i="1"/>
  <c r="E9" i="1"/>
  <c r="C10" i="1"/>
  <c r="G10" i="1" s="1"/>
  <c r="D10" i="1"/>
  <c r="E10" i="1"/>
  <c r="C11" i="1"/>
  <c r="D11" i="1"/>
  <c r="E11" i="1"/>
  <c r="C12" i="1"/>
  <c r="D12" i="1"/>
  <c r="E12" i="1"/>
  <c r="C13" i="1"/>
  <c r="D13" i="1"/>
  <c r="E13" i="1"/>
  <c r="C14" i="1"/>
  <c r="G14" i="1" s="1"/>
  <c r="D14" i="1"/>
  <c r="E14" i="1"/>
  <c r="E6" i="1"/>
  <c r="C6" i="1"/>
  <c r="G9" i="1" l="1"/>
  <c r="G13" i="1"/>
  <c r="G6" i="1"/>
  <c r="G7" i="1"/>
  <c r="G11" i="1"/>
  <c r="G8" i="1"/>
  <c r="G12" i="1"/>
  <c r="E18" i="1"/>
  <c r="V34" i="1"/>
  <c r="N30" i="1"/>
  <c r="E17" i="1"/>
  <c r="E20" i="1"/>
  <c r="E24" i="1"/>
  <c r="E22" i="1"/>
  <c r="E23" i="1"/>
  <c r="E21" i="1"/>
  <c r="B1" i="1"/>
  <c r="A2" i="1"/>
  <c r="B2" i="1"/>
  <c r="C2" i="1"/>
  <c r="D2" i="1"/>
  <c r="E2" i="1"/>
  <c r="A3" i="1"/>
  <c r="B3" i="1"/>
  <c r="S2" i="1" s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D6" i="1"/>
  <c r="E19" i="1" s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F14" i="1" s="1"/>
  <c r="C1" i="1"/>
  <c r="D1" i="1"/>
  <c r="E1" i="1"/>
  <c r="A1" i="1"/>
  <c r="Q1" i="1" s="1"/>
  <c r="C21" i="1" l="1"/>
  <c r="I21" i="1" s="1"/>
  <c r="F12" i="1"/>
  <c r="C19" i="1"/>
  <c r="L19" i="1" s="1"/>
  <c r="F6" i="1"/>
  <c r="C22" i="1"/>
  <c r="I22" i="1" s="1"/>
  <c r="F11" i="1"/>
  <c r="C24" i="1"/>
  <c r="I24" i="1" s="1"/>
  <c r="F9" i="1"/>
  <c r="C23" i="1"/>
  <c r="I23" i="1" s="1"/>
  <c r="F10" i="1"/>
  <c r="C17" i="1"/>
  <c r="K17" i="1" s="1"/>
  <c r="F8" i="1"/>
  <c r="C20" i="1"/>
  <c r="I20" i="1" s="1"/>
  <c r="F13" i="1"/>
  <c r="C18" i="1"/>
  <c r="I18" i="1" s="1"/>
  <c r="F7" i="1"/>
  <c r="I19" i="1"/>
  <c r="K21" i="1"/>
  <c r="L22" i="1"/>
  <c r="K22" i="1"/>
  <c r="M22" i="1"/>
  <c r="L20" i="1"/>
  <c r="M24" i="1"/>
  <c r="M19" i="1"/>
  <c r="K19" i="1"/>
  <c r="L21" i="1" l="1"/>
  <c r="M21" i="1"/>
  <c r="M23" i="1"/>
  <c r="M18" i="1"/>
  <c r="K24" i="1"/>
  <c r="K18" i="1"/>
  <c r="J29" i="1" s="1"/>
  <c r="K20" i="1"/>
  <c r="J30" i="1" s="1"/>
  <c r="L24" i="1"/>
  <c r="L18" i="1"/>
  <c r="M20" i="1"/>
  <c r="L17" i="1"/>
  <c r="M17" i="1"/>
  <c r="I17" i="1"/>
  <c r="L23" i="1"/>
  <c r="K23" i="1"/>
  <c r="J28" i="1" s="1"/>
  <c r="H9" i="1"/>
  <c r="J27" i="1"/>
  <c r="H11" i="1"/>
  <c r="J17" i="1"/>
  <c r="H13" i="1"/>
  <c r="H6" i="1"/>
  <c r="H12" i="1"/>
  <c r="H10" i="1"/>
  <c r="H8" i="1"/>
  <c r="H7" i="1"/>
  <c r="J19" i="1"/>
  <c r="J24" i="1"/>
  <c r="J18" i="1"/>
  <c r="J20" i="1"/>
  <c r="J21" i="1"/>
  <c r="J22" i="1"/>
  <c r="J23" i="1"/>
  <c r="I30" i="1" l="1"/>
  <c r="L30" i="1" s="1"/>
  <c r="I27" i="1"/>
  <c r="U31" i="1" s="1"/>
  <c r="I28" i="1"/>
  <c r="U32" i="1" s="1"/>
  <c r="I31" i="1"/>
  <c r="L31" i="1" s="1"/>
  <c r="U35" i="1" s="1"/>
  <c r="I29" i="1"/>
  <c r="U34" i="1" l="1"/>
  <c r="L29" i="1"/>
  <c r="U33" i="1"/>
  <c r="L28" i="1"/>
  <c r="L27" i="1"/>
</calcChain>
</file>

<file path=xl/connections.xml><?xml version="1.0" encoding="utf-8"?>
<connections xmlns="http://schemas.openxmlformats.org/spreadsheetml/2006/main">
  <connection id="1" name="campvisual2" type="6" refreshedVersion="6" background="1" saveData="1">
    <textPr codePage="850" sourceFile="G:\Mi unidad\DOCTORADO\Bielglasses\CONTENIDO\3. PACIENTES\PACIENTES\INFORMES\_IDN19_ Josep\ID19_Datos\Julio20\CampVisual_Resultats.txt" semicolon="1">
      <textFields count="7">
        <textField/>
        <textField/>
        <textField/>
        <textField/>
        <textField/>
        <textField/>
        <textField/>
      </textFields>
    </textPr>
  </connection>
  <connection id="2" name="campvisual21" type="6" refreshedVersion="6" deleted="1" background="1" saveData="1">
    <textPr codePage="850" sourceFile="C:\Movilab_v1_0 Complert install\Resultats\CampVisual_Resultats.txt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<sst xmlns="http://schemas.openxmlformats.org/spreadsheetml/2006/main" count="85" uniqueCount="64">
  <si>
    <t>A</t>
  </si>
  <si>
    <t>B</t>
  </si>
  <si>
    <t>C</t>
  </si>
  <si>
    <t>D</t>
  </si>
  <si>
    <t>E</t>
  </si>
  <si>
    <t>F</t>
  </si>
  <si>
    <t>G</t>
  </si>
  <si>
    <t>H</t>
  </si>
  <si>
    <t>ID patient</t>
  </si>
  <si>
    <t>Eye</t>
  </si>
  <si>
    <t>Both</t>
  </si>
  <si>
    <t>Direction</t>
  </si>
  <si>
    <t>Abis</t>
  </si>
  <si>
    <t>Row1</t>
  </si>
  <si>
    <t>Col2</t>
  </si>
  <si>
    <t>Col1</t>
  </si>
  <si>
    <t>Row2</t>
  </si>
  <si>
    <t>Dot size</t>
  </si>
  <si>
    <t>ColM</t>
  </si>
  <si>
    <t>FilaM</t>
  </si>
  <si>
    <t>Eix</t>
  </si>
  <si>
    <t>Eixº</t>
  </si>
  <si>
    <t>0º</t>
  </si>
  <si>
    <t>45º</t>
  </si>
  <si>
    <t>90º</t>
  </si>
  <si>
    <t>135º</t>
  </si>
  <si>
    <t>180º</t>
  </si>
  <si>
    <t>225º</t>
  </si>
  <si>
    <t>270º</t>
  </si>
  <si>
    <t>315º</t>
  </si>
  <si>
    <t>Area</t>
  </si>
  <si>
    <t>Area Triangles</t>
  </si>
  <si>
    <t>Hor</t>
  </si>
  <si>
    <t>Vert</t>
  </si>
  <si>
    <t>0-180</t>
  </si>
  <si>
    <t>90-270</t>
  </si>
  <si>
    <t>45-225</t>
  </si>
  <si>
    <t>135-315</t>
  </si>
  <si>
    <t>Eixos agrupats</t>
  </si>
  <si>
    <t>Max Test</t>
  </si>
  <si>
    <t>Max Norm</t>
  </si>
  <si>
    <t>Ob+</t>
  </si>
  <si>
    <t>Ob-</t>
  </si>
  <si>
    <t>Max Once</t>
  </si>
  <si>
    <t>% Test vs Norm</t>
  </si>
  <si>
    <t>% Once vs Norm</t>
  </si>
  <si>
    <t>Mitja Graus CV</t>
  </si>
  <si>
    <t>Desv. Est. CV</t>
  </si>
  <si>
    <t>Max</t>
  </si>
  <si>
    <t>Min</t>
  </si>
  <si>
    <t>Mitjana Graus CV</t>
  </si>
  <si>
    <t>Circulo 20</t>
  </si>
  <si>
    <t>Ceguera</t>
  </si>
  <si>
    <t>Promedio</t>
  </si>
  <si>
    <t>Desv. Est.</t>
  </si>
  <si>
    <t>ID paciente:</t>
  </si>
  <si>
    <t>Baja Visión</t>
  </si>
  <si>
    <t>Normalidad</t>
  </si>
  <si>
    <t>PACIENTE</t>
  </si>
  <si>
    <t>Col3</t>
  </si>
  <si>
    <t>Row3</t>
  </si>
  <si>
    <t>Initial Date &amp; Time:2019-06-13 13:09:19</t>
  </si>
  <si>
    <t>id4</t>
  </si>
  <si>
    <t>Experiment Done at 2019-06-13 13:14:32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</si>
</sst>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  <numFmt numFmtId="167" formatCode="0.0\°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0" borderId="0" xfId="2" applyNumberFormat="1" applyFont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right"/>
    </xf>
    <xf numFmtId="0" fontId="6" fillId="0" borderId="0" xfId="0" applyFont="1" applyAlignment="1">
      <alignment horizontal="center"/>
    </xf>
    <xf numFmtId="166" fontId="5" fillId="0" borderId="0" xfId="2" applyNumberFormat="1" applyFont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ysClr val="windowText" lastClr="000000"/>
                </a:solidFill>
              </a:rPr>
              <a:t>Campo Visual Movilab AO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Promedio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Results!$F$6:$F$14</c:f>
              <c:numCache>
                <c:formatCode>0.0</c:formatCode>
                <c:ptCount val="9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-4.5</c:v>
                </c:pt>
                <c:pt idx="6">
                  <c:v>-6.5</c:v>
                </c:pt>
                <c:pt idx="7">
                  <c:v>-5</c:v>
                </c:pt>
                <c:pt idx="8">
                  <c:v>0</c:v>
                </c:pt>
              </c:numCache>
            </c:numRef>
          </c:xVal>
          <c:yVal>
            <c:numRef>
              <c:f>Results!$G$6:$G$14</c:f>
              <c:numCache>
                <c:formatCode>0.0</c:formatCode>
                <c:ptCount val="9"/>
                <c:pt idx="0">
                  <c:v>5.5</c:v>
                </c:pt>
                <c:pt idx="1">
                  <c:v>6</c:v>
                </c:pt>
                <c:pt idx="2">
                  <c:v>0</c:v>
                </c:pt>
                <c:pt idx="3">
                  <c:v>-4</c:v>
                </c:pt>
                <c:pt idx="4">
                  <c:v>-5</c:v>
                </c:pt>
                <c:pt idx="5">
                  <c:v>-4.5</c:v>
                </c:pt>
                <c:pt idx="6">
                  <c:v>0</c:v>
                </c:pt>
                <c:pt idx="7">
                  <c:v>5</c:v>
                </c:pt>
                <c:pt idx="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E-4F5D-B761-742CE26D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86223"/>
        <c:axId val="879177903"/>
      </c:scatterChart>
      <c:valAx>
        <c:axId val="879186223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°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177903"/>
        <c:crosses val="autoZero"/>
        <c:crossBetween val="midCat"/>
        <c:majorUnit val="5"/>
        <c:minorUnit val="2"/>
      </c:valAx>
      <c:valAx>
        <c:axId val="879177903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°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186223"/>
        <c:crosses val="autoZero"/>
        <c:crossBetween val="midCat"/>
        <c:majorUnit val="5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Iteraciones</a:t>
            </a:r>
          </a:p>
        </c:rich>
      </c:tx>
      <c:layout>
        <c:manualLayout>
          <c:xMode val="edge"/>
          <c:yMode val="edge"/>
          <c:x val="0.33481008833369202"/>
          <c:y val="4.808015405561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Dentro Fuera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Results!$B$6:$B$14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-5</c:v>
                </c:pt>
                <c:pt idx="6">
                  <c:v>-7</c:v>
                </c:pt>
                <c:pt idx="7">
                  <c:v>-5</c:v>
                </c:pt>
                <c:pt idx="8">
                  <c:v>0</c:v>
                </c:pt>
              </c:numCache>
            </c:numRef>
          </c:xVal>
          <c:yVal>
            <c:numRef>
              <c:f>Results!$C$6:$C$14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-4</c:v>
                </c:pt>
                <c:pt idx="4">
                  <c:v>-5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D-49D2-BCDD-BD50B4CDF210}"/>
            </c:ext>
          </c:extLst>
        </c:ser>
        <c:ser>
          <c:idx val="2"/>
          <c:order val="1"/>
          <c:tx>
            <c:v>Fuera Dentro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Results!$D$6:$D$14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-4</c:v>
                </c:pt>
                <c:pt idx="6">
                  <c:v>-6</c:v>
                </c:pt>
                <c:pt idx="7">
                  <c:v>-5</c:v>
                </c:pt>
                <c:pt idx="8">
                  <c:v>0</c:v>
                </c:pt>
              </c:numCache>
            </c:numRef>
          </c:xVal>
          <c:yVal>
            <c:numRef>
              <c:f>Results!$E$6:$E$14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-4</c:v>
                </c:pt>
                <c:pt idx="4">
                  <c:v>-5</c:v>
                </c:pt>
                <c:pt idx="5">
                  <c:v>-4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D-49D2-BCDD-BD50B4CDF210}"/>
            </c:ext>
          </c:extLst>
        </c:ser>
        <c:ser>
          <c:idx val="0"/>
          <c:order val="2"/>
          <c:tx>
            <c:v>Promedio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Results!$F$6:$F$14</c:f>
              <c:numCache>
                <c:formatCode>0.0</c:formatCode>
                <c:ptCount val="9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-4.5</c:v>
                </c:pt>
                <c:pt idx="6">
                  <c:v>-6.5</c:v>
                </c:pt>
                <c:pt idx="7">
                  <c:v>-5</c:v>
                </c:pt>
                <c:pt idx="8">
                  <c:v>0</c:v>
                </c:pt>
              </c:numCache>
            </c:numRef>
          </c:xVal>
          <c:yVal>
            <c:numRef>
              <c:f>Results!$G$6:$G$14</c:f>
              <c:numCache>
                <c:formatCode>0.0</c:formatCode>
                <c:ptCount val="9"/>
                <c:pt idx="0">
                  <c:v>5.5</c:v>
                </c:pt>
                <c:pt idx="1">
                  <c:v>6</c:v>
                </c:pt>
                <c:pt idx="2">
                  <c:v>0</c:v>
                </c:pt>
                <c:pt idx="3">
                  <c:v>-4</c:v>
                </c:pt>
                <c:pt idx="4">
                  <c:v>-5</c:v>
                </c:pt>
                <c:pt idx="5">
                  <c:v>-4.5</c:v>
                </c:pt>
                <c:pt idx="6">
                  <c:v>0</c:v>
                </c:pt>
                <c:pt idx="7">
                  <c:v>5</c:v>
                </c:pt>
                <c:pt idx="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D-4B36-A164-2FD22CDB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02128"/>
        <c:axId val="1490796304"/>
      </c:scatterChart>
      <c:valAx>
        <c:axId val="1490802128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°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796304"/>
        <c:crosses val="autoZero"/>
        <c:crossBetween val="midCat"/>
        <c:majorUnit val="5"/>
        <c:minorUnit val="5"/>
      </c:valAx>
      <c:valAx>
        <c:axId val="14907963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°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80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aseline="0"/>
              <a:t>Promedio y Desv. Est.</a:t>
            </a:r>
            <a:endParaRPr lang="ca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Results!$I$26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Results!$H$27:$H$30</c:f>
              <c:strCache>
                <c:ptCount val="4"/>
                <c:pt idx="0">
                  <c:v>Hor</c:v>
                </c:pt>
                <c:pt idx="1">
                  <c:v>Vert</c:v>
                </c:pt>
                <c:pt idx="2">
                  <c:v>Ob+</c:v>
                </c:pt>
                <c:pt idx="3">
                  <c:v>Ob-</c:v>
                </c:pt>
              </c:strCache>
            </c:strRef>
          </c:cat>
          <c:val>
            <c:numRef>
              <c:f>Results!$I$27:$I$30</c:f>
              <c:numCache>
                <c:formatCode>0.0</c:formatCode>
                <c:ptCount val="4"/>
                <c:pt idx="0">
                  <c:v>12.5</c:v>
                </c:pt>
                <c:pt idx="1">
                  <c:v>10.5</c:v>
                </c:pt>
                <c:pt idx="2">
                  <c:v>14.849242404917497</c:v>
                </c:pt>
                <c:pt idx="3">
                  <c:v>12.727922061357855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D-42EB-AC19-11FF0C0F5C8E}"/>
            </c:ext>
          </c:extLst>
        </c:ser>
        <c:ser>
          <c:idx val="1"/>
          <c:order val="1"/>
          <c:tx>
            <c:strRef>
              <c:f>Results!$J$26</c:f>
              <c:strCache>
                <c:ptCount val="1"/>
                <c:pt idx="0">
                  <c:v>Desv.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Results!$H$27:$H$30</c:f>
              <c:strCache>
                <c:ptCount val="4"/>
                <c:pt idx="0">
                  <c:v>Hor</c:v>
                </c:pt>
                <c:pt idx="1">
                  <c:v>Vert</c:v>
                </c:pt>
                <c:pt idx="2">
                  <c:v>Ob+</c:v>
                </c:pt>
                <c:pt idx="3">
                  <c:v>Ob-</c:v>
                </c:pt>
              </c:strCache>
            </c:strRef>
          </c:cat>
          <c:val>
            <c:numRef>
              <c:f>Results!$J$27:$J$30</c:f>
              <c:numCache>
                <c:formatCode>0.0</c:formatCode>
                <c:ptCount val="4"/>
                <c:pt idx="0">
                  <c:v>0.70710678118654757</c:v>
                </c:pt>
                <c:pt idx="1">
                  <c:v>0.70710678118654757</c:v>
                </c:pt>
                <c:pt idx="2">
                  <c:v>1.0000000000000071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D-42EB-AC19-11FF0C0F5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15247"/>
        <c:axId val="1193418159"/>
      </c:barChart>
      <c:catAx>
        <c:axId val="11934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3418159"/>
        <c:crosses val="autoZero"/>
        <c:auto val="1"/>
        <c:lblAlgn val="ctr"/>
        <c:lblOffset val="100"/>
        <c:noMultiLvlLbl val="0"/>
      </c:catAx>
      <c:valAx>
        <c:axId val="11934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°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341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3</xdr:row>
      <xdr:rowOff>175847</xdr:rowOff>
    </xdr:from>
    <xdr:to>
      <xdr:col>26</xdr:col>
      <xdr:colOff>272142</xdr:colOff>
      <xdr:row>28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480617</xdr:colOff>
      <xdr:row>0</xdr:row>
      <xdr:rowOff>85725</xdr:rowOff>
    </xdr:from>
    <xdr:to>
      <xdr:col>27</xdr:col>
      <xdr:colOff>17785</xdr:colOff>
      <xdr:row>5</xdr:row>
      <xdr:rowOff>114766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7992" y="85725"/>
          <a:ext cx="1861268" cy="981541"/>
        </a:xfrm>
        <a:prstGeom prst="rect">
          <a:avLst/>
        </a:prstGeom>
      </xdr:spPr>
    </xdr:pic>
    <xdr:clientData/>
  </xdr:twoCellAnchor>
  <xdr:twoCellAnchor>
    <xdr:from>
      <xdr:col>16</xdr:col>
      <xdr:colOff>269632</xdr:colOff>
      <xdr:row>36</xdr:row>
      <xdr:rowOff>137746</xdr:rowOff>
    </xdr:from>
    <xdr:to>
      <xdr:col>21</xdr:col>
      <xdr:colOff>318721</xdr:colOff>
      <xdr:row>49</xdr:row>
      <xdr:rowOff>71804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458667</xdr:colOff>
      <xdr:row>36</xdr:row>
      <xdr:rowOff>114301</xdr:rowOff>
    </xdr:from>
    <xdr:to>
      <xdr:col>26</xdr:col>
      <xdr:colOff>419100</xdr:colOff>
      <xdr:row>49</xdr:row>
      <xdr:rowOff>71805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</cdr:x>
      <cdr:y>0.3902</cdr:y>
    </cdr:from>
    <cdr:to>
      <cdr:x>0.56059</cdr:x>
      <cdr:y>0.5841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465384" y="1818303"/>
          <a:ext cx="881059" cy="90355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10196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ca-E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0.33957</cdr:x>
      <cdr:y>0.29429</cdr:y>
    </cdr:from>
    <cdr:to>
      <cdr:x>0.63937</cdr:x>
      <cdr:y>0.68239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118394" y="1377045"/>
          <a:ext cx="1870304" cy="181600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ca-ES"/>
        </a:p>
      </cdr:txBody>
    </cdr:sp>
  </cdr:relSizeAnchor>
</c:userShapes>
</file>

<file path=xl/queryTables/queryTable1.xml><?xml version="1.0" encoding="utf-8"?>
<queryTable xmlns="http://schemas.openxmlformats.org/spreadsheetml/2006/main" name="campvisual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mpvisual2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tabSelected="1" topLeftCell="L13" zoomScale="112" zoomScaleNormal="112" workbookViewId="0">
      <selection activeCell="U35" sqref="U35"/>
    </sheetView>
  </sheetViews>
  <sheetFormatPr baseColWidth="10" defaultColWidth="8.7109375" defaultRowHeight="15" x14ac:dyDescent="0.25"/>
  <cols>
    <col min="1" max="1" width="35.85546875" bestFit="1" customWidth="1"/>
    <col min="2" max="2" width="5.140625" bestFit="1" customWidth="1"/>
    <col min="3" max="3" width="8.42578125" bestFit="1" customWidth="1"/>
    <col min="4" max="4" width="4.85546875" bestFit="1" customWidth="1"/>
    <col min="5" max="5" width="5.85546875" bestFit="1" customWidth="1"/>
    <col min="6" max="6" width="13.7109375" bestFit="1" customWidth="1"/>
    <col min="7" max="7" width="8.85546875" bestFit="1" customWidth="1"/>
    <col min="8" max="8" width="13.7109375" bestFit="1" customWidth="1"/>
    <col min="9" max="9" width="17" customWidth="1"/>
    <col min="10" max="10" width="14.140625" bestFit="1" customWidth="1"/>
    <col min="11" max="11" width="12.28515625" customWidth="1"/>
    <col min="12" max="12" width="15" customWidth="1"/>
    <col min="13" max="13" width="9.7109375" bestFit="1" customWidth="1"/>
    <col min="14" max="14" width="12.28515625" customWidth="1"/>
    <col min="21" max="21" width="9.85546875" customWidth="1"/>
    <col min="22" max="22" width="10.7109375" customWidth="1"/>
    <col min="23" max="23" width="11.5703125" customWidth="1"/>
  </cols>
  <sheetData>
    <row r="1" spans="1:19" x14ac:dyDescent="0.25">
      <c r="A1" t="str">
        <f>Sheet2!A1</f>
        <v>Initial Date &amp; Time:2019-06-13 13:09:19</v>
      </c>
      <c r="B1" s="5">
        <f>Sheet2!B1</f>
        <v>0</v>
      </c>
      <c r="C1">
        <f>Sheet2!C1</f>
        <v>0</v>
      </c>
      <c r="D1">
        <f>Sheet2!D1</f>
        <v>0</v>
      </c>
      <c r="E1">
        <f>Sheet2!E1</f>
        <v>0</v>
      </c>
      <c r="Q1" s="1" t="str">
        <f>A1</f>
        <v>Initial Date &amp; Time:2019-06-13 13:09:19</v>
      </c>
    </row>
    <row r="2" spans="1:19" x14ac:dyDescent="0.25">
      <c r="A2" t="str">
        <f>Sheet2!A2</f>
        <v>Dot size</v>
      </c>
      <c r="B2" s="4">
        <f>Sheet2!B2</f>
        <v>31</v>
      </c>
      <c r="C2">
        <f>Sheet2!C2</f>
        <v>0</v>
      </c>
      <c r="D2">
        <f>Sheet2!D2</f>
        <v>0</v>
      </c>
      <c r="E2">
        <f>Sheet2!E2</f>
        <v>0</v>
      </c>
      <c r="Q2" t="s">
        <v>55</v>
      </c>
      <c r="S2" t="str">
        <f>B3</f>
        <v>id4</v>
      </c>
    </row>
    <row r="3" spans="1:19" x14ac:dyDescent="0.25">
      <c r="A3" t="str">
        <f>Sheet2!A3</f>
        <v>ID patient</v>
      </c>
      <c r="B3" s="4" t="str">
        <f>Sheet2!B3</f>
        <v>id4</v>
      </c>
      <c r="C3">
        <f>Sheet2!C3</f>
        <v>0</v>
      </c>
      <c r="D3">
        <f>Sheet2!D3</f>
        <v>0</v>
      </c>
      <c r="E3">
        <f>Sheet2!E3</f>
        <v>0</v>
      </c>
    </row>
    <row r="4" spans="1:19" x14ac:dyDescent="0.25">
      <c r="A4" t="str">
        <f>Sheet2!A4</f>
        <v>Eye</v>
      </c>
      <c r="B4" s="4" t="str">
        <f>Sheet2!B4</f>
        <v>Both</v>
      </c>
      <c r="C4">
        <f>Sheet2!C4</f>
        <v>0</v>
      </c>
      <c r="D4">
        <f>Sheet2!D4</f>
        <v>0</v>
      </c>
      <c r="E4">
        <f>Sheet2!E4</f>
        <v>0</v>
      </c>
    </row>
    <row r="5" spans="1:19" x14ac:dyDescent="0.25">
      <c r="A5" t="str">
        <f>Sheet2!A5</f>
        <v>Direction</v>
      </c>
      <c r="B5" t="str">
        <f>Sheet2!B5</f>
        <v>Col1</v>
      </c>
      <c r="C5" t="str">
        <f>Sheet2!C5</f>
        <v>Row1</v>
      </c>
      <c r="D5" t="str">
        <f>Sheet2!D5</f>
        <v>Col2</v>
      </c>
      <c r="E5" t="str">
        <f>Sheet2!E5</f>
        <v>Row2</v>
      </c>
      <c r="F5" t="s">
        <v>18</v>
      </c>
      <c r="G5" t="s">
        <v>19</v>
      </c>
      <c r="H5" t="s">
        <v>31</v>
      </c>
    </row>
    <row r="6" spans="1:19" x14ac:dyDescent="0.25">
      <c r="A6" t="str">
        <f>Sheet2!A6</f>
        <v>A</v>
      </c>
      <c r="B6" s="4">
        <f>Sheet2!B6</f>
        <v>0</v>
      </c>
      <c r="C6" s="4">
        <f>-1*Sheet2!C6</f>
        <v>5</v>
      </c>
      <c r="D6" s="4">
        <f>Sheet2!D6</f>
        <v>0</v>
      </c>
      <c r="E6" s="4">
        <f>-1*Sheet2!E6</f>
        <v>6</v>
      </c>
      <c r="F6" s="3">
        <f t="shared" ref="F6:F14" si="0">AVERAGE(B6,D6)</f>
        <v>0</v>
      </c>
      <c r="G6" s="3">
        <f t="shared" ref="G6:G14" si="1">AVERAGE(C6,E6)</f>
        <v>5.5</v>
      </c>
      <c r="H6" s="3">
        <f>ABS(0.5*G6*F7)</f>
        <v>16.5</v>
      </c>
    </row>
    <row r="7" spans="1:19" x14ac:dyDescent="0.25">
      <c r="A7" t="str">
        <f>Sheet2!A7</f>
        <v>B</v>
      </c>
      <c r="B7" s="4">
        <f>Sheet2!B7</f>
        <v>6</v>
      </c>
      <c r="C7" s="4">
        <f>-1*Sheet2!C7</f>
        <v>6</v>
      </c>
      <c r="D7" s="4">
        <f>Sheet2!D7</f>
        <v>6</v>
      </c>
      <c r="E7" s="4">
        <f>-1*Sheet2!E7</f>
        <v>6</v>
      </c>
      <c r="F7" s="3">
        <f t="shared" si="0"/>
        <v>6</v>
      </c>
      <c r="G7" s="3">
        <f t="shared" si="1"/>
        <v>6</v>
      </c>
      <c r="H7" s="3">
        <f>ABS(0.5*F8*G7)</f>
        <v>18</v>
      </c>
    </row>
    <row r="8" spans="1:19" x14ac:dyDescent="0.25">
      <c r="A8" t="str">
        <f>Sheet2!A8</f>
        <v>C</v>
      </c>
      <c r="B8" s="4">
        <f>Sheet2!B8</f>
        <v>6</v>
      </c>
      <c r="C8" s="4">
        <f>-1*Sheet2!C8</f>
        <v>0</v>
      </c>
      <c r="D8" s="4">
        <f>Sheet2!D8</f>
        <v>6</v>
      </c>
      <c r="E8" s="4">
        <f>-1*Sheet2!E8</f>
        <v>0</v>
      </c>
      <c r="F8" s="3">
        <f t="shared" si="0"/>
        <v>6</v>
      </c>
      <c r="G8" s="3">
        <f t="shared" si="1"/>
        <v>0</v>
      </c>
      <c r="H8" s="3">
        <f>ABS(0.5*F8*G9)</f>
        <v>12</v>
      </c>
    </row>
    <row r="9" spans="1:19" x14ac:dyDescent="0.25">
      <c r="A9" t="str">
        <f>Sheet2!A9</f>
        <v>D</v>
      </c>
      <c r="B9" s="4">
        <f>Sheet2!B9</f>
        <v>4</v>
      </c>
      <c r="C9" s="4">
        <f>-1*Sheet2!C9</f>
        <v>-4</v>
      </c>
      <c r="D9" s="4">
        <f>Sheet2!D9</f>
        <v>4</v>
      </c>
      <c r="E9" s="4">
        <f>-1*Sheet2!E9</f>
        <v>-4</v>
      </c>
      <c r="F9" s="3">
        <f t="shared" si="0"/>
        <v>4</v>
      </c>
      <c r="G9" s="3">
        <f t="shared" si="1"/>
        <v>-4</v>
      </c>
      <c r="H9" s="3">
        <f>ABS(0.5*F9*G10)</f>
        <v>10</v>
      </c>
    </row>
    <row r="10" spans="1:19" x14ac:dyDescent="0.25">
      <c r="A10" t="str">
        <f>Sheet2!A10</f>
        <v>E</v>
      </c>
      <c r="B10" s="4">
        <f>Sheet2!B10</f>
        <v>0</v>
      </c>
      <c r="C10" s="4">
        <f>-1*Sheet2!C10</f>
        <v>-5</v>
      </c>
      <c r="D10" s="4">
        <f>Sheet2!D10</f>
        <v>0</v>
      </c>
      <c r="E10" s="4">
        <f>-1*Sheet2!E10</f>
        <v>-5</v>
      </c>
      <c r="F10" s="3">
        <f t="shared" si="0"/>
        <v>0</v>
      </c>
      <c r="G10" s="3">
        <f t="shared" si="1"/>
        <v>-5</v>
      </c>
      <c r="H10" s="3">
        <f>ABS(0.5*G10*F11)</f>
        <v>11.25</v>
      </c>
    </row>
    <row r="11" spans="1:19" x14ac:dyDescent="0.25">
      <c r="A11" t="str">
        <f>Sheet2!A11</f>
        <v>F</v>
      </c>
      <c r="B11" s="4">
        <f>Sheet2!B11</f>
        <v>-5</v>
      </c>
      <c r="C11" s="4">
        <f>-1*Sheet2!C11</f>
        <v>-5</v>
      </c>
      <c r="D11" s="4">
        <f>Sheet2!D11</f>
        <v>-4</v>
      </c>
      <c r="E11" s="4">
        <f>-1*Sheet2!E11</f>
        <v>-4</v>
      </c>
      <c r="F11" s="3">
        <f t="shared" si="0"/>
        <v>-4.5</v>
      </c>
      <c r="G11" s="3">
        <f t="shared" si="1"/>
        <v>-4.5</v>
      </c>
      <c r="H11" s="3">
        <f>ABS(0.5*F12*G11)</f>
        <v>14.625</v>
      </c>
    </row>
    <row r="12" spans="1:19" x14ac:dyDescent="0.25">
      <c r="A12" t="str">
        <f>Sheet2!A12</f>
        <v>G</v>
      </c>
      <c r="B12" s="4">
        <f>Sheet2!B12</f>
        <v>-7</v>
      </c>
      <c r="C12" s="4">
        <f>-1*Sheet2!C12</f>
        <v>0</v>
      </c>
      <c r="D12" s="4">
        <f>Sheet2!D12</f>
        <v>-6</v>
      </c>
      <c r="E12" s="4">
        <f>-1*Sheet2!E12</f>
        <v>0</v>
      </c>
      <c r="F12" s="3">
        <f t="shared" si="0"/>
        <v>-6.5</v>
      </c>
      <c r="G12" s="3">
        <f t="shared" si="1"/>
        <v>0</v>
      </c>
      <c r="H12" s="3">
        <f>ABS(0.5*G14*F13)</f>
        <v>13.75</v>
      </c>
      <c r="I12" s="3"/>
    </row>
    <row r="13" spans="1:19" x14ac:dyDescent="0.25">
      <c r="A13" t="str">
        <f>Sheet2!A13</f>
        <v>H</v>
      </c>
      <c r="B13" s="4">
        <f>Sheet2!B13</f>
        <v>-5</v>
      </c>
      <c r="C13" s="4">
        <f>-1*Sheet2!C13</f>
        <v>5</v>
      </c>
      <c r="D13" s="4">
        <f>Sheet2!D13</f>
        <v>-5</v>
      </c>
      <c r="E13" s="4">
        <f>-1*Sheet2!E13</f>
        <v>5</v>
      </c>
      <c r="F13" s="3">
        <f t="shared" si="0"/>
        <v>-5</v>
      </c>
      <c r="G13" s="3">
        <f t="shared" si="1"/>
        <v>5</v>
      </c>
      <c r="H13" s="3">
        <f>ABS(0.5*G6*F13)</f>
        <v>13.75</v>
      </c>
      <c r="I13" s="3"/>
    </row>
    <row r="14" spans="1:19" x14ac:dyDescent="0.25">
      <c r="A14" t="str">
        <f>Sheet2!A14</f>
        <v>Abis</v>
      </c>
      <c r="B14" s="4">
        <f>Sheet2!B14</f>
        <v>0</v>
      </c>
      <c r="C14" s="4">
        <f>-1*Sheet2!C14</f>
        <v>5</v>
      </c>
      <c r="D14" s="4">
        <f>Sheet2!D14</f>
        <v>0</v>
      </c>
      <c r="E14" s="4">
        <f>-1*Sheet2!E14</f>
        <v>6</v>
      </c>
      <c r="F14" s="3">
        <f t="shared" si="0"/>
        <v>0</v>
      </c>
      <c r="G14" s="3">
        <f t="shared" si="1"/>
        <v>5.5</v>
      </c>
    </row>
    <row r="16" spans="1:19" x14ac:dyDescent="0.25">
      <c r="G16" s="7" t="s">
        <v>20</v>
      </c>
      <c r="H16" s="7" t="s">
        <v>21</v>
      </c>
      <c r="I16" s="7" t="s">
        <v>50</v>
      </c>
      <c r="J16" s="7" t="s">
        <v>46</v>
      </c>
      <c r="K16" s="8" t="s">
        <v>47</v>
      </c>
      <c r="L16" s="8" t="s">
        <v>48</v>
      </c>
      <c r="M16" s="8" t="s">
        <v>49</v>
      </c>
      <c r="O16" t="s">
        <v>39</v>
      </c>
    </row>
    <row r="17" spans="2:24" x14ac:dyDescent="0.25">
      <c r="B17" s="7" t="s">
        <v>22</v>
      </c>
      <c r="C17" s="3">
        <f>SQRT(B8*B8+C8*C8)</f>
        <v>6</v>
      </c>
      <c r="E17" s="3">
        <f>SQRT(D8*D8+E8*E8)</f>
        <v>6</v>
      </c>
      <c r="G17" s="7" t="s">
        <v>2</v>
      </c>
      <c r="H17" s="7" t="s">
        <v>22</v>
      </c>
      <c r="I17" s="9">
        <f t="shared" ref="I17:I24" si="2">MEDIAN(C17:E17)</f>
        <v>6</v>
      </c>
      <c r="J17" s="9">
        <f>SQRT(F8*F8+G8*G8)</f>
        <v>6</v>
      </c>
      <c r="K17" s="3">
        <f t="shared" ref="K17:K24" si="3">_xlfn.STDEV.S(C17:E17)</f>
        <v>0</v>
      </c>
      <c r="L17" s="3">
        <f t="shared" ref="L17:L24" si="4">MAX(C17:E17)</f>
        <v>6</v>
      </c>
      <c r="M17" s="3">
        <f t="shared" ref="M17:M24" si="5">MIN(C17:E17)</f>
        <v>6</v>
      </c>
      <c r="O17" s="3">
        <v>30</v>
      </c>
    </row>
    <row r="18" spans="2:24" x14ac:dyDescent="0.25">
      <c r="B18" s="7" t="s">
        <v>23</v>
      </c>
      <c r="C18" s="3">
        <f>SQRT(B7*B7+C7*C7)</f>
        <v>8.4852813742385695</v>
      </c>
      <c r="E18" s="3">
        <f>SQRT(D7*D7+E7*E7)</f>
        <v>8.4852813742385695</v>
      </c>
      <c r="G18" s="7" t="s">
        <v>1</v>
      </c>
      <c r="H18" s="7" t="s">
        <v>23</v>
      </c>
      <c r="I18" s="9">
        <f t="shared" si="2"/>
        <v>8.4852813742385695</v>
      </c>
      <c r="J18" s="9">
        <f>SQRT(F7*F7+G7*G7)</f>
        <v>8.4852813742385695</v>
      </c>
      <c r="K18" s="3">
        <f t="shared" si="3"/>
        <v>0</v>
      </c>
      <c r="L18" s="3">
        <f t="shared" si="4"/>
        <v>8.4852813742385695</v>
      </c>
      <c r="M18" s="3">
        <f t="shared" si="5"/>
        <v>8.4852813742385695</v>
      </c>
      <c r="O18" s="3">
        <f>SQRT(20*20+30*30)</f>
        <v>36.055512754639892</v>
      </c>
    </row>
    <row r="19" spans="2:24" x14ac:dyDescent="0.25">
      <c r="B19" s="7" t="s">
        <v>24</v>
      </c>
      <c r="C19" s="3">
        <f>SQRT(B6*B6+C6*C6)</f>
        <v>5</v>
      </c>
      <c r="E19" s="3">
        <f>SQRT(D6*D6+E6*E6)</f>
        <v>6</v>
      </c>
      <c r="G19" s="7" t="s">
        <v>0</v>
      </c>
      <c r="H19" s="7" t="s">
        <v>24</v>
      </c>
      <c r="I19" s="9">
        <f t="shared" si="2"/>
        <v>5.5</v>
      </c>
      <c r="J19" s="9">
        <f>SQRT(F6*F6+G6*G6)</f>
        <v>5.5</v>
      </c>
      <c r="K19" s="3">
        <f t="shared" si="3"/>
        <v>0.70710678118654757</v>
      </c>
      <c r="L19" s="3">
        <f t="shared" si="4"/>
        <v>6</v>
      </c>
      <c r="M19" s="3">
        <f t="shared" si="5"/>
        <v>5</v>
      </c>
      <c r="O19" s="3">
        <f>20</f>
        <v>20</v>
      </c>
    </row>
    <row r="20" spans="2:24" x14ac:dyDescent="0.25">
      <c r="B20" s="7" t="s">
        <v>25</v>
      </c>
      <c r="C20" s="3">
        <f>SQRT(B13*B13+C13*C13)</f>
        <v>7.0710678118654755</v>
      </c>
      <c r="E20" s="3">
        <f>SQRT(D13*D13+E13*E13)</f>
        <v>7.0710678118654755</v>
      </c>
      <c r="G20" s="7" t="s">
        <v>7</v>
      </c>
      <c r="H20" s="7" t="s">
        <v>25</v>
      </c>
      <c r="I20" s="9">
        <f t="shared" si="2"/>
        <v>7.0710678118654755</v>
      </c>
      <c r="J20" s="9">
        <f>SQRT(F13*F13+G13*G13)</f>
        <v>7.0710678118654755</v>
      </c>
      <c r="K20" s="3">
        <f t="shared" si="3"/>
        <v>0</v>
      </c>
      <c r="L20" s="3">
        <f t="shared" si="4"/>
        <v>7.0710678118654755</v>
      </c>
      <c r="M20" s="3">
        <f t="shared" si="5"/>
        <v>7.0710678118654755</v>
      </c>
      <c r="O20" s="3">
        <f>SQRT(20*20+30*30)</f>
        <v>36.055512754639892</v>
      </c>
      <c r="P20" s="3">
        <f t="shared" ref="P20:P24" si="6">O20*2</f>
        <v>72.111025509279784</v>
      </c>
    </row>
    <row r="21" spans="2:24" x14ac:dyDescent="0.25">
      <c r="B21" s="7" t="s">
        <v>26</v>
      </c>
      <c r="C21" s="3">
        <f t="shared" ref="C21:E21" si="7">SQRT(B12*B12+C12*C12)</f>
        <v>7</v>
      </c>
      <c r="E21" s="3">
        <f t="shared" si="7"/>
        <v>6</v>
      </c>
      <c r="G21" s="7" t="s">
        <v>6</v>
      </c>
      <c r="H21" s="7" t="s">
        <v>26</v>
      </c>
      <c r="I21" s="9">
        <f t="shared" si="2"/>
        <v>6.5</v>
      </c>
      <c r="J21" s="9">
        <f>SQRT(F12*F12+G12*G12)</f>
        <v>6.5</v>
      </c>
      <c r="K21" s="3">
        <f t="shared" si="3"/>
        <v>0.70710678118654757</v>
      </c>
      <c r="L21" s="3">
        <f t="shared" si="4"/>
        <v>7</v>
      </c>
      <c r="M21" s="3">
        <f t="shared" si="5"/>
        <v>6</v>
      </c>
      <c r="O21" s="3">
        <v>30</v>
      </c>
      <c r="P21" s="3">
        <f t="shared" si="6"/>
        <v>60</v>
      </c>
    </row>
    <row r="22" spans="2:24" x14ac:dyDescent="0.25">
      <c r="B22" s="7" t="s">
        <v>27</v>
      </c>
      <c r="C22" s="3">
        <f>SQRT(B11*B11+C11*C11)</f>
        <v>7.0710678118654755</v>
      </c>
      <c r="E22" s="3">
        <f>SQRT(D11*D11+E11*E11)</f>
        <v>5.6568542494923806</v>
      </c>
      <c r="G22" s="7" t="s">
        <v>5</v>
      </c>
      <c r="H22" s="7" t="s">
        <v>27</v>
      </c>
      <c r="I22" s="9">
        <f t="shared" si="2"/>
        <v>6.3639610306789276</v>
      </c>
      <c r="J22" s="9">
        <f>SQRT(F11*F11+G11*G11)</f>
        <v>6.3639610306789276</v>
      </c>
      <c r="K22" s="3">
        <f t="shared" si="3"/>
        <v>1.0000000000000071</v>
      </c>
      <c r="L22" s="3">
        <f t="shared" si="4"/>
        <v>7.0710678118654755</v>
      </c>
      <c r="M22" s="3">
        <f t="shared" si="5"/>
        <v>5.6568542494923806</v>
      </c>
      <c r="O22" s="3">
        <f>SQRT(20*20+30*30)</f>
        <v>36.055512754639892</v>
      </c>
      <c r="P22" s="3">
        <f t="shared" si="6"/>
        <v>72.111025509279784</v>
      </c>
    </row>
    <row r="23" spans="2:24" x14ac:dyDescent="0.25">
      <c r="B23" s="7" t="s">
        <v>28</v>
      </c>
      <c r="C23" s="3">
        <f>SQRT(B10*B10+C10*C10)</f>
        <v>5</v>
      </c>
      <c r="E23" s="3">
        <f>SQRT(D10*D10+E10*E10)</f>
        <v>5</v>
      </c>
      <c r="G23" s="7" t="s">
        <v>4</v>
      </c>
      <c r="H23" s="7" t="s">
        <v>28</v>
      </c>
      <c r="I23" s="9">
        <f t="shared" si="2"/>
        <v>5</v>
      </c>
      <c r="J23" s="9">
        <f>SQRT(F10*F10+G10*G10)</f>
        <v>5</v>
      </c>
      <c r="K23" s="3">
        <f t="shared" si="3"/>
        <v>0</v>
      </c>
      <c r="L23" s="3">
        <f t="shared" si="4"/>
        <v>5</v>
      </c>
      <c r="M23" s="3">
        <f t="shared" si="5"/>
        <v>5</v>
      </c>
      <c r="O23" s="3">
        <f>20</f>
        <v>20</v>
      </c>
      <c r="P23" s="3">
        <f t="shared" si="6"/>
        <v>40</v>
      </c>
    </row>
    <row r="24" spans="2:24" x14ac:dyDescent="0.25">
      <c r="B24" s="7" t="s">
        <v>29</v>
      </c>
      <c r="C24" s="3">
        <f>SQRT(B9*B9+C9*C9)</f>
        <v>5.6568542494923806</v>
      </c>
      <c r="E24" s="3">
        <f>SQRT(D9*D9+E9*E9)</f>
        <v>5.6568542494923806</v>
      </c>
      <c r="G24" s="7" t="s">
        <v>3</v>
      </c>
      <c r="H24" s="7" t="s">
        <v>29</v>
      </c>
      <c r="I24" s="9">
        <f t="shared" si="2"/>
        <v>5.6568542494923806</v>
      </c>
      <c r="J24" s="9">
        <f>SQRT(F9*F9+G9*G9)</f>
        <v>5.6568542494923806</v>
      </c>
      <c r="K24" s="3">
        <f t="shared" si="3"/>
        <v>0</v>
      </c>
      <c r="L24" s="3">
        <f t="shared" si="4"/>
        <v>5.6568542494923806</v>
      </c>
      <c r="M24" s="3">
        <f t="shared" si="5"/>
        <v>5.6568542494923806</v>
      </c>
      <c r="O24" s="3">
        <f>SQRT(20*20+30*30)</f>
        <v>36.055512754639892</v>
      </c>
      <c r="P24" s="3">
        <f t="shared" si="6"/>
        <v>72.111025509279784</v>
      </c>
    </row>
    <row r="26" spans="2:24" x14ac:dyDescent="0.25">
      <c r="H26" t="s">
        <v>38</v>
      </c>
      <c r="I26" s="8" t="s">
        <v>53</v>
      </c>
      <c r="J26" s="8" t="s">
        <v>54</v>
      </c>
      <c r="K26" t="s">
        <v>40</v>
      </c>
      <c r="L26" t="s">
        <v>44</v>
      </c>
      <c r="M26" t="s">
        <v>43</v>
      </c>
      <c r="N26" t="s">
        <v>45</v>
      </c>
    </row>
    <row r="27" spans="2:24" x14ac:dyDescent="0.25">
      <c r="G27" t="s">
        <v>34</v>
      </c>
      <c r="H27" t="s">
        <v>32</v>
      </c>
      <c r="I27" s="3">
        <f>J17+J21</f>
        <v>12.5</v>
      </c>
      <c r="J27" s="3">
        <f>K17+K21</f>
        <v>0.70710678118654757</v>
      </c>
      <c r="K27">
        <f>35+55</f>
        <v>90</v>
      </c>
      <c r="L27" s="6">
        <f>I27/K27</f>
        <v>0.1388888888888889</v>
      </c>
      <c r="M27">
        <v>10</v>
      </c>
      <c r="N27" s="6">
        <f>M27/K27</f>
        <v>0.1111111111111111</v>
      </c>
    </row>
    <row r="28" spans="2:24" x14ac:dyDescent="0.25">
      <c r="G28" t="s">
        <v>35</v>
      </c>
      <c r="H28" t="s">
        <v>33</v>
      </c>
      <c r="I28" s="3">
        <f>J19+J23</f>
        <v>10.5</v>
      </c>
      <c r="J28" s="3">
        <f>K19+K23</f>
        <v>0.70710678118654757</v>
      </c>
      <c r="K28">
        <f>45+40</f>
        <v>85</v>
      </c>
      <c r="L28" s="6">
        <f>I28/K28</f>
        <v>0.12352941176470589</v>
      </c>
      <c r="M28">
        <v>10</v>
      </c>
      <c r="N28" s="6">
        <f>M28/K28</f>
        <v>0.11764705882352941</v>
      </c>
    </row>
    <row r="29" spans="2:24" x14ac:dyDescent="0.25">
      <c r="G29" t="s">
        <v>36</v>
      </c>
      <c r="H29" t="s">
        <v>41</v>
      </c>
      <c r="I29" s="3">
        <f>J18+J22</f>
        <v>14.849242404917497</v>
      </c>
      <c r="J29" s="3">
        <f>K18+K22</f>
        <v>1.0000000000000071</v>
      </c>
      <c r="K29" s="3">
        <f>SQRT(K27*K27+K28*K28)</f>
        <v>123.79418403139947</v>
      </c>
      <c r="L29" s="6">
        <f>I29/K29</f>
        <v>0.11995105037528336</v>
      </c>
      <c r="M29">
        <v>10</v>
      </c>
      <c r="N29" s="6">
        <f>M29/K29</f>
        <v>8.0779239172201936E-2</v>
      </c>
    </row>
    <row r="30" spans="2:24" x14ac:dyDescent="0.25">
      <c r="G30" t="s">
        <v>37</v>
      </c>
      <c r="H30" t="s">
        <v>42</v>
      </c>
      <c r="I30" s="3">
        <f>J20+J24</f>
        <v>12.727922061357855</v>
      </c>
      <c r="J30" s="3">
        <f>K20+K24</f>
        <v>0</v>
      </c>
      <c r="K30" s="3">
        <f>K29</f>
        <v>123.79418403139947</v>
      </c>
      <c r="L30" s="6">
        <f>I30/K30</f>
        <v>0.10281518603595717</v>
      </c>
      <c r="M30">
        <v>10</v>
      </c>
      <c r="N30" s="6">
        <f>M30/K30</f>
        <v>8.0779239172201936E-2</v>
      </c>
      <c r="T30" s="10"/>
      <c r="U30" s="19" t="s">
        <v>58</v>
      </c>
      <c r="V30" s="11" t="s">
        <v>57</v>
      </c>
      <c r="W30" s="11" t="s">
        <v>56</v>
      </c>
      <c r="X30" s="11" t="s">
        <v>52</v>
      </c>
    </row>
    <row r="31" spans="2:24" x14ac:dyDescent="0.25">
      <c r="H31" t="s">
        <v>30</v>
      </c>
      <c r="I31" s="3">
        <f>SUM(H6:H14)</f>
        <v>109.875</v>
      </c>
      <c r="K31" s="3">
        <f>PI()*K27/2*K28/2</f>
        <v>6008.2959499904791</v>
      </c>
      <c r="L31" s="6">
        <f>I31/K31</f>
        <v>1.8287215029774644E-2</v>
      </c>
      <c r="M31" s="3">
        <f>PI()*M27/2*M28/2</f>
        <v>78.539816339744831</v>
      </c>
      <c r="N31" s="6">
        <f>M31/K31</f>
        <v>1.3071895424836602E-2</v>
      </c>
      <c r="T31" s="10" t="s">
        <v>32</v>
      </c>
      <c r="U31" s="18">
        <f>I27</f>
        <v>12.5</v>
      </c>
      <c r="V31" s="15">
        <f>K27</f>
        <v>90</v>
      </c>
      <c r="W31" s="16">
        <v>20</v>
      </c>
      <c r="X31" s="17">
        <v>10</v>
      </c>
    </row>
    <row r="32" spans="2:24" x14ac:dyDescent="0.25">
      <c r="M32" s="3">
        <f>PI()*20/2*20/2</f>
        <v>314.15926535897933</v>
      </c>
      <c r="N32" s="6">
        <f>M32/K31</f>
        <v>5.2287581699346407E-2</v>
      </c>
      <c r="O32" t="s">
        <v>51</v>
      </c>
      <c r="T32" s="10" t="s">
        <v>33</v>
      </c>
      <c r="U32" s="18">
        <f>I28</f>
        <v>10.5</v>
      </c>
      <c r="V32" s="15">
        <f>K28</f>
        <v>85</v>
      </c>
      <c r="W32" s="16">
        <v>20</v>
      </c>
      <c r="X32" s="17">
        <v>10</v>
      </c>
    </row>
    <row r="33" spans="20:24" x14ac:dyDescent="0.25">
      <c r="T33" s="10" t="s">
        <v>41</v>
      </c>
      <c r="U33" s="18">
        <f>I29</f>
        <v>14.849242404917497</v>
      </c>
      <c r="V33" s="15">
        <f>K29</f>
        <v>123.79418403139947</v>
      </c>
      <c r="W33" s="16">
        <v>20</v>
      </c>
      <c r="X33" s="17">
        <v>10</v>
      </c>
    </row>
    <row r="34" spans="20:24" x14ac:dyDescent="0.25">
      <c r="T34" s="10" t="s">
        <v>42</v>
      </c>
      <c r="U34" s="18">
        <f>I30</f>
        <v>12.727922061357855</v>
      </c>
      <c r="V34" s="15">
        <f>K30</f>
        <v>123.79418403139947</v>
      </c>
      <c r="W34" s="16">
        <v>20</v>
      </c>
      <c r="X34" s="17">
        <v>10</v>
      </c>
    </row>
    <row r="35" spans="20:24" x14ac:dyDescent="0.25">
      <c r="T35" s="10" t="s">
        <v>30</v>
      </c>
      <c r="U35" s="20">
        <f>L31</f>
        <v>1.8287215029774644E-2</v>
      </c>
      <c r="V35" s="12">
        <v>1</v>
      </c>
      <c r="W35" s="13">
        <f>N32</f>
        <v>5.2287581699346407E-2</v>
      </c>
      <c r="X35" s="14">
        <f>N31</f>
        <v>1.3071895424836602E-2</v>
      </c>
    </row>
  </sheetData>
  <conditionalFormatting sqref="U32">
    <cfRule type="iconSet" priority="8">
      <iconSet>
        <cfvo type="percent" val="0"/>
        <cfvo type="num" val="$X$32"/>
        <cfvo type="num" val="2*$X$32"/>
      </iconSet>
    </cfRule>
  </conditionalFormatting>
  <conditionalFormatting sqref="U33">
    <cfRule type="iconSet" priority="9">
      <iconSet>
        <cfvo type="percent" val="0"/>
        <cfvo type="num" val="$X$33"/>
        <cfvo type="num" val="2*$X$33"/>
      </iconSet>
    </cfRule>
  </conditionalFormatting>
  <conditionalFormatting sqref="U34">
    <cfRule type="iconSet" priority="10">
      <iconSet>
        <cfvo type="percent" val="0"/>
        <cfvo type="num" val="$X$34"/>
        <cfvo type="num" val="2*$X$34"/>
      </iconSet>
    </cfRule>
  </conditionalFormatting>
  <conditionalFormatting sqref="U31">
    <cfRule type="iconSet" priority="11">
      <iconSet>
        <cfvo type="percent" val="0"/>
        <cfvo type="num" val="$X$31"/>
        <cfvo type="num" val="2*$X$31"/>
      </iconSet>
    </cfRule>
  </conditionalFormatting>
  <conditionalFormatting sqref="U35">
    <cfRule type="iconSet" priority="12">
      <iconSet>
        <cfvo type="percent" val="0"/>
        <cfvo type="num" val="$X$35"/>
        <cfvo type="num" val="$N$32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86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1" sqref="B21"/>
    </sheetView>
  </sheetViews>
  <sheetFormatPr baseColWidth="10" defaultColWidth="8.7109375" defaultRowHeight="15" x14ac:dyDescent="0.25"/>
  <cols>
    <col min="1" max="1" width="36.7109375" bestFit="1" customWidth="1"/>
    <col min="2" max="2" width="5.140625" bestFit="1" customWidth="1"/>
    <col min="3" max="3" width="5.85546875" bestFit="1" customWidth="1"/>
    <col min="4" max="4" width="4.85546875" bestFit="1" customWidth="1"/>
    <col min="5" max="5" width="5.85546875" bestFit="1" customWidth="1"/>
    <col min="6" max="6" width="4.85546875" bestFit="1" customWidth="1"/>
    <col min="7" max="7" width="5.85546875" bestFit="1" customWidth="1"/>
  </cols>
  <sheetData>
    <row r="1" spans="1:7" x14ac:dyDescent="0.25">
      <c r="A1" t="s">
        <v>61</v>
      </c>
      <c r="B1" s="1"/>
    </row>
    <row r="2" spans="1:7" x14ac:dyDescent="0.25">
      <c r="A2" t="s">
        <v>17</v>
      </c>
      <c r="B2" s="2">
        <v>31</v>
      </c>
    </row>
    <row r="3" spans="1:7" x14ac:dyDescent="0.25">
      <c r="A3" t="s">
        <v>8</v>
      </c>
      <c r="B3" t="s">
        <v>62</v>
      </c>
    </row>
    <row r="4" spans="1:7" x14ac:dyDescent="0.25">
      <c r="A4" t="s">
        <v>9</v>
      </c>
      <c r="B4" t="s">
        <v>10</v>
      </c>
    </row>
    <row r="5" spans="1:7" x14ac:dyDescent="0.25">
      <c r="A5" t="s">
        <v>11</v>
      </c>
      <c r="B5" t="s">
        <v>15</v>
      </c>
      <c r="C5" t="s">
        <v>13</v>
      </c>
      <c r="D5" t="s">
        <v>14</v>
      </c>
      <c r="E5" t="s">
        <v>16</v>
      </c>
      <c r="F5" t="s">
        <v>59</v>
      </c>
      <c r="G5" t="s">
        <v>60</v>
      </c>
    </row>
    <row r="6" spans="1:7" x14ac:dyDescent="0.25">
      <c r="A6" t="s">
        <v>0</v>
      </c>
      <c r="B6">
        <v>0</v>
      </c>
      <c r="C6">
        <v>-5</v>
      </c>
      <c r="D6">
        <v>0</v>
      </c>
      <c r="E6">
        <v>-6</v>
      </c>
      <c r="F6">
        <v>0</v>
      </c>
      <c r="G6">
        <v>-6</v>
      </c>
    </row>
    <row r="7" spans="1:7" x14ac:dyDescent="0.25">
      <c r="A7" t="s">
        <v>1</v>
      </c>
      <c r="B7">
        <v>6</v>
      </c>
      <c r="C7">
        <v>-6</v>
      </c>
      <c r="D7">
        <v>6</v>
      </c>
      <c r="E7">
        <v>-6</v>
      </c>
      <c r="F7">
        <v>4</v>
      </c>
      <c r="G7">
        <v>-4</v>
      </c>
    </row>
    <row r="8" spans="1:7" x14ac:dyDescent="0.25">
      <c r="A8" t="s">
        <v>2</v>
      </c>
      <c r="B8">
        <v>6</v>
      </c>
      <c r="C8">
        <v>0</v>
      </c>
      <c r="D8">
        <v>6</v>
      </c>
      <c r="E8">
        <v>0</v>
      </c>
      <c r="F8">
        <v>6</v>
      </c>
      <c r="G8">
        <v>0</v>
      </c>
    </row>
    <row r="9" spans="1:7" x14ac:dyDescent="0.25">
      <c r="A9" t="s">
        <v>3</v>
      </c>
      <c r="B9">
        <v>4</v>
      </c>
      <c r="C9">
        <v>4</v>
      </c>
      <c r="D9">
        <v>4</v>
      </c>
      <c r="E9">
        <v>4</v>
      </c>
      <c r="F9">
        <v>5</v>
      </c>
      <c r="G9">
        <v>5</v>
      </c>
    </row>
    <row r="10" spans="1:7" x14ac:dyDescent="0.25">
      <c r="A10" t="s">
        <v>4</v>
      </c>
      <c r="B10">
        <v>0</v>
      </c>
      <c r="C10">
        <v>5</v>
      </c>
      <c r="D10">
        <v>0</v>
      </c>
      <c r="E10">
        <v>5</v>
      </c>
      <c r="F10">
        <v>0</v>
      </c>
      <c r="G10">
        <v>6</v>
      </c>
    </row>
    <row r="11" spans="1:7" x14ac:dyDescent="0.25">
      <c r="A11" t="s">
        <v>5</v>
      </c>
      <c r="B11">
        <v>-5</v>
      </c>
      <c r="C11">
        <v>5</v>
      </c>
      <c r="D11">
        <v>-4</v>
      </c>
      <c r="E11">
        <v>4</v>
      </c>
      <c r="F11">
        <v>-5</v>
      </c>
      <c r="G11">
        <v>5</v>
      </c>
    </row>
    <row r="12" spans="1:7" x14ac:dyDescent="0.25">
      <c r="A12" t="s">
        <v>6</v>
      </c>
      <c r="B12">
        <v>-7</v>
      </c>
      <c r="C12">
        <v>0</v>
      </c>
      <c r="D12">
        <v>-6</v>
      </c>
      <c r="E12">
        <v>0</v>
      </c>
      <c r="F12">
        <v>-6</v>
      </c>
      <c r="G12">
        <v>0</v>
      </c>
    </row>
    <row r="13" spans="1:7" x14ac:dyDescent="0.25">
      <c r="A13" t="s">
        <v>7</v>
      </c>
      <c r="B13">
        <v>-5</v>
      </c>
      <c r="C13">
        <v>-5</v>
      </c>
      <c r="D13">
        <v>-5</v>
      </c>
      <c r="E13">
        <v>-5</v>
      </c>
      <c r="F13">
        <v>-5</v>
      </c>
      <c r="G13">
        <v>-5</v>
      </c>
    </row>
    <row r="14" spans="1:7" x14ac:dyDescent="0.25">
      <c r="A14" t="s">
        <v>12</v>
      </c>
      <c r="B14">
        <v>0</v>
      </c>
      <c r="C14">
        <v>-5</v>
      </c>
      <c r="D14">
        <v>0</v>
      </c>
      <c r="E14">
        <v>-6</v>
      </c>
      <c r="F14">
        <v>0</v>
      </c>
      <c r="G14">
        <v>-6</v>
      </c>
    </row>
    <row r="15" spans="1:7" x14ac:dyDescent="0.25">
      <c r="A1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Results</vt:lpstr>
      <vt:lpstr>Sheet2</vt:lpstr>
      <vt:lpstr>Results!Área_de_impresión</vt:lpstr>
      <vt:lpstr>Sheet2!campvisual2</vt:lpstr>
      <vt:lpstr>Sheet2!campvisual2_1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Cadevall</dc:creator>
  <cp:lastModifiedBy>Eulalia Sanchez</cp:lastModifiedBy>
  <cp:lastPrinted>2020-07-21T18:24:50Z</cp:lastPrinted>
  <dcterms:created xsi:type="dcterms:W3CDTF">2019-03-22T18:04:32Z</dcterms:created>
  <dcterms:modified xsi:type="dcterms:W3CDTF">2020-07-21T18:30:12Z</dcterms:modified>
</cp:coreProperties>
</file>