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utresa\examples\"/>
    </mc:Choice>
  </mc:AlternateContent>
  <bookViews>
    <workbookView xWindow="0" yWindow="0" windowWidth="28800" windowHeight="12435" activeTab="4"/>
  </bookViews>
  <sheets>
    <sheet name="NAIVE-BAYES" sheetId="1" r:id="rId1"/>
    <sheet name="APRIORI" sheetId="2" r:id="rId2"/>
    <sheet name="KMEANS" sheetId="3" r:id="rId3"/>
    <sheet name="KNN" sheetId="4" r:id="rId4"/>
    <sheet name="REGRESIÓN" sheetId="5" r:id="rId5"/>
  </sheets>
  <externalReferences>
    <externalReference r:id="rId6"/>
    <externalReference r:id="rId7"/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C79" i="4"/>
  <c r="C107" i="4"/>
  <c r="C106" i="4"/>
  <c r="C105" i="4"/>
  <c r="C104" i="4"/>
  <c r="D68" i="4"/>
  <c r="C68" i="4"/>
  <c r="D67" i="4"/>
  <c r="C67" i="4"/>
  <c r="I66" i="4"/>
  <c r="H66" i="4"/>
  <c r="K91" i="4" s="1"/>
  <c r="I65" i="4"/>
  <c r="H65" i="4"/>
  <c r="K90" i="4" s="1"/>
  <c r="I64" i="4"/>
  <c r="H64" i="4"/>
  <c r="K89" i="4" s="1"/>
  <c r="I63" i="4"/>
  <c r="H63" i="4"/>
  <c r="K88" i="4" s="1"/>
  <c r="N60" i="4"/>
  <c r="M60" i="4"/>
  <c r="I62" i="4"/>
  <c r="H62" i="4"/>
  <c r="K87" i="4" s="1"/>
  <c r="N59" i="4"/>
  <c r="M59" i="4"/>
  <c r="I61" i="4"/>
  <c r="H61" i="4"/>
  <c r="K86" i="4" s="1"/>
  <c r="I60" i="4"/>
  <c r="H60" i="4"/>
  <c r="K85" i="4" s="1"/>
  <c r="I59" i="4"/>
  <c r="H59" i="4"/>
  <c r="K84" i="4" s="1"/>
  <c r="I58" i="4"/>
  <c r="H58" i="4"/>
  <c r="K83" i="4" s="1"/>
  <c r="I57" i="4"/>
  <c r="H57" i="4"/>
  <c r="K82" i="4" s="1"/>
  <c r="I56" i="4"/>
  <c r="H56" i="4"/>
  <c r="K81" i="4" s="1"/>
  <c r="I55" i="4"/>
  <c r="H55" i="4"/>
  <c r="K80" i="4" s="1"/>
  <c r="I54" i="4"/>
  <c r="H54" i="4"/>
  <c r="K79" i="4" s="1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26" i="4"/>
  <c r="C26" i="4"/>
  <c r="D25" i="4"/>
  <c r="C25" i="4"/>
  <c r="I10" i="4"/>
  <c r="I9" i="4"/>
  <c r="C80" i="4" l="1"/>
  <c r="C82" i="4"/>
  <c r="C84" i="4"/>
  <c r="C86" i="4"/>
  <c r="C88" i="4"/>
  <c r="C90" i="4"/>
  <c r="C81" i="4"/>
  <c r="C83" i="4"/>
  <c r="C85" i="4"/>
  <c r="C87" i="4"/>
  <c r="C89" i="4"/>
  <c r="C91" i="4"/>
  <c r="D203" i="3" l="1"/>
  <c r="C202" i="3"/>
  <c r="E200" i="3"/>
  <c r="D199" i="3"/>
  <c r="C198" i="3"/>
  <c r="D195" i="3"/>
  <c r="C194" i="3"/>
  <c r="D191" i="3"/>
  <c r="C190" i="3"/>
  <c r="D187" i="3"/>
  <c r="C186" i="3"/>
  <c r="E184" i="3"/>
  <c r="D183" i="3"/>
  <c r="C182" i="3"/>
  <c r="D179" i="3"/>
  <c r="C178" i="3"/>
  <c r="D175" i="3"/>
  <c r="C174" i="3"/>
  <c r="D171" i="3"/>
  <c r="C170" i="3"/>
  <c r="J168" i="3"/>
  <c r="I168" i="3"/>
  <c r="C168" i="3"/>
  <c r="O165" i="3"/>
  <c r="N165" i="3"/>
  <c r="T163" i="3"/>
  <c r="S163" i="3"/>
  <c r="D161" i="3"/>
  <c r="C160" i="3"/>
  <c r="E158" i="3"/>
  <c r="D157" i="3"/>
  <c r="C156" i="3"/>
  <c r="D153" i="3"/>
  <c r="C152" i="3"/>
  <c r="D149" i="3"/>
  <c r="C148" i="3"/>
  <c r="E133" i="3"/>
  <c r="D128" i="3"/>
  <c r="C123" i="3"/>
  <c r="E117" i="3"/>
  <c r="D112" i="3"/>
  <c r="C107" i="3"/>
  <c r="E101" i="3"/>
  <c r="J99" i="3"/>
  <c r="I99" i="3"/>
  <c r="C203" i="3" s="1"/>
  <c r="E99" i="3"/>
  <c r="O96" i="3"/>
  <c r="N96" i="3"/>
  <c r="D204" i="3" s="1"/>
  <c r="D94" i="3"/>
  <c r="T93" i="3"/>
  <c r="E204" i="3" s="1"/>
  <c r="S93" i="3"/>
  <c r="C93" i="3"/>
  <c r="D91" i="3"/>
  <c r="E89" i="3"/>
  <c r="E87" i="3"/>
  <c r="C86" i="3"/>
  <c r="D84" i="3"/>
  <c r="E82" i="3"/>
  <c r="D81" i="3"/>
  <c r="C80" i="3"/>
  <c r="E78" i="3"/>
  <c r="D77" i="3"/>
  <c r="L68" i="3"/>
  <c r="K68" i="3"/>
  <c r="J68" i="3"/>
  <c r="L67" i="3"/>
  <c r="K67" i="3"/>
  <c r="J67" i="3"/>
  <c r="L66" i="3"/>
  <c r="K66" i="3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L59" i="3"/>
  <c r="K59" i="3"/>
  <c r="J59" i="3"/>
  <c r="L58" i="3"/>
  <c r="K58" i="3"/>
  <c r="J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50" i="3"/>
  <c r="K50" i="3"/>
  <c r="J50" i="3"/>
  <c r="L49" i="3"/>
  <c r="K49" i="3"/>
  <c r="J49" i="3"/>
  <c r="L48" i="3"/>
  <c r="K48" i="3"/>
  <c r="J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L42" i="3"/>
  <c r="K42" i="3"/>
  <c r="J42" i="3"/>
  <c r="L41" i="3"/>
  <c r="K41" i="3"/>
  <c r="J41" i="3"/>
  <c r="L40" i="3"/>
  <c r="K40" i="3"/>
  <c r="J40" i="3"/>
  <c r="L39" i="3"/>
  <c r="K39" i="3"/>
  <c r="J39" i="3"/>
  <c r="L38" i="3"/>
  <c r="K38" i="3"/>
  <c r="J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P32" i="3"/>
  <c r="O32" i="3"/>
  <c r="L32" i="3"/>
  <c r="K32" i="3"/>
  <c r="J32" i="3"/>
  <c r="L31" i="3"/>
  <c r="K31" i="3"/>
  <c r="J31" i="3"/>
  <c r="U30" i="3"/>
  <c r="T30" i="3"/>
  <c r="L30" i="3"/>
  <c r="K30" i="3"/>
  <c r="J30" i="3"/>
  <c r="L29" i="3"/>
  <c r="K29" i="3"/>
  <c r="J29" i="3"/>
  <c r="Z28" i="3"/>
  <c r="Y28" i="3"/>
  <c r="L28" i="3"/>
  <c r="K28" i="3"/>
  <c r="J28" i="3"/>
  <c r="L27" i="3"/>
  <c r="K27" i="3"/>
  <c r="J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E134" i="3" l="1"/>
  <c r="E130" i="3"/>
  <c r="E126" i="3"/>
  <c r="E122" i="3"/>
  <c r="E118" i="3"/>
  <c r="E114" i="3"/>
  <c r="E110" i="3"/>
  <c r="E106" i="3"/>
  <c r="E102" i="3"/>
  <c r="E94" i="3"/>
  <c r="E135" i="3"/>
  <c r="E131" i="3"/>
  <c r="E127" i="3"/>
  <c r="E123" i="3"/>
  <c r="E119" i="3"/>
  <c r="E115" i="3"/>
  <c r="E111" i="3"/>
  <c r="E107" i="3"/>
  <c r="E103" i="3"/>
  <c r="E97" i="3"/>
  <c r="E136" i="3"/>
  <c r="E132" i="3"/>
  <c r="E128" i="3"/>
  <c r="E124" i="3"/>
  <c r="E120" i="3"/>
  <c r="E116" i="3"/>
  <c r="E112" i="3"/>
  <c r="E108" i="3"/>
  <c r="E104" i="3"/>
  <c r="E100" i="3"/>
  <c r="E98" i="3"/>
  <c r="E96" i="3"/>
  <c r="E90" i="3"/>
  <c r="E86" i="3"/>
  <c r="D133" i="3"/>
  <c r="D129" i="3"/>
  <c r="D125" i="3"/>
  <c r="D121" i="3"/>
  <c r="D117" i="3"/>
  <c r="D113" i="3"/>
  <c r="D109" i="3"/>
  <c r="D105" i="3"/>
  <c r="D101" i="3"/>
  <c r="D99" i="3"/>
  <c r="D134" i="3"/>
  <c r="D130" i="3"/>
  <c r="D126" i="3"/>
  <c r="D122" i="3"/>
  <c r="D118" i="3"/>
  <c r="D114" i="3"/>
  <c r="D110" i="3"/>
  <c r="D106" i="3"/>
  <c r="D102" i="3"/>
  <c r="D135" i="3"/>
  <c r="D131" i="3"/>
  <c r="D127" i="3"/>
  <c r="D123" i="3"/>
  <c r="D119" i="3"/>
  <c r="D115" i="3"/>
  <c r="D111" i="3"/>
  <c r="D107" i="3"/>
  <c r="D103" i="3"/>
  <c r="D97" i="3"/>
  <c r="D95" i="3"/>
  <c r="D93" i="3"/>
  <c r="D89" i="3"/>
  <c r="D85" i="3"/>
  <c r="C136" i="3"/>
  <c r="C132" i="3"/>
  <c r="C128" i="3"/>
  <c r="C124" i="3"/>
  <c r="C120" i="3"/>
  <c r="C116" i="3"/>
  <c r="C112" i="3"/>
  <c r="C108" i="3"/>
  <c r="C104" i="3"/>
  <c r="C100" i="3"/>
  <c r="C98" i="3"/>
  <c r="C96" i="3"/>
  <c r="C133" i="3"/>
  <c r="C129" i="3"/>
  <c r="C125" i="3"/>
  <c r="C121" i="3"/>
  <c r="C117" i="3"/>
  <c r="C113" i="3"/>
  <c r="C109" i="3"/>
  <c r="C105" i="3"/>
  <c r="C101" i="3"/>
  <c r="C99" i="3"/>
  <c r="C134" i="3"/>
  <c r="C130" i="3"/>
  <c r="C126" i="3"/>
  <c r="C122" i="3"/>
  <c r="C118" i="3"/>
  <c r="C114" i="3"/>
  <c r="C110" i="3"/>
  <c r="C106" i="3"/>
  <c r="C102" i="3"/>
  <c r="C94" i="3"/>
  <c r="C92" i="3"/>
  <c r="C88" i="3"/>
  <c r="C84" i="3"/>
  <c r="E77" i="3"/>
  <c r="C79" i="3"/>
  <c r="D80" i="3"/>
  <c r="E81" i="3"/>
  <c r="C83" i="3"/>
  <c r="E84" i="3"/>
  <c r="D86" i="3"/>
  <c r="D88" i="3"/>
  <c r="C90" i="3"/>
  <c r="E91" i="3"/>
  <c r="E93" i="3"/>
  <c r="C95" i="3"/>
  <c r="C103" i="3"/>
  <c r="D108" i="3"/>
  <c r="E113" i="3"/>
  <c r="C119" i="3"/>
  <c r="D124" i="3"/>
  <c r="E129" i="3"/>
  <c r="C135" i="3"/>
  <c r="E154" i="3"/>
  <c r="E166" i="3"/>
  <c r="E180" i="3"/>
  <c r="E196" i="3"/>
  <c r="C78" i="3"/>
  <c r="D79" i="3"/>
  <c r="E80" i="3"/>
  <c r="C82" i="3"/>
  <c r="D83" i="3"/>
  <c r="C85" i="3"/>
  <c r="C87" i="3"/>
  <c r="E88" i="3"/>
  <c r="D90" i="3"/>
  <c r="D92" i="3"/>
  <c r="E205" i="3"/>
  <c r="E95" i="3"/>
  <c r="C97" i="3"/>
  <c r="D104" i="3"/>
  <c r="E109" i="3"/>
  <c r="C115" i="3"/>
  <c r="D120" i="3"/>
  <c r="E125" i="3"/>
  <c r="C131" i="3"/>
  <c r="D136" i="3"/>
  <c r="E150" i="3"/>
  <c r="E164" i="3"/>
  <c r="E176" i="3"/>
  <c r="E192" i="3"/>
  <c r="C77" i="3"/>
  <c r="D78" i="3"/>
  <c r="E79" i="3"/>
  <c r="C81" i="3"/>
  <c r="D82" i="3"/>
  <c r="E83" i="3"/>
  <c r="E85" i="3"/>
  <c r="D87" i="3"/>
  <c r="C89" i="3"/>
  <c r="C91" i="3"/>
  <c r="E92" i="3"/>
  <c r="D96" i="3"/>
  <c r="D98" i="3"/>
  <c r="D100" i="3"/>
  <c r="E105" i="3"/>
  <c r="C111" i="3"/>
  <c r="D116" i="3"/>
  <c r="E121" i="3"/>
  <c r="C127" i="3"/>
  <c r="D132" i="3"/>
  <c r="E146" i="3"/>
  <c r="E162" i="3"/>
  <c r="E172" i="3"/>
  <c r="E188" i="3"/>
  <c r="C147" i="3"/>
  <c r="D148" i="3"/>
  <c r="E149" i="3"/>
  <c r="C151" i="3"/>
  <c r="D152" i="3"/>
  <c r="E153" i="3"/>
  <c r="C155" i="3"/>
  <c r="D156" i="3"/>
  <c r="E157" i="3"/>
  <c r="C159" i="3"/>
  <c r="D160" i="3"/>
  <c r="E161" i="3"/>
  <c r="C163" i="3"/>
  <c r="C165" i="3"/>
  <c r="C167" i="3"/>
  <c r="D168" i="3"/>
  <c r="C169" i="3"/>
  <c r="D170" i="3"/>
  <c r="E171" i="3"/>
  <c r="C173" i="3"/>
  <c r="D174" i="3"/>
  <c r="E175" i="3"/>
  <c r="C177" i="3"/>
  <c r="D178" i="3"/>
  <c r="E179" i="3"/>
  <c r="C181" i="3"/>
  <c r="D182" i="3"/>
  <c r="E183" i="3"/>
  <c r="C185" i="3"/>
  <c r="D186" i="3"/>
  <c r="E187" i="3"/>
  <c r="C189" i="3"/>
  <c r="D190" i="3"/>
  <c r="E191" i="3"/>
  <c r="C193" i="3"/>
  <c r="D194" i="3"/>
  <c r="E195" i="3"/>
  <c r="C197" i="3"/>
  <c r="D198" i="3"/>
  <c r="E199" i="3"/>
  <c r="C201" i="3"/>
  <c r="D202" i="3"/>
  <c r="E203" i="3"/>
  <c r="C205" i="3"/>
  <c r="C146" i="3"/>
  <c r="D147" i="3"/>
  <c r="E148" i="3"/>
  <c r="C150" i="3"/>
  <c r="D151" i="3"/>
  <c r="E152" i="3"/>
  <c r="C154" i="3"/>
  <c r="D155" i="3"/>
  <c r="E156" i="3"/>
  <c r="C158" i="3"/>
  <c r="D159" i="3"/>
  <c r="E160" i="3"/>
  <c r="C162" i="3"/>
  <c r="D163" i="3"/>
  <c r="C164" i="3"/>
  <c r="D165" i="3"/>
  <c r="C166" i="3"/>
  <c r="D167" i="3"/>
  <c r="E168" i="3"/>
  <c r="D169" i="3"/>
  <c r="E170" i="3"/>
  <c r="C172" i="3"/>
  <c r="D173" i="3"/>
  <c r="E174" i="3"/>
  <c r="C176" i="3"/>
  <c r="D177" i="3"/>
  <c r="E178" i="3"/>
  <c r="C180" i="3"/>
  <c r="D181" i="3"/>
  <c r="E182" i="3"/>
  <c r="C184" i="3"/>
  <c r="D185" i="3"/>
  <c r="E186" i="3"/>
  <c r="C188" i="3"/>
  <c r="D189" i="3"/>
  <c r="E190" i="3"/>
  <c r="C192" i="3"/>
  <c r="D193" i="3"/>
  <c r="E194" i="3"/>
  <c r="C196" i="3"/>
  <c r="D197" i="3"/>
  <c r="E198" i="3"/>
  <c r="C200" i="3"/>
  <c r="D201" i="3"/>
  <c r="E202" i="3"/>
  <c r="C204" i="3"/>
  <c r="D205" i="3"/>
  <c r="D146" i="3"/>
  <c r="E147" i="3"/>
  <c r="C149" i="3"/>
  <c r="D150" i="3"/>
  <c r="E151" i="3"/>
  <c r="C153" i="3"/>
  <c r="D154" i="3"/>
  <c r="E155" i="3"/>
  <c r="C157" i="3"/>
  <c r="D158" i="3"/>
  <c r="E159" i="3"/>
  <c r="C161" i="3"/>
  <c r="D162" i="3"/>
  <c r="E163" i="3"/>
  <c r="D164" i="3"/>
  <c r="E165" i="3"/>
  <c r="D166" i="3"/>
  <c r="E167" i="3"/>
  <c r="E169" i="3"/>
  <c r="C171" i="3"/>
  <c r="D172" i="3"/>
  <c r="E173" i="3"/>
  <c r="C175" i="3"/>
  <c r="D176" i="3"/>
  <c r="E177" i="3"/>
  <c r="C179" i="3"/>
  <c r="D180" i="3"/>
  <c r="E181" i="3"/>
  <c r="C183" i="3"/>
  <c r="D184" i="3"/>
  <c r="E185" i="3"/>
  <c r="C187" i="3"/>
  <c r="D188" i="3"/>
  <c r="E189" i="3"/>
  <c r="C191" i="3"/>
  <c r="D192" i="3"/>
  <c r="E193" i="3"/>
  <c r="C195" i="3"/>
  <c r="D196" i="3"/>
  <c r="E197" i="3"/>
  <c r="C199" i="3"/>
  <c r="D200" i="3"/>
  <c r="E201" i="3"/>
  <c r="G70" i="2" l="1"/>
  <c r="G66" i="2"/>
  <c r="G62" i="2"/>
  <c r="C54" i="2"/>
  <c r="C53" i="2"/>
  <c r="G71" i="2" s="1"/>
  <c r="G38" i="2"/>
  <c r="C38" i="2"/>
  <c r="H37" i="2"/>
  <c r="H38" i="2" s="1"/>
  <c r="G37" i="2"/>
  <c r="F37" i="2"/>
  <c r="F38" i="2" s="1"/>
  <c r="E37" i="2"/>
  <c r="G69" i="2" s="1"/>
  <c r="D37" i="2"/>
  <c r="D38" i="2" s="1"/>
  <c r="C37" i="2"/>
  <c r="G63" i="2" s="1"/>
  <c r="G20" i="2"/>
  <c r="C20" i="2"/>
  <c r="H19" i="2"/>
  <c r="H20" i="2" s="1"/>
  <c r="G19" i="2"/>
  <c r="F19" i="2"/>
  <c r="F20" i="2" s="1"/>
  <c r="E19" i="2"/>
  <c r="E20" i="2" s="1"/>
  <c r="D19" i="2"/>
  <c r="D20" i="2" s="1"/>
  <c r="C19" i="2"/>
  <c r="E38" i="2" l="1"/>
  <c r="G64" i="2"/>
  <c r="G68" i="2"/>
  <c r="G65" i="2"/>
  <c r="G67" i="2"/>
  <c r="G63" i="1" l="1"/>
  <c r="F52" i="1"/>
  <c r="F46" i="1"/>
  <c r="F51" i="1"/>
  <c r="F45" i="1"/>
  <c r="H28" i="1" l="1"/>
  <c r="C40" i="1" l="1"/>
  <c r="E40" i="1"/>
  <c r="F40" i="1"/>
  <c r="G39" i="1"/>
  <c r="F39" i="1"/>
  <c r="C39" i="1"/>
  <c r="G34" i="1"/>
  <c r="D34" i="1"/>
  <c r="D40" i="1" s="1"/>
  <c r="E33" i="1"/>
  <c r="E39" i="1" s="1"/>
  <c r="D33" i="1"/>
  <c r="E12" i="1"/>
  <c r="J18" i="1" s="1"/>
  <c r="C11" i="1"/>
  <c r="C12" i="1" s="1"/>
  <c r="F44" i="1" l="1"/>
  <c r="F47" i="1" s="1"/>
  <c r="F50" i="1"/>
  <c r="F53" i="1" s="1"/>
  <c r="D12" i="1"/>
  <c r="D10" i="1" s="1"/>
  <c r="I18" i="1"/>
  <c r="D18" i="1"/>
  <c r="H18" i="1"/>
  <c r="C18" i="1"/>
  <c r="G69" i="1"/>
  <c r="G75" i="1" s="1"/>
  <c r="F69" i="1"/>
  <c r="F75" i="1" s="1"/>
  <c r="E69" i="1"/>
  <c r="E75" i="1" s="1"/>
  <c r="D69" i="1"/>
  <c r="D75" i="1" s="1"/>
  <c r="C69" i="1"/>
  <c r="G68" i="1"/>
  <c r="G74" i="1" s="1"/>
  <c r="F68" i="1"/>
  <c r="F74" i="1" s="1"/>
  <c r="E68" i="1"/>
  <c r="E74" i="1" s="1"/>
  <c r="D68" i="1"/>
  <c r="D74" i="1" s="1"/>
  <c r="C68" i="1"/>
  <c r="F62" i="1"/>
  <c r="F63" i="1" s="1"/>
  <c r="E62" i="1"/>
  <c r="E63" i="1" s="1"/>
  <c r="D62" i="1"/>
  <c r="D63" i="1" s="1"/>
  <c r="C62" i="1"/>
  <c r="C61" i="1"/>
  <c r="H61" i="1" l="1"/>
  <c r="C63" i="1"/>
  <c r="F85" i="1"/>
  <c r="F79" i="1"/>
  <c r="C75" i="1"/>
  <c r="C74" i="1"/>
  <c r="F10" i="1"/>
  <c r="H62" i="1"/>
  <c r="F86" i="1" s="1"/>
  <c r="F87" i="1" l="1"/>
  <c r="F88" i="1" s="1"/>
  <c r="F81" i="1"/>
  <c r="H63" i="1"/>
  <c r="F80" i="1"/>
  <c r="F82" i="1" s="1"/>
  <c r="J17" i="1"/>
  <c r="E17" i="1"/>
  <c r="H17" i="1"/>
  <c r="D17" i="1"/>
</calcChain>
</file>

<file path=xl/sharedStrings.xml><?xml version="1.0" encoding="utf-8"?>
<sst xmlns="http://schemas.openxmlformats.org/spreadsheetml/2006/main" count="679" uniqueCount="146">
  <si>
    <t>Spam</t>
  </si>
  <si>
    <t>Ham</t>
  </si>
  <si>
    <t>W1</t>
  </si>
  <si>
    <t>W2</t>
  </si>
  <si>
    <t>W3</t>
  </si>
  <si>
    <t>W4</t>
  </si>
  <si>
    <t>W5</t>
  </si>
  <si>
    <t>Pr(total)</t>
  </si>
  <si>
    <t>BAYES</t>
  </si>
  <si>
    <t xml:space="preserve">NAIVE BAYES </t>
  </si>
  <si>
    <t>F1</t>
  </si>
  <si>
    <t>F2</t>
  </si>
  <si>
    <t>F3</t>
  </si>
  <si>
    <t>V1</t>
  </si>
  <si>
    <t>V2</t>
  </si>
  <si>
    <t>Prob (F)</t>
  </si>
  <si>
    <t>Prob (V)</t>
  </si>
  <si>
    <t>Prob (F|V)</t>
  </si>
  <si>
    <t>Prob (V|F)</t>
  </si>
  <si>
    <t>0/14</t>
  </si>
  <si>
    <t xml:space="preserve">   0/14</t>
  </si>
  <si>
    <t>Ejercicio 1.</t>
  </si>
  <si>
    <t>Ejercicio 2.</t>
  </si>
  <si>
    <t>Prob (W)</t>
  </si>
  <si>
    <t>Prob (Tipo)</t>
  </si>
  <si>
    <t>~W1</t>
  </si>
  <si>
    <t>~W2</t>
  </si>
  <si>
    <t>~W3</t>
  </si>
  <si>
    <t>~W4</t>
  </si>
  <si>
    <t>~W5</t>
  </si>
  <si>
    <t>Ejercicio 3. (Estimador Laplace)</t>
  </si>
  <si>
    <t>Probabilidad conjunta</t>
  </si>
  <si>
    <t>Probabilidad condicional</t>
  </si>
  <si>
    <t>Probabilidad condicional Pr (Wi | Tipo)</t>
  </si>
  <si>
    <t>Probabilidad condicional Pr ( not Wi | Tipo)</t>
  </si>
  <si>
    <t>Probabilidad de que el mensaje W1W4 sea Spam</t>
  </si>
  <si>
    <t>Probabilidad condicional Pr(Wi|Tipo)</t>
  </si>
  <si>
    <t xml:space="preserve">Pr(w1 and ~w2 and ~ w3 and w4 and ~ w5| spam) = </t>
  </si>
  <si>
    <t>Pr (spam) =</t>
  </si>
  <si>
    <t>Pr (w1 nd ~w2 and ~ w3 and w4 and~ w5) =</t>
  </si>
  <si>
    <t xml:space="preserve">Pr(w1 and ~w2 and ~ w3 and w4 and ~ w5| ham) = </t>
  </si>
  <si>
    <t>Pr (ham) =</t>
  </si>
  <si>
    <t>Probabilidad de que el mensaje W1W4 sea Ham</t>
  </si>
  <si>
    <t>ALGORITMO APRIORI</t>
  </si>
  <si>
    <t xml:space="preserve">Ejercicio 1. </t>
  </si>
  <si>
    <t>Transacciones</t>
  </si>
  <si>
    <t>X1</t>
  </si>
  <si>
    <t>X2</t>
  </si>
  <si>
    <t>X3</t>
  </si>
  <si>
    <t>X4</t>
  </si>
  <si>
    <t>X5</t>
  </si>
  <si>
    <t>X6</t>
  </si>
  <si>
    <t>Frecuencia</t>
  </si>
  <si>
    <t>Soporte</t>
  </si>
  <si>
    <t>X1,X2</t>
  </si>
  <si>
    <t>X1,X3</t>
  </si>
  <si>
    <t>X2,X3</t>
  </si>
  <si>
    <t>X1,X4</t>
  </si>
  <si>
    <t>X2,X4</t>
  </si>
  <si>
    <t>X3,X4</t>
  </si>
  <si>
    <t>Suma</t>
  </si>
  <si>
    <t>Combinaciones posibles más frecuentes</t>
  </si>
  <si>
    <t>X1,X2,X3</t>
  </si>
  <si>
    <t xml:space="preserve">(X1,X2) </t>
  </si>
  <si>
    <t xml:space="preserve">(X1,X3) </t>
  </si>
  <si>
    <t xml:space="preserve">(X1,X2,X3) </t>
  </si>
  <si>
    <t>Ejercicio 3.</t>
  </si>
  <si>
    <t>Reglas de compra recomendadas:</t>
  </si>
  <si>
    <t>Combinación</t>
  </si>
  <si>
    <t>Posible regla</t>
  </si>
  <si>
    <t>Confianza</t>
  </si>
  <si>
    <t xml:space="preserve"> - &gt;</t>
  </si>
  <si>
    <t xml:space="preserve">Medidas de largo y ancho </t>
  </si>
  <si>
    <t>Se desea probar si existen por lo menos 3 ipos de mesa ; A, B o C. Es decir, encontrar 3 clusters (k =  3).</t>
  </si>
  <si>
    <t>Observación</t>
  </si>
  <si>
    <t>Ancho (x1)</t>
  </si>
  <si>
    <t>Largo x(2)</t>
  </si>
  <si>
    <t>ITERACIÓN # 1</t>
  </si>
  <si>
    <t>A</t>
  </si>
  <si>
    <t>B</t>
  </si>
  <si>
    <t>C</t>
  </si>
  <si>
    <t>Clase</t>
  </si>
  <si>
    <t>K = 1</t>
  </si>
  <si>
    <t xml:space="preserve">K =2 </t>
  </si>
  <si>
    <t>K = 3</t>
  </si>
  <si>
    <t>Promedio =</t>
  </si>
  <si>
    <t xml:space="preserve">ITERACIÓN # 2 </t>
  </si>
  <si>
    <t xml:space="preserve"> Clase</t>
  </si>
  <si>
    <t>ITERACIÓN # 3</t>
  </si>
  <si>
    <t>KNN</t>
  </si>
  <si>
    <t>Se desea clasificar una mesa en la clase A, B o C inmediatamente llega al museo para así enviarla al taller</t>
  </si>
  <si>
    <t>Datos de entrenamiento</t>
  </si>
  <si>
    <t>Dato a clasificar</t>
  </si>
  <si>
    <t>Escala min-max</t>
  </si>
  <si>
    <t>Desv. Estandar =</t>
  </si>
  <si>
    <t>PASO # 1. Estandarización</t>
  </si>
  <si>
    <t>PASO # 2. Calcular las distancias</t>
  </si>
  <si>
    <t>Distancia</t>
  </si>
  <si>
    <t>Datos de entrenamiento escala original</t>
  </si>
  <si>
    <t>Datos de entrenamiento escala min-max</t>
  </si>
  <si>
    <t>Datos a clasificar escala original</t>
  </si>
  <si>
    <t>Datos a clasificar escala min-max</t>
  </si>
  <si>
    <t>PASO # 1. Calcular las distancias</t>
  </si>
  <si>
    <t xml:space="preserve">Distancia </t>
  </si>
  <si>
    <t>PASO # 2. Calcular la matriz de confusión</t>
  </si>
  <si>
    <t>Pronostico</t>
  </si>
  <si>
    <t>Real</t>
  </si>
  <si>
    <t xml:space="preserve">Sensibilidad = </t>
  </si>
  <si>
    <t xml:space="preserve">Especifidad = </t>
  </si>
  <si>
    <t xml:space="preserve">Precisión = </t>
  </si>
  <si>
    <t xml:space="preserve">Valor predictivo negativo = 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</si>
  <si>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</si>
  <si>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</si>
  <si>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</si>
  <si>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</si>
  <si>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</si>
  <si>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</si>
  <si>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</si>
  <si>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</si>
  <si>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</si>
  <si>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</si>
  <si>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</si>
  <si>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</si>
  <si>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</si>
  <si>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</si>
  <si>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</si>
  <si>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</si>
  <si>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</si>
  <si>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</si>
  <si>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</si>
  <si>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</si>
  <si>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</si>
  <si>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</si>
  <si>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Intercepción</t>
  </si>
  <si>
    <t>Pronóstico y</t>
  </si>
  <si>
    <t>Residuos estándares</t>
  </si>
  <si>
    <t>Percentil</t>
  </si>
  <si>
    <t>K -MEANS</t>
  </si>
  <si>
    <t>Escala original</t>
  </si>
  <si>
    <t xml:space="preserve">Ejercicio </t>
  </si>
  <si>
    <t>REGRESIÓN LINEAL</t>
  </si>
  <si>
    <t>RESUMEN</t>
  </si>
  <si>
    <t>ANÁLISIS DE RESIDUALES</t>
  </si>
  <si>
    <t>RESULTADOS DE DATOS DE PROBABILIDAD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</si>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</sst>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3" fontId="0" fillId="0" borderId="0" xfId="0" applyNumberFormat="1" applyAlignment="1">
      <alignment horizontal="center"/>
    </xf>
    <xf numFmtId="13" fontId="0" fillId="0" borderId="0" xfId="0" applyNumberFormat="1"/>
    <xf numFmtId="0" fontId="0" fillId="0" borderId="0" xfId="0" applyFont="1" applyAlignment="1">
      <alignment horizontal="center"/>
    </xf>
    <xf numFmtId="0" fontId="1" fillId="0" borderId="0" xfId="0" applyFont="1" applyAlignment="1"/>
    <xf numFmtId="2" fontId="0" fillId="0" borderId="0" xfId="0" applyNumberFormat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3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13" fontId="0" fillId="0" borderId="1" xfId="0" applyNumberFormat="1" applyBorder="1" applyAlignment="1">
      <alignment vertical="center"/>
    </xf>
    <xf numFmtId="0" fontId="1" fillId="4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3" fontId="0" fillId="0" borderId="1" xfId="0" applyNumberFormat="1" applyBorder="1" applyAlignment="1"/>
    <xf numFmtId="2" fontId="0" fillId="0" borderId="1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13" fontId="0" fillId="0" borderId="0" xfId="0" applyNumberFormat="1" applyAlignment="1"/>
    <xf numFmtId="0" fontId="1" fillId="0" borderId="0" xfId="0" applyFont="1" applyBorder="1" applyAlignment="1"/>
    <xf numFmtId="0" fontId="0" fillId="0" borderId="0" xfId="0" applyAlignment="1">
      <alignment horizontal="left"/>
    </xf>
    <xf numFmtId="0" fontId="0" fillId="0" borderId="0" xfId="0" applyFont="1" applyAlignment="1"/>
    <xf numFmtId="10" fontId="1" fillId="0" borderId="3" xfId="1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1" fillId="0" borderId="0" xfId="0" applyFont="1" applyBorder="1"/>
    <xf numFmtId="10" fontId="0" fillId="0" borderId="0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Alignment="1"/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9" fontId="3" fillId="0" borderId="12" xfId="1" applyFont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9" fontId="3" fillId="0" borderId="13" xfId="1" applyFont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9" fontId="4" fillId="0" borderId="13" xfId="1" applyFont="1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4" fillId="0" borderId="11" xfId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1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0" fontId="5" fillId="0" borderId="2" xfId="0" applyFont="1" applyBorder="1"/>
    <xf numFmtId="2" fontId="0" fillId="7" borderId="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Alignment="1"/>
    <xf numFmtId="0" fontId="0" fillId="0" borderId="0" xfId="0" applyBorder="1" applyAlignment="1"/>
    <xf numFmtId="0" fontId="0" fillId="0" borderId="15" xfId="0" applyBorder="1" applyAlignment="1">
      <alignment horizontal="center"/>
    </xf>
    <xf numFmtId="0" fontId="0" fillId="0" borderId="0" xfId="0" applyFill="1" applyBorder="1"/>
    <xf numFmtId="0" fontId="0" fillId="0" borderId="1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0" fillId="0" borderId="15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9" fontId="0" fillId="0" borderId="0" xfId="1" applyFont="1"/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2" fontId="4" fillId="8" borderId="0" xfId="0" applyNumberFormat="1" applyFont="1" applyFill="1" applyBorder="1" applyAlignment="1">
      <alignment horizontal="center"/>
    </xf>
    <xf numFmtId="2" fontId="4" fillId="8" borderId="15" xfId="0" applyNumberFormat="1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8" borderId="1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8" borderId="15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7" xfId="0" applyFont="1" applyFill="1" applyBorder="1" applyAlignment="1"/>
    <xf numFmtId="0" fontId="0" fillId="0" borderId="0" xfId="0" applyFont="1"/>
    <xf numFmtId="2" fontId="0" fillId="0" borderId="14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0" fontId="0" fillId="0" borderId="0" xfId="0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17" xfId="0" applyFont="1" applyFill="1" applyBorder="1" applyAlignment="1"/>
    <xf numFmtId="2" fontId="0" fillId="0" borderId="17" xfId="0" applyNumberFormat="1" applyFont="1" applyFill="1" applyBorder="1" applyAlignment="1">
      <alignment horizontal="center"/>
    </xf>
    <xf numFmtId="2" fontId="0" fillId="8" borderId="15" xfId="0" applyNumberFormat="1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6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Observaciones</a:t>
            </a:r>
            <a:r>
              <a:rPr lang="es-CO" b="1" baseline="0"/>
              <a:t> por clase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1494953486392724E-2"/>
          <c:y val="0.10616844841962642"/>
          <c:w val="0.80518303514627498"/>
          <c:h val="0.84763401736572286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[1]Hoja2!$N$10:$N$31</c:f>
              <c:numCache>
                <c:formatCode>General</c:formatCode>
                <c:ptCount val="22"/>
                <c:pt idx="0">
                  <c:v>10.66951828716717</c:v>
                </c:pt>
                <c:pt idx="1">
                  <c:v>9.741508992793559</c:v>
                </c:pt>
                <c:pt idx="2">
                  <c:v>10.234650350688426</c:v>
                </c:pt>
                <c:pt idx="3">
                  <c:v>11.173611997296955</c:v>
                </c:pt>
                <c:pt idx="4">
                  <c:v>10.414308585100798</c:v>
                </c:pt>
                <c:pt idx="5">
                  <c:v>11.140787183336524</c:v>
                </c:pt>
                <c:pt idx="6">
                  <c:v>10.118152866322097</c:v>
                </c:pt>
                <c:pt idx="7">
                  <c:v>9.5816329730885244</c:v>
                </c:pt>
                <c:pt idx="8">
                  <c:v>11.155572168531256</c:v>
                </c:pt>
                <c:pt idx="9">
                  <c:v>10.07703925011703</c:v>
                </c:pt>
                <c:pt idx="10">
                  <c:v>9.9593019701851251</c:v>
                </c:pt>
                <c:pt idx="11">
                  <c:v>9.1749553291518104</c:v>
                </c:pt>
                <c:pt idx="12">
                  <c:v>11.520152615651426</c:v>
                </c:pt>
                <c:pt idx="13">
                  <c:v>11.267642057672784</c:v>
                </c:pt>
                <c:pt idx="14">
                  <c:v>8.7200247264837145</c:v>
                </c:pt>
                <c:pt idx="15">
                  <c:v>11.304489463096413</c:v>
                </c:pt>
                <c:pt idx="16">
                  <c:v>9.6952857273719264</c:v>
                </c:pt>
                <c:pt idx="17">
                  <c:v>8.6854302215327124</c:v>
                </c:pt>
                <c:pt idx="18">
                  <c:v>10.988899642702444</c:v>
                </c:pt>
                <c:pt idx="19">
                  <c:v>10.81893688109756</c:v>
                </c:pt>
                <c:pt idx="20">
                  <c:v>13.050436258669986</c:v>
                </c:pt>
                <c:pt idx="21">
                  <c:v>12.869222436876589</c:v>
                </c:pt>
              </c:numCache>
            </c:numRef>
          </c:xVal>
          <c:yVal>
            <c:numRef>
              <c:f>[1]Hoja2!$O$10:$O$31</c:f>
              <c:numCache>
                <c:formatCode>General</c:formatCode>
                <c:ptCount val="22"/>
                <c:pt idx="0">
                  <c:v>14.697930476643663</c:v>
                </c:pt>
                <c:pt idx="1">
                  <c:v>13.792067235309927</c:v>
                </c:pt>
                <c:pt idx="2">
                  <c:v>14.300236936278594</c:v>
                </c:pt>
                <c:pt idx="3">
                  <c:v>15.53032983486534</c:v>
                </c:pt>
                <c:pt idx="4">
                  <c:v>15.079047717554918</c:v>
                </c:pt>
                <c:pt idx="5">
                  <c:v>14.452165026544794</c:v>
                </c:pt>
                <c:pt idx="6">
                  <c:v>12.949459702889428</c:v>
                </c:pt>
                <c:pt idx="7">
                  <c:v>13.755305746199369</c:v>
                </c:pt>
                <c:pt idx="8">
                  <c:v>15.209706631706148</c:v>
                </c:pt>
                <c:pt idx="9">
                  <c:v>13.526145934520123</c:v>
                </c:pt>
                <c:pt idx="10">
                  <c:v>13.308219480049232</c:v>
                </c:pt>
                <c:pt idx="11">
                  <c:v>12.410203371550796</c:v>
                </c:pt>
                <c:pt idx="12">
                  <c:v>16.005142507381962</c:v>
                </c:pt>
                <c:pt idx="13">
                  <c:v>15.408749787010512</c:v>
                </c:pt>
                <c:pt idx="14">
                  <c:v>11.658216650593054</c:v>
                </c:pt>
                <c:pt idx="15">
                  <c:v>15.106642181884977</c:v>
                </c:pt>
                <c:pt idx="16">
                  <c:v>13.562194067775311</c:v>
                </c:pt>
                <c:pt idx="17">
                  <c:v>11.811378104558727</c:v>
                </c:pt>
                <c:pt idx="18">
                  <c:v>16.275674859635437</c:v>
                </c:pt>
                <c:pt idx="19">
                  <c:v>14.410053220051596</c:v>
                </c:pt>
                <c:pt idx="20">
                  <c:v>12.201603227836436</c:v>
                </c:pt>
                <c:pt idx="21">
                  <c:v>14.263604135992422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[1]Hoja2!$S$10:$S$29</c:f>
              <c:numCache>
                <c:formatCode>General</c:formatCode>
                <c:ptCount val="20"/>
                <c:pt idx="0">
                  <c:v>10.868746852698477</c:v>
                </c:pt>
                <c:pt idx="1">
                  <c:v>11.946913884520889</c:v>
                </c:pt>
                <c:pt idx="2">
                  <c:v>12.769459703860242</c:v>
                </c:pt>
                <c:pt idx="3">
                  <c:v>13.249403606478008</c:v>
                </c:pt>
                <c:pt idx="4">
                  <c:v>14.416791524672224</c:v>
                </c:pt>
                <c:pt idx="5">
                  <c:v>16.026496929786973</c:v>
                </c:pt>
                <c:pt idx="6">
                  <c:v>12.227528868271053</c:v>
                </c:pt>
                <c:pt idx="7">
                  <c:v>13.241809350730415</c:v>
                </c:pt>
                <c:pt idx="8">
                  <c:v>10.883927633605385</c:v>
                </c:pt>
                <c:pt idx="9">
                  <c:v>15.845392867634448</c:v>
                </c:pt>
                <c:pt idx="10">
                  <c:v>11.631314149164877</c:v>
                </c:pt>
                <c:pt idx="11">
                  <c:v>13.414042234868532</c:v>
                </c:pt>
                <c:pt idx="12">
                  <c:v>11.707682430953488</c:v>
                </c:pt>
                <c:pt idx="13">
                  <c:v>12.489498393432617</c:v>
                </c:pt>
                <c:pt idx="14">
                  <c:v>14.464512738455047</c:v>
                </c:pt>
                <c:pt idx="15">
                  <c:v>14.996447098379321</c:v>
                </c:pt>
                <c:pt idx="16">
                  <c:v>12.235960118456646</c:v>
                </c:pt>
                <c:pt idx="17">
                  <c:v>13.676629339803764</c:v>
                </c:pt>
                <c:pt idx="18">
                  <c:v>15.055779222102396</c:v>
                </c:pt>
                <c:pt idx="19">
                  <c:v>12.783890585585969</c:v>
                </c:pt>
              </c:numCache>
            </c:numRef>
          </c:xVal>
          <c:yVal>
            <c:numRef>
              <c:f>[1]Hoja2!$T$10:$T$29</c:f>
              <c:numCache>
                <c:formatCode>General</c:formatCode>
                <c:ptCount val="20"/>
                <c:pt idx="0">
                  <c:v>6.9144494746751484</c:v>
                </c:pt>
                <c:pt idx="1">
                  <c:v>6.0502078513987563</c:v>
                </c:pt>
                <c:pt idx="2">
                  <c:v>7.9701507904953699</c:v>
                </c:pt>
                <c:pt idx="3">
                  <c:v>8.0333247032125001</c:v>
                </c:pt>
                <c:pt idx="4">
                  <c:v>9.2531886889789661</c:v>
                </c:pt>
                <c:pt idx="5">
                  <c:v>9.8838278865846583</c:v>
                </c:pt>
                <c:pt idx="6">
                  <c:v>6.9705538045760598</c:v>
                </c:pt>
                <c:pt idx="7">
                  <c:v>8.5785765549642967</c:v>
                </c:pt>
                <c:pt idx="8">
                  <c:v>6.1486755532418966</c:v>
                </c:pt>
                <c:pt idx="9">
                  <c:v>9.5087512705537769</c:v>
                </c:pt>
                <c:pt idx="10">
                  <c:v>7.2783202212996363</c:v>
                </c:pt>
                <c:pt idx="11">
                  <c:v>8.3453491744947552</c:v>
                </c:pt>
                <c:pt idx="12">
                  <c:v>6.3712662408793808</c:v>
                </c:pt>
                <c:pt idx="13">
                  <c:v>7.6027004026941203</c:v>
                </c:pt>
                <c:pt idx="14">
                  <c:v>8.2065750059516027</c:v>
                </c:pt>
                <c:pt idx="15">
                  <c:v>10.114806390067525</c:v>
                </c:pt>
                <c:pt idx="16">
                  <c:v>7.1566044266001425</c:v>
                </c:pt>
                <c:pt idx="17">
                  <c:v>8.1246994058680819</c:v>
                </c:pt>
                <c:pt idx="18">
                  <c:v>8.4700330166773181</c:v>
                </c:pt>
                <c:pt idx="19">
                  <c:v>8.7354165622958853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7C8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[1]Hoja2!$X$10:$X$27</c:f>
              <c:numCache>
                <c:formatCode>General</c:formatCode>
                <c:ptCount val="18"/>
                <c:pt idx="0">
                  <c:v>13.269963633558088</c:v>
                </c:pt>
                <c:pt idx="1">
                  <c:v>14.395986232325797</c:v>
                </c:pt>
                <c:pt idx="2">
                  <c:v>14.500957858316342</c:v>
                </c:pt>
                <c:pt idx="3">
                  <c:v>14.197658088179338</c:v>
                </c:pt>
                <c:pt idx="4">
                  <c:v>14.624520570311606</c:v>
                </c:pt>
                <c:pt idx="5">
                  <c:v>14.429830001347693</c:v>
                </c:pt>
                <c:pt idx="6">
                  <c:v>13.508477561558983</c:v>
                </c:pt>
                <c:pt idx="7">
                  <c:v>14.631870878568721</c:v>
                </c:pt>
                <c:pt idx="8">
                  <c:v>15.361019491197723</c:v>
                </c:pt>
                <c:pt idx="9">
                  <c:v>14.235679292518146</c:v>
                </c:pt>
                <c:pt idx="10">
                  <c:v>13.823089606405508</c:v>
                </c:pt>
                <c:pt idx="11">
                  <c:v>14.524950266008652</c:v>
                </c:pt>
                <c:pt idx="12">
                  <c:v>15.427804772715369</c:v>
                </c:pt>
                <c:pt idx="13">
                  <c:v>14.58273862013395</c:v>
                </c:pt>
                <c:pt idx="14">
                  <c:v>15.372443713953466</c:v>
                </c:pt>
                <c:pt idx="15">
                  <c:v>15.614402977250073</c:v>
                </c:pt>
                <c:pt idx="16">
                  <c:v>15.121313568174264</c:v>
                </c:pt>
                <c:pt idx="17">
                  <c:v>13.641102103249505</c:v>
                </c:pt>
              </c:numCache>
            </c:numRef>
          </c:xVal>
          <c:yVal>
            <c:numRef>
              <c:f>[1]Hoja2!$Y$10:$Y$27</c:f>
              <c:numCache>
                <c:formatCode>General</c:formatCode>
                <c:ptCount val="18"/>
                <c:pt idx="0">
                  <c:v>13.924226578057365</c:v>
                </c:pt>
                <c:pt idx="1">
                  <c:v>16.576085963365205</c:v>
                </c:pt>
                <c:pt idx="2">
                  <c:v>17.392061062858087</c:v>
                </c:pt>
                <c:pt idx="3">
                  <c:v>16.703947710856262</c:v>
                </c:pt>
                <c:pt idx="4">
                  <c:v>17.22307963863253</c:v>
                </c:pt>
                <c:pt idx="5">
                  <c:v>16.314305654619851</c:v>
                </c:pt>
                <c:pt idx="6">
                  <c:v>15.118641798260294</c:v>
                </c:pt>
                <c:pt idx="7">
                  <c:v>16.995837207634981</c:v>
                </c:pt>
                <c:pt idx="8">
                  <c:v>16.949707212073186</c:v>
                </c:pt>
                <c:pt idx="9">
                  <c:v>17.551495122739915</c:v>
                </c:pt>
                <c:pt idx="10">
                  <c:v>15.461213271545825</c:v>
                </c:pt>
                <c:pt idx="11">
                  <c:v>18.900726135031153</c:v>
                </c:pt>
                <c:pt idx="12">
                  <c:v>19.001442367038738</c:v>
                </c:pt>
                <c:pt idx="13">
                  <c:v>17.014185789772103</c:v>
                </c:pt>
                <c:pt idx="14">
                  <c:v>18.906383435149621</c:v>
                </c:pt>
                <c:pt idx="15">
                  <c:v>18.999031811626047</c:v>
                </c:pt>
                <c:pt idx="16">
                  <c:v>17.842672251496385</c:v>
                </c:pt>
                <c:pt idx="17">
                  <c:v>15.490439644438736</c:v>
                </c:pt>
              </c:numCache>
            </c:numRef>
          </c:yVal>
          <c:smooth val="0"/>
        </c:ser>
        <c:ser>
          <c:idx val="3"/>
          <c:order val="3"/>
          <c:tx>
            <c:v>Centro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1">
                  <a:lumMod val="50000"/>
                  <a:alpha val="71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[1]Hoja2!$B$18</c:f>
              <c:numCache>
                <c:formatCode>General</c:formatCode>
                <c:ptCount val="1"/>
                <c:pt idx="0">
                  <c:v>9.9593019701851251</c:v>
                </c:pt>
              </c:numCache>
            </c:numRef>
          </c:xVal>
          <c:yVal>
            <c:numRef>
              <c:f>[1]Hoja2!$C$18</c:f>
              <c:numCache>
                <c:formatCode>General</c:formatCode>
                <c:ptCount val="1"/>
                <c:pt idx="0">
                  <c:v>13.308219480049232</c:v>
                </c:pt>
              </c:numCache>
            </c:numRef>
          </c:yVal>
          <c:smooth val="0"/>
        </c:ser>
        <c:ser>
          <c:idx val="4"/>
          <c:order val="4"/>
          <c:tx>
            <c:v>Centro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6">
                  <a:lumMod val="75000"/>
                  <a:alpha val="63000"/>
                </a:schemeClr>
              </a:solidFill>
              <a:ln w="9525">
                <a:solidFill>
                  <a:schemeClr val="accent6">
                    <a:lumMod val="50000"/>
                    <a:alpha val="66000"/>
                  </a:schemeClr>
                </a:solidFill>
              </a:ln>
              <a:effectLst/>
            </c:spPr>
          </c:marker>
          <c:xVal>
            <c:numRef>
              <c:f>[1]Hoja2!$B$35</c:f>
              <c:numCache>
                <c:formatCode>General</c:formatCode>
                <c:ptCount val="1"/>
                <c:pt idx="0">
                  <c:v>13.241809350730415</c:v>
                </c:pt>
              </c:numCache>
            </c:numRef>
          </c:xVal>
          <c:yVal>
            <c:numRef>
              <c:f>[1]Hoja2!$C$35</c:f>
              <c:numCache>
                <c:formatCode>General</c:formatCode>
                <c:ptCount val="1"/>
                <c:pt idx="0">
                  <c:v>8.5785765549642967</c:v>
                </c:pt>
              </c:numCache>
            </c:numRef>
          </c:yVal>
          <c:smooth val="0"/>
        </c:ser>
        <c:ser>
          <c:idx val="5"/>
          <c:order val="5"/>
          <c:tx>
            <c:v>Centro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rgbClr val="C00000">
                  <a:alpha val="64000"/>
                </a:srgbClr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[1]Hoja2!$B$62</c:f>
              <c:numCache>
                <c:formatCode>General</c:formatCode>
                <c:ptCount val="1"/>
                <c:pt idx="0">
                  <c:v>14.58273862013395</c:v>
                </c:pt>
              </c:numCache>
            </c:numRef>
          </c:xVal>
          <c:yVal>
            <c:numRef>
              <c:f>[1]Hoja2!$C$62</c:f>
              <c:numCache>
                <c:formatCode>General</c:formatCode>
                <c:ptCount val="1"/>
                <c:pt idx="0">
                  <c:v>17.014185789772103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7013920"/>
        <c:axId val="-1867010656"/>
      </c:scatterChart>
      <c:valAx>
        <c:axId val="-1867013920"/>
        <c:scaling>
          <c:orientation val="minMax"/>
          <c:min val="8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867010656"/>
        <c:crosses val="autoZero"/>
        <c:crossBetween val="midCat"/>
      </c:valAx>
      <c:valAx>
        <c:axId val="-1867010656"/>
        <c:scaling>
          <c:orientation val="minMax"/>
          <c:min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86701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80657778298384"/>
          <c:y val="0.29726396355353074"/>
          <c:w val="0.12890572319775176"/>
          <c:h val="0.43963475083435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Observaciones</a:t>
            </a:r>
            <a:r>
              <a:rPr lang="es-CO" b="1" baseline="0"/>
              <a:t> por clase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1494953486392724E-2"/>
          <c:y val="0.10616844841962642"/>
          <c:w val="0.80518303514627498"/>
          <c:h val="0.84763401736572286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KMEANS!$I$76:$I$98</c:f>
              <c:numCache>
                <c:formatCode>0.00</c:formatCode>
                <c:ptCount val="23"/>
                <c:pt idx="0">
                  <c:v>10.66951828716717</c:v>
                </c:pt>
                <c:pt idx="1">
                  <c:v>9.741508992793559</c:v>
                </c:pt>
                <c:pt idx="2">
                  <c:v>10.234650350688426</c:v>
                </c:pt>
                <c:pt idx="3">
                  <c:v>11.173611997296955</c:v>
                </c:pt>
                <c:pt idx="4">
                  <c:v>10.414308585100798</c:v>
                </c:pt>
                <c:pt idx="5">
                  <c:v>11.140787183336524</c:v>
                </c:pt>
                <c:pt idx="6">
                  <c:v>10.118152866322097</c:v>
                </c:pt>
                <c:pt idx="7">
                  <c:v>9.5816329730885244</c:v>
                </c:pt>
                <c:pt idx="8">
                  <c:v>11.155572168531256</c:v>
                </c:pt>
                <c:pt idx="9">
                  <c:v>10.07703925011703</c:v>
                </c:pt>
                <c:pt idx="10">
                  <c:v>9.9593019701851251</c:v>
                </c:pt>
                <c:pt idx="11">
                  <c:v>9.1749553291518104</c:v>
                </c:pt>
                <c:pt idx="12">
                  <c:v>11.520152615651426</c:v>
                </c:pt>
                <c:pt idx="13">
                  <c:v>11.267642057672784</c:v>
                </c:pt>
                <c:pt idx="14">
                  <c:v>8.7200247264837145</c:v>
                </c:pt>
                <c:pt idx="15">
                  <c:v>11.304489463096413</c:v>
                </c:pt>
                <c:pt idx="16">
                  <c:v>9.6952857273719264</c:v>
                </c:pt>
                <c:pt idx="17">
                  <c:v>8.6854302215327124</c:v>
                </c:pt>
                <c:pt idx="18">
                  <c:v>10.988899642702444</c:v>
                </c:pt>
                <c:pt idx="19">
                  <c:v>10.81893688109756</c:v>
                </c:pt>
                <c:pt idx="20">
                  <c:v>13.050436258669986</c:v>
                </c:pt>
                <c:pt idx="21">
                  <c:v>12.869222436876589</c:v>
                </c:pt>
                <c:pt idx="22">
                  <c:v>13.269963633558088</c:v>
                </c:pt>
              </c:numCache>
            </c:numRef>
          </c:xVal>
          <c:yVal>
            <c:numRef>
              <c:f>KMEANS!$J$76:$J$98</c:f>
              <c:numCache>
                <c:formatCode>0.00</c:formatCode>
                <c:ptCount val="23"/>
                <c:pt idx="0">
                  <c:v>14.697930476643663</c:v>
                </c:pt>
                <c:pt idx="1">
                  <c:v>13.792067235309927</c:v>
                </c:pt>
                <c:pt idx="2">
                  <c:v>14.300236936278594</c:v>
                </c:pt>
                <c:pt idx="3">
                  <c:v>15.53032983486534</c:v>
                </c:pt>
                <c:pt idx="4">
                  <c:v>15.079047717554918</c:v>
                </c:pt>
                <c:pt idx="5">
                  <c:v>14.452165026544794</c:v>
                </c:pt>
                <c:pt idx="6">
                  <c:v>12.949459702889428</c:v>
                </c:pt>
                <c:pt idx="7">
                  <c:v>13.755305746199369</c:v>
                </c:pt>
                <c:pt idx="8">
                  <c:v>15.209706631706148</c:v>
                </c:pt>
                <c:pt idx="9">
                  <c:v>13.526145934520123</c:v>
                </c:pt>
                <c:pt idx="10">
                  <c:v>13.308219480049232</c:v>
                </c:pt>
                <c:pt idx="11">
                  <c:v>12.410203371550796</c:v>
                </c:pt>
                <c:pt idx="12">
                  <c:v>16.005142507381962</c:v>
                </c:pt>
                <c:pt idx="13">
                  <c:v>15.408749787010512</c:v>
                </c:pt>
                <c:pt idx="14">
                  <c:v>11.658216650593054</c:v>
                </c:pt>
                <c:pt idx="15">
                  <c:v>15.106642181884977</c:v>
                </c:pt>
                <c:pt idx="16">
                  <c:v>13.562194067775311</c:v>
                </c:pt>
                <c:pt idx="17">
                  <c:v>11.811378104558727</c:v>
                </c:pt>
                <c:pt idx="18">
                  <c:v>16.275674859635437</c:v>
                </c:pt>
                <c:pt idx="19">
                  <c:v>14.410053220051596</c:v>
                </c:pt>
                <c:pt idx="20">
                  <c:v>12.201603227836436</c:v>
                </c:pt>
                <c:pt idx="21">
                  <c:v>14.263604135992422</c:v>
                </c:pt>
                <c:pt idx="22">
                  <c:v>13.924226578057365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KMEANS!$N$76:$N$95</c:f>
              <c:numCache>
                <c:formatCode>0.00</c:formatCode>
                <c:ptCount val="20"/>
                <c:pt idx="0">
                  <c:v>10.868746852698477</c:v>
                </c:pt>
                <c:pt idx="1">
                  <c:v>11.946913884520889</c:v>
                </c:pt>
                <c:pt idx="2">
                  <c:v>12.769459703860242</c:v>
                </c:pt>
                <c:pt idx="3">
                  <c:v>13.249403606478008</c:v>
                </c:pt>
                <c:pt idx="4">
                  <c:v>14.416791524672224</c:v>
                </c:pt>
                <c:pt idx="5">
                  <c:v>16.026496929786973</c:v>
                </c:pt>
                <c:pt idx="6">
                  <c:v>12.227528868271053</c:v>
                </c:pt>
                <c:pt idx="7">
                  <c:v>13.241809350730415</c:v>
                </c:pt>
                <c:pt idx="8">
                  <c:v>10.883927633605385</c:v>
                </c:pt>
                <c:pt idx="9">
                  <c:v>15.845392867634448</c:v>
                </c:pt>
                <c:pt idx="10">
                  <c:v>11.631314149164877</c:v>
                </c:pt>
                <c:pt idx="11">
                  <c:v>13.414042234868532</c:v>
                </c:pt>
                <c:pt idx="12">
                  <c:v>11.707682430953488</c:v>
                </c:pt>
                <c:pt idx="13">
                  <c:v>12.489498393432617</c:v>
                </c:pt>
                <c:pt idx="14">
                  <c:v>14.464512738455047</c:v>
                </c:pt>
                <c:pt idx="15">
                  <c:v>14.996447098379321</c:v>
                </c:pt>
                <c:pt idx="16">
                  <c:v>12.235960118456646</c:v>
                </c:pt>
                <c:pt idx="17">
                  <c:v>13.676629339803764</c:v>
                </c:pt>
                <c:pt idx="18">
                  <c:v>15.055779222102396</c:v>
                </c:pt>
                <c:pt idx="19">
                  <c:v>12.783890585585969</c:v>
                </c:pt>
              </c:numCache>
            </c:numRef>
          </c:xVal>
          <c:yVal>
            <c:numRef>
              <c:f>KMEANS!$O$76:$O$95</c:f>
              <c:numCache>
                <c:formatCode>0.00</c:formatCode>
                <c:ptCount val="20"/>
                <c:pt idx="0">
                  <c:v>6.9144494746751484</c:v>
                </c:pt>
                <c:pt idx="1">
                  <c:v>6.0502078513987563</c:v>
                </c:pt>
                <c:pt idx="2">
                  <c:v>7.9701507904953699</c:v>
                </c:pt>
                <c:pt idx="3">
                  <c:v>8.0333247032125001</c:v>
                </c:pt>
                <c:pt idx="4">
                  <c:v>9.2531886889789661</c:v>
                </c:pt>
                <c:pt idx="5">
                  <c:v>9.8838278865846583</c:v>
                </c:pt>
                <c:pt idx="6">
                  <c:v>6.9705538045760598</c:v>
                </c:pt>
                <c:pt idx="7">
                  <c:v>8.5785765549642967</c:v>
                </c:pt>
                <c:pt idx="8">
                  <c:v>6.1486755532418966</c:v>
                </c:pt>
                <c:pt idx="9">
                  <c:v>9.5087512705537769</c:v>
                </c:pt>
                <c:pt idx="10">
                  <c:v>7.2783202212996363</c:v>
                </c:pt>
                <c:pt idx="11">
                  <c:v>8.3453491744947552</c:v>
                </c:pt>
                <c:pt idx="12">
                  <c:v>6.3712662408793808</c:v>
                </c:pt>
                <c:pt idx="13">
                  <c:v>7.6027004026941203</c:v>
                </c:pt>
                <c:pt idx="14">
                  <c:v>8.2065750059516027</c:v>
                </c:pt>
                <c:pt idx="15">
                  <c:v>10.114806390067525</c:v>
                </c:pt>
                <c:pt idx="16">
                  <c:v>7.1566044266001425</c:v>
                </c:pt>
                <c:pt idx="17">
                  <c:v>8.1246994058680819</c:v>
                </c:pt>
                <c:pt idx="18">
                  <c:v>8.4700330166773181</c:v>
                </c:pt>
                <c:pt idx="19">
                  <c:v>8.7354165622958853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7C8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KMEANS!$S$76:$S$92</c:f>
              <c:numCache>
                <c:formatCode>0.00</c:formatCode>
                <c:ptCount val="17"/>
                <c:pt idx="0">
                  <c:v>14.395986232325797</c:v>
                </c:pt>
                <c:pt idx="1">
                  <c:v>14.500957858316342</c:v>
                </c:pt>
                <c:pt idx="2">
                  <c:v>14.197658088179338</c:v>
                </c:pt>
                <c:pt idx="3">
                  <c:v>14.624520570311606</c:v>
                </c:pt>
                <c:pt idx="4">
                  <c:v>14.429830001347693</c:v>
                </c:pt>
                <c:pt idx="5">
                  <c:v>13.508477561558983</c:v>
                </c:pt>
                <c:pt idx="6">
                  <c:v>14.631870878568721</c:v>
                </c:pt>
                <c:pt idx="7">
                  <c:v>15.361019491197723</c:v>
                </c:pt>
                <c:pt idx="8">
                  <c:v>14.235679292518146</c:v>
                </c:pt>
                <c:pt idx="9">
                  <c:v>13.823089606405508</c:v>
                </c:pt>
                <c:pt idx="10">
                  <c:v>14.524950266008652</c:v>
                </c:pt>
                <c:pt idx="11">
                  <c:v>15.427804772715369</c:v>
                </c:pt>
                <c:pt idx="12">
                  <c:v>14.58273862013395</c:v>
                </c:pt>
                <c:pt idx="13">
                  <c:v>15.372443713953466</c:v>
                </c:pt>
                <c:pt idx="14">
                  <c:v>15.614402977250073</c:v>
                </c:pt>
                <c:pt idx="15">
                  <c:v>15.121313568174264</c:v>
                </c:pt>
                <c:pt idx="16">
                  <c:v>13.641102103249505</c:v>
                </c:pt>
              </c:numCache>
            </c:numRef>
          </c:xVal>
          <c:yVal>
            <c:numRef>
              <c:f>KMEANS!$T$76:$T$92</c:f>
              <c:numCache>
                <c:formatCode>0.00</c:formatCode>
                <c:ptCount val="17"/>
                <c:pt idx="0">
                  <c:v>16.576085963365205</c:v>
                </c:pt>
                <c:pt idx="1">
                  <c:v>17.392061062858087</c:v>
                </c:pt>
                <c:pt idx="2">
                  <c:v>16.703947710856262</c:v>
                </c:pt>
                <c:pt idx="3">
                  <c:v>17.22307963863253</c:v>
                </c:pt>
                <c:pt idx="4">
                  <c:v>16.314305654619851</c:v>
                </c:pt>
                <c:pt idx="5">
                  <c:v>15.118641798260294</c:v>
                </c:pt>
                <c:pt idx="6">
                  <c:v>16.995837207634981</c:v>
                </c:pt>
                <c:pt idx="7">
                  <c:v>16.949707212073186</c:v>
                </c:pt>
                <c:pt idx="8">
                  <c:v>17.551495122739915</c:v>
                </c:pt>
                <c:pt idx="9">
                  <c:v>15.461213271545825</c:v>
                </c:pt>
                <c:pt idx="10">
                  <c:v>18.900726135031153</c:v>
                </c:pt>
                <c:pt idx="11">
                  <c:v>19.001442367038738</c:v>
                </c:pt>
                <c:pt idx="12">
                  <c:v>17.014185789772103</c:v>
                </c:pt>
                <c:pt idx="13">
                  <c:v>18.906383435149621</c:v>
                </c:pt>
                <c:pt idx="14">
                  <c:v>18.999031811626047</c:v>
                </c:pt>
                <c:pt idx="15">
                  <c:v>17.842672251496385</c:v>
                </c:pt>
                <c:pt idx="16">
                  <c:v>15.490439644438736</c:v>
                </c:pt>
              </c:numCache>
            </c:numRef>
          </c:yVal>
          <c:smooth val="0"/>
        </c:ser>
        <c:ser>
          <c:idx val="3"/>
          <c:order val="3"/>
          <c:tx>
            <c:v>Centro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1">
                  <a:lumMod val="50000"/>
                  <a:alpha val="71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KMEANS!$I$99</c:f>
              <c:numCache>
                <c:formatCode>0.00</c:formatCode>
                <c:ptCount val="1"/>
                <c:pt idx="0">
                  <c:v>10.679631461673603</c:v>
                </c:pt>
              </c:numCache>
            </c:numRef>
          </c:xVal>
          <c:yVal>
            <c:numRef>
              <c:f>KMEANS!$J$99</c:f>
              <c:numCache>
                <c:formatCode>0.00</c:formatCode>
                <c:ptCount val="1"/>
                <c:pt idx="0">
                  <c:v>14.071230583256094</c:v>
                </c:pt>
              </c:numCache>
            </c:numRef>
          </c:yVal>
          <c:smooth val="0"/>
        </c:ser>
        <c:ser>
          <c:idx val="4"/>
          <c:order val="4"/>
          <c:tx>
            <c:v>Centro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6">
                  <a:lumMod val="50000"/>
                  <a:alpha val="63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KMEANS!$N$96</c:f>
              <c:numCache>
                <c:formatCode>0.00</c:formatCode>
                <c:ptCount val="1"/>
                <c:pt idx="0">
                  <c:v>13.196611376673038</c:v>
                </c:pt>
              </c:numCache>
            </c:numRef>
          </c:xVal>
          <c:yVal>
            <c:numRef>
              <c:f>KMEANS!$O$96</c:f>
              <c:numCache>
                <c:formatCode>0.00</c:formatCode>
                <c:ptCount val="1"/>
                <c:pt idx="0">
                  <c:v>7.9858738712754942</c:v>
                </c:pt>
              </c:numCache>
            </c:numRef>
          </c:yVal>
          <c:smooth val="0"/>
        </c:ser>
        <c:ser>
          <c:idx val="5"/>
          <c:order val="5"/>
          <c:tx>
            <c:v>Centro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rgbClr val="C00000">
                  <a:alpha val="64000"/>
                </a:srgbClr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KMEANS!$S$93</c:f>
              <c:numCache>
                <c:formatCode>0.00</c:formatCode>
                <c:ptCount val="1"/>
                <c:pt idx="0">
                  <c:v>14.587873270718537</c:v>
                </c:pt>
              </c:numCache>
            </c:numRef>
          </c:xVal>
          <c:yVal>
            <c:numRef>
              <c:f>KMEANS!$T$93</c:f>
              <c:numCache>
                <c:formatCode>0.00</c:formatCode>
                <c:ptCount val="1"/>
                <c:pt idx="0">
                  <c:v>17.202426828066994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7012288"/>
        <c:axId val="-1867012832"/>
      </c:scatterChart>
      <c:valAx>
        <c:axId val="-1867012288"/>
        <c:scaling>
          <c:orientation val="minMax"/>
          <c:min val="8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-1867012832"/>
        <c:crosses val="autoZero"/>
        <c:crossBetween val="midCat"/>
      </c:valAx>
      <c:valAx>
        <c:axId val="-1867012832"/>
        <c:scaling>
          <c:orientation val="minMax"/>
          <c:min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-186701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80657778298384"/>
          <c:y val="0.29726396355353074"/>
          <c:w val="0.10044383573653037"/>
          <c:h val="0.37042066312083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Observaciones</a:t>
            </a:r>
            <a:r>
              <a:rPr lang="es-CO" b="1" baseline="0"/>
              <a:t> por clase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1494953486392724E-2"/>
          <c:y val="0.10616844841962642"/>
          <c:w val="0.80518303514627498"/>
          <c:h val="0.84763401736572286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KMEANS!$I$76:$I$98</c:f>
              <c:numCache>
                <c:formatCode>0.00</c:formatCode>
                <c:ptCount val="23"/>
                <c:pt idx="0">
                  <c:v>10.66951828716717</c:v>
                </c:pt>
                <c:pt idx="1">
                  <c:v>9.741508992793559</c:v>
                </c:pt>
                <c:pt idx="2">
                  <c:v>10.234650350688426</c:v>
                </c:pt>
                <c:pt idx="3">
                  <c:v>11.173611997296955</c:v>
                </c:pt>
                <c:pt idx="4">
                  <c:v>10.414308585100798</c:v>
                </c:pt>
                <c:pt idx="5">
                  <c:v>11.140787183336524</c:v>
                </c:pt>
                <c:pt idx="6">
                  <c:v>10.118152866322097</c:v>
                </c:pt>
                <c:pt idx="7">
                  <c:v>9.5816329730885244</c:v>
                </c:pt>
                <c:pt idx="8">
                  <c:v>11.155572168531256</c:v>
                </c:pt>
                <c:pt idx="9">
                  <c:v>10.07703925011703</c:v>
                </c:pt>
                <c:pt idx="10">
                  <c:v>9.9593019701851251</c:v>
                </c:pt>
                <c:pt idx="11">
                  <c:v>9.1749553291518104</c:v>
                </c:pt>
                <c:pt idx="12">
                  <c:v>11.520152615651426</c:v>
                </c:pt>
                <c:pt idx="13">
                  <c:v>11.267642057672784</c:v>
                </c:pt>
                <c:pt idx="14">
                  <c:v>8.7200247264837145</c:v>
                </c:pt>
                <c:pt idx="15">
                  <c:v>11.304489463096413</c:v>
                </c:pt>
                <c:pt idx="16">
                  <c:v>9.6952857273719264</c:v>
                </c:pt>
                <c:pt idx="17">
                  <c:v>8.6854302215327124</c:v>
                </c:pt>
                <c:pt idx="18">
                  <c:v>10.988899642702444</c:v>
                </c:pt>
                <c:pt idx="19">
                  <c:v>10.81893688109756</c:v>
                </c:pt>
                <c:pt idx="20">
                  <c:v>13.050436258669986</c:v>
                </c:pt>
                <c:pt idx="21">
                  <c:v>12.869222436876589</c:v>
                </c:pt>
                <c:pt idx="22">
                  <c:v>13.269963633558088</c:v>
                </c:pt>
              </c:numCache>
            </c:numRef>
          </c:xVal>
          <c:yVal>
            <c:numRef>
              <c:f>KMEANS!$J$76:$J$98</c:f>
              <c:numCache>
                <c:formatCode>0.00</c:formatCode>
                <c:ptCount val="23"/>
                <c:pt idx="0">
                  <c:v>14.697930476643663</c:v>
                </c:pt>
                <c:pt idx="1">
                  <c:v>13.792067235309927</c:v>
                </c:pt>
                <c:pt idx="2">
                  <c:v>14.300236936278594</c:v>
                </c:pt>
                <c:pt idx="3">
                  <c:v>15.53032983486534</c:v>
                </c:pt>
                <c:pt idx="4">
                  <c:v>15.079047717554918</c:v>
                </c:pt>
                <c:pt idx="5">
                  <c:v>14.452165026544794</c:v>
                </c:pt>
                <c:pt idx="6">
                  <c:v>12.949459702889428</c:v>
                </c:pt>
                <c:pt idx="7">
                  <c:v>13.755305746199369</c:v>
                </c:pt>
                <c:pt idx="8">
                  <c:v>15.209706631706148</c:v>
                </c:pt>
                <c:pt idx="9">
                  <c:v>13.526145934520123</c:v>
                </c:pt>
                <c:pt idx="10">
                  <c:v>13.308219480049232</c:v>
                </c:pt>
                <c:pt idx="11">
                  <c:v>12.410203371550796</c:v>
                </c:pt>
                <c:pt idx="12">
                  <c:v>16.005142507381962</c:v>
                </c:pt>
                <c:pt idx="13">
                  <c:v>15.408749787010512</c:v>
                </c:pt>
                <c:pt idx="14">
                  <c:v>11.658216650593054</c:v>
                </c:pt>
                <c:pt idx="15">
                  <c:v>15.106642181884977</c:v>
                </c:pt>
                <c:pt idx="16">
                  <c:v>13.562194067775311</c:v>
                </c:pt>
                <c:pt idx="17">
                  <c:v>11.811378104558727</c:v>
                </c:pt>
                <c:pt idx="18">
                  <c:v>16.275674859635437</c:v>
                </c:pt>
                <c:pt idx="19">
                  <c:v>14.410053220051596</c:v>
                </c:pt>
                <c:pt idx="20">
                  <c:v>12.201603227836436</c:v>
                </c:pt>
                <c:pt idx="21">
                  <c:v>14.263604135992422</c:v>
                </c:pt>
                <c:pt idx="22">
                  <c:v>13.924226578057365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KMEANS!$N$76:$N$95</c:f>
              <c:numCache>
                <c:formatCode>0.00</c:formatCode>
                <c:ptCount val="20"/>
                <c:pt idx="0">
                  <c:v>10.868746852698477</c:v>
                </c:pt>
                <c:pt idx="1">
                  <c:v>11.946913884520889</c:v>
                </c:pt>
                <c:pt idx="2">
                  <c:v>12.769459703860242</c:v>
                </c:pt>
                <c:pt idx="3">
                  <c:v>13.249403606478008</c:v>
                </c:pt>
                <c:pt idx="4">
                  <c:v>14.416791524672224</c:v>
                </c:pt>
                <c:pt idx="5">
                  <c:v>16.026496929786973</c:v>
                </c:pt>
                <c:pt idx="6">
                  <c:v>12.227528868271053</c:v>
                </c:pt>
                <c:pt idx="7">
                  <c:v>13.241809350730415</c:v>
                </c:pt>
                <c:pt idx="8">
                  <c:v>10.883927633605385</c:v>
                </c:pt>
                <c:pt idx="9">
                  <c:v>15.845392867634448</c:v>
                </c:pt>
                <c:pt idx="10">
                  <c:v>11.631314149164877</c:v>
                </c:pt>
                <c:pt idx="11">
                  <c:v>13.414042234868532</c:v>
                </c:pt>
                <c:pt idx="12">
                  <c:v>11.707682430953488</c:v>
                </c:pt>
                <c:pt idx="13">
                  <c:v>12.489498393432617</c:v>
                </c:pt>
                <c:pt idx="14">
                  <c:v>14.464512738455047</c:v>
                </c:pt>
                <c:pt idx="15">
                  <c:v>14.996447098379321</c:v>
                </c:pt>
                <c:pt idx="16">
                  <c:v>12.235960118456646</c:v>
                </c:pt>
                <c:pt idx="17">
                  <c:v>13.676629339803764</c:v>
                </c:pt>
                <c:pt idx="18">
                  <c:v>15.055779222102396</c:v>
                </c:pt>
                <c:pt idx="19">
                  <c:v>12.783890585585969</c:v>
                </c:pt>
              </c:numCache>
            </c:numRef>
          </c:xVal>
          <c:yVal>
            <c:numRef>
              <c:f>KMEANS!$O$76:$O$95</c:f>
              <c:numCache>
                <c:formatCode>0.00</c:formatCode>
                <c:ptCount val="20"/>
                <c:pt idx="0">
                  <c:v>6.9144494746751484</c:v>
                </c:pt>
                <c:pt idx="1">
                  <c:v>6.0502078513987563</c:v>
                </c:pt>
                <c:pt idx="2">
                  <c:v>7.9701507904953699</c:v>
                </c:pt>
                <c:pt idx="3">
                  <c:v>8.0333247032125001</c:v>
                </c:pt>
                <c:pt idx="4">
                  <c:v>9.2531886889789661</c:v>
                </c:pt>
                <c:pt idx="5">
                  <c:v>9.8838278865846583</c:v>
                </c:pt>
                <c:pt idx="6">
                  <c:v>6.9705538045760598</c:v>
                </c:pt>
                <c:pt idx="7">
                  <c:v>8.5785765549642967</c:v>
                </c:pt>
                <c:pt idx="8">
                  <c:v>6.1486755532418966</c:v>
                </c:pt>
                <c:pt idx="9">
                  <c:v>9.5087512705537769</c:v>
                </c:pt>
                <c:pt idx="10">
                  <c:v>7.2783202212996363</c:v>
                </c:pt>
                <c:pt idx="11">
                  <c:v>8.3453491744947552</c:v>
                </c:pt>
                <c:pt idx="12">
                  <c:v>6.3712662408793808</c:v>
                </c:pt>
                <c:pt idx="13">
                  <c:v>7.6027004026941203</c:v>
                </c:pt>
                <c:pt idx="14">
                  <c:v>8.2065750059516027</c:v>
                </c:pt>
                <c:pt idx="15">
                  <c:v>10.114806390067525</c:v>
                </c:pt>
                <c:pt idx="16">
                  <c:v>7.1566044266001425</c:v>
                </c:pt>
                <c:pt idx="17">
                  <c:v>8.1246994058680819</c:v>
                </c:pt>
                <c:pt idx="18">
                  <c:v>8.4700330166773181</c:v>
                </c:pt>
                <c:pt idx="19">
                  <c:v>8.7354165622958853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7C8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KMEANS!$S$76:$S$92</c:f>
              <c:numCache>
                <c:formatCode>0.00</c:formatCode>
                <c:ptCount val="17"/>
                <c:pt idx="0">
                  <c:v>14.395986232325797</c:v>
                </c:pt>
                <c:pt idx="1">
                  <c:v>14.500957858316342</c:v>
                </c:pt>
                <c:pt idx="2">
                  <c:v>14.197658088179338</c:v>
                </c:pt>
                <c:pt idx="3">
                  <c:v>14.624520570311606</c:v>
                </c:pt>
                <c:pt idx="4">
                  <c:v>14.429830001347693</c:v>
                </c:pt>
                <c:pt idx="5">
                  <c:v>13.508477561558983</c:v>
                </c:pt>
                <c:pt idx="6">
                  <c:v>14.631870878568721</c:v>
                </c:pt>
                <c:pt idx="7">
                  <c:v>15.361019491197723</c:v>
                </c:pt>
                <c:pt idx="8">
                  <c:v>14.235679292518146</c:v>
                </c:pt>
                <c:pt idx="9">
                  <c:v>13.823089606405508</c:v>
                </c:pt>
                <c:pt idx="10">
                  <c:v>14.524950266008652</c:v>
                </c:pt>
                <c:pt idx="11">
                  <c:v>15.427804772715369</c:v>
                </c:pt>
                <c:pt idx="12">
                  <c:v>14.58273862013395</c:v>
                </c:pt>
                <c:pt idx="13">
                  <c:v>15.372443713953466</c:v>
                </c:pt>
                <c:pt idx="14">
                  <c:v>15.614402977250073</c:v>
                </c:pt>
                <c:pt idx="15">
                  <c:v>15.121313568174264</c:v>
                </c:pt>
                <c:pt idx="16">
                  <c:v>13.641102103249505</c:v>
                </c:pt>
              </c:numCache>
            </c:numRef>
          </c:xVal>
          <c:yVal>
            <c:numRef>
              <c:f>KMEANS!$T$76:$T$92</c:f>
              <c:numCache>
                <c:formatCode>0.00</c:formatCode>
                <c:ptCount val="17"/>
                <c:pt idx="0">
                  <c:v>16.576085963365205</c:v>
                </c:pt>
                <c:pt idx="1">
                  <c:v>17.392061062858087</c:v>
                </c:pt>
                <c:pt idx="2">
                  <c:v>16.703947710856262</c:v>
                </c:pt>
                <c:pt idx="3">
                  <c:v>17.22307963863253</c:v>
                </c:pt>
                <c:pt idx="4">
                  <c:v>16.314305654619851</c:v>
                </c:pt>
                <c:pt idx="5">
                  <c:v>15.118641798260294</c:v>
                </c:pt>
                <c:pt idx="6">
                  <c:v>16.995837207634981</c:v>
                </c:pt>
                <c:pt idx="7">
                  <c:v>16.949707212073186</c:v>
                </c:pt>
                <c:pt idx="8">
                  <c:v>17.551495122739915</c:v>
                </c:pt>
                <c:pt idx="9">
                  <c:v>15.461213271545825</c:v>
                </c:pt>
                <c:pt idx="10">
                  <c:v>18.900726135031153</c:v>
                </c:pt>
                <c:pt idx="11">
                  <c:v>19.001442367038738</c:v>
                </c:pt>
                <c:pt idx="12">
                  <c:v>17.014185789772103</c:v>
                </c:pt>
                <c:pt idx="13">
                  <c:v>18.906383435149621</c:v>
                </c:pt>
                <c:pt idx="14">
                  <c:v>18.999031811626047</c:v>
                </c:pt>
                <c:pt idx="15">
                  <c:v>17.842672251496385</c:v>
                </c:pt>
                <c:pt idx="16">
                  <c:v>15.490439644438736</c:v>
                </c:pt>
              </c:numCache>
            </c:numRef>
          </c:yVal>
          <c:smooth val="0"/>
        </c:ser>
        <c:ser>
          <c:idx val="3"/>
          <c:order val="3"/>
          <c:tx>
            <c:v>Centro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1">
                  <a:lumMod val="50000"/>
                  <a:alpha val="71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KMEANS!$I$99</c:f>
              <c:numCache>
                <c:formatCode>0.00</c:formatCode>
                <c:ptCount val="1"/>
                <c:pt idx="0">
                  <c:v>10.679631461673603</c:v>
                </c:pt>
              </c:numCache>
            </c:numRef>
          </c:xVal>
          <c:yVal>
            <c:numRef>
              <c:f>KMEANS!$J$99</c:f>
              <c:numCache>
                <c:formatCode>0.00</c:formatCode>
                <c:ptCount val="1"/>
                <c:pt idx="0">
                  <c:v>14.071230583256094</c:v>
                </c:pt>
              </c:numCache>
            </c:numRef>
          </c:yVal>
          <c:smooth val="0"/>
        </c:ser>
        <c:ser>
          <c:idx val="4"/>
          <c:order val="4"/>
          <c:tx>
            <c:v>Centro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6">
                  <a:lumMod val="50000"/>
                  <a:alpha val="63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KMEANS!$N$96</c:f>
              <c:numCache>
                <c:formatCode>0.00</c:formatCode>
                <c:ptCount val="1"/>
                <c:pt idx="0">
                  <c:v>13.196611376673038</c:v>
                </c:pt>
              </c:numCache>
            </c:numRef>
          </c:xVal>
          <c:yVal>
            <c:numRef>
              <c:f>KMEANS!$O$96</c:f>
              <c:numCache>
                <c:formatCode>0.00</c:formatCode>
                <c:ptCount val="1"/>
                <c:pt idx="0">
                  <c:v>7.9858738712754942</c:v>
                </c:pt>
              </c:numCache>
            </c:numRef>
          </c:yVal>
          <c:smooth val="0"/>
        </c:ser>
        <c:ser>
          <c:idx val="5"/>
          <c:order val="5"/>
          <c:tx>
            <c:v>Centro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rgbClr val="C00000">
                  <a:alpha val="64000"/>
                </a:srgbClr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KMEANS!$S$93</c:f>
              <c:numCache>
                <c:formatCode>0.00</c:formatCode>
                <c:ptCount val="1"/>
                <c:pt idx="0">
                  <c:v>14.587873270718537</c:v>
                </c:pt>
              </c:numCache>
            </c:numRef>
          </c:xVal>
          <c:yVal>
            <c:numRef>
              <c:f>KMEANS!$T$93</c:f>
              <c:numCache>
                <c:formatCode>0.00</c:formatCode>
                <c:ptCount val="1"/>
                <c:pt idx="0">
                  <c:v>17.202426828066994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7017728"/>
        <c:axId val="-1867024256"/>
      </c:scatterChart>
      <c:valAx>
        <c:axId val="-1867017728"/>
        <c:scaling>
          <c:orientation val="minMax"/>
          <c:min val="8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-1867024256"/>
        <c:crosses val="autoZero"/>
        <c:crossBetween val="midCat"/>
      </c:valAx>
      <c:valAx>
        <c:axId val="-1867024256"/>
        <c:scaling>
          <c:orientation val="minMax"/>
          <c:min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-186701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80657778298384"/>
          <c:y val="0.29726396355353074"/>
          <c:w val="0.10044383573653037"/>
          <c:h val="0.37042066312083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824884537767648E-2"/>
          <c:y val="6.8509676685328244E-2"/>
          <c:w val="0.90174417002532137"/>
          <c:h val="0.78230842633345676"/>
        </c:manualLayout>
      </c:layout>
      <c:scatterChart>
        <c:scatterStyle val="lineMarker"/>
        <c:varyColors val="0"/>
        <c:ser>
          <c:idx val="0"/>
          <c:order val="0"/>
          <c:tx>
            <c:v>Entrenamiento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92D05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AF664D5-370D-42C5-B12D-56FBD1AC6515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760C80-DF0F-428A-AC6A-139A0DD247F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DCA845-608E-4840-B1CA-FBDC8E4F927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226567-9A8E-4CAE-8F5D-D9269A34F1C7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DB93A95-B750-46AF-9D64-13F8C3D9E045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A79CD2D-A4CE-4A34-97E9-85495C488B8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FAD8BC6-DC1C-40E9-925C-93614FFA7A4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1514F24-4CD7-4F59-B12D-C9C2A3B93A5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936E60A-DCF1-42A7-B52D-4F68D695723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67017D5-8BA8-4DD5-9629-E5BE4CCAF246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1A61817-24D9-4D93-89E7-FD90692A7E3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CA2F379-D38E-48C3-969E-8E1BA74FB0D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88ABA3B-CEB9-4287-A464-234391701B6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1155074-4807-424C-9679-40A269C0C74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3BE0BCC-3509-44AF-AED1-9098389A8F7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[2]Hoja1!$B$10:$B$24</c:f>
              <c:numCache>
                <c:formatCode>General</c:formatCode>
                <c:ptCount val="15"/>
                <c:pt idx="0">
                  <c:v>10.66951828716717</c:v>
                </c:pt>
                <c:pt idx="1">
                  <c:v>14.416791524672224</c:v>
                </c:pt>
                <c:pt idx="2">
                  <c:v>10.234650350688426</c:v>
                </c:pt>
                <c:pt idx="3">
                  <c:v>11.173611997296955</c:v>
                </c:pt>
                <c:pt idx="4">
                  <c:v>10.414308585100798</c:v>
                </c:pt>
                <c:pt idx="5">
                  <c:v>9.741508992793559</c:v>
                </c:pt>
                <c:pt idx="6">
                  <c:v>11.946913884520889</c:v>
                </c:pt>
                <c:pt idx="7">
                  <c:v>12.769459703860242</c:v>
                </c:pt>
                <c:pt idx="8">
                  <c:v>13.249403606478008</c:v>
                </c:pt>
                <c:pt idx="9">
                  <c:v>10.868746852698477</c:v>
                </c:pt>
                <c:pt idx="10">
                  <c:v>13.269963633558088</c:v>
                </c:pt>
                <c:pt idx="11">
                  <c:v>14.395986232325797</c:v>
                </c:pt>
                <c:pt idx="12">
                  <c:v>14.500957858316342</c:v>
                </c:pt>
                <c:pt idx="13">
                  <c:v>14.197658088179338</c:v>
                </c:pt>
                <c:pt idx="14">
                  <c:v>14.624520570311606</c:v>
                </c:pt>
              </c:numCache>
            </c:numRef>
          </c:xVal>
          <c:yVal>
            <c:numRef>
              <c:f>[2]Hoja1!$C$10:$C$24</c:f>
              <c:numCache>
                <c:formatCode>General</c:formatCode>
                <c:ptCount val="15"/>
                <c:pt idx="0">
                  <c:v>14.697930476643663</c:v>
                </c:pt>
                <c:pt idx="1">
                  <c:v>9.2531886889789661</c:v>
                </c:pt>
                <c:pt idx="2">
                  <c:v>14.300236936278594</c:v>
                </c:pt>
                <c:pt idx="3">
                  <c:v>15.53032983486534</c:v>
                </c:pt>
                <c:pt idx="4">
                  <c:v>15.079047717554918</c:v>
                </c:pt>
                <c:pt idx="5">
                  <c:v>13.792067235309927</c:v>
                </c:pt>
                <c:pt idx="6">
                  <c:v>6.0502078513987563</c:v>
                </c:pt>
                <c:pt idx="7">
                  <c:v>7.9701507904953699</c:v>
                </c:pt>
                <c:pt idx="8">
                  <c:v>8.0333247032125001</c:v>
                </c:pt>
                <c:pt idx="9">
                  <c:v>6.9144494746751484</c:v>
                </c:pt>
                <c:pt idx="10">
                  <c:v>13.924226578057365</c:v>
                </c:pt>
                <c:pt idx="11">
                  <c:v>16.576085963365205</c:v>
                </c:pt>
                <c:pt idx="12">
                  <c:v>17.392061062858087</c:v>
                </c:pt>
                <c:pt idx="13">
                  <c:v>16.703947710856262</c:v>
                </c:pt>
                <c:pt idx="14">
                  <c:v>17.22307963863253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[2]Hoja1!$D$10:$D$24</c15:f>
                <c15:dlblRangeCache>
                  <c:ptCount val="15"/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  <c:pt idx="9">
                    <c:v>B</c:v>
                  </c:pt>
                  <c:pt idx="10">
                    <c:v>C</c:v>
                  </c:pt>
                  <c:pt idx="11">
                    <c:v>C</c:v>
                  </c:pt>
                  <c:pt idx="12">
                    <c:v>C</c:v>
                  </c:pt>
                  <c:pt idx="13">
                    <c:v>C</c:v>
                  </c:pt>
                  <c:pt idx="14">
                    <c:v>C</c:v>
                  </c:pt>
                </c15:dlblRangeCache>
              </c15:datalabelsRange>
            </c:ext>
          </c:extLst>
        </c:ser>
        <c:ser>
          <c:idx val="1"/>
          <c:order val="1"/>
          <c:tx>
            <c:v>Dato a clasificar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[2]Hoja1!$G$9</c:f>
              <c:numCache>
                <c:formatCode>General</c:formatCode>
                <c:ptCount val="1"/>
                <c:pt idx="0">
                  <c:v>10.181641657145768</c:v>
                </c:pt>
              </c:numCache>
            </c:numRef>
          </c:xVal>
          <c:yVal>
            <c:numRef>
              <c:f>[2]Hoja1!$G$10</c:f>
              <c:numCache>
                <c:formatCode>General</c:formatCode>
                <c:ptCount val="1"/>
                <c:pt idx="0">
                  <c:v>6.36135580980668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7011744"/>
        <c:axId val="-1867023712"/>
      </c:scatterChart>
      <c:valAx>
        <c:axId val="-1867011744"/>
        <c:scaling>
          <c:orientation val="minMax"/>
          <c:min val="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867023712"/>
        <c:crosses val="autoZero"/>
        <c:crossBetween val="midCat"/>
      </c:valAx>
      <c:valAx>
        <c:axId val="-1867023712"/>
        <c:scaling>
          <c:orientation val="minMax"/>
          <c:min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86701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4109237839697"/>
          <c:y val="0.89063157270666338"/>
          <c:w val="0.61444320156928867"/>
          <c:h val="8.9085319202396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824884537767648E-2"/>
          <c:y val="6.8509676685328244E-2"/>
          <c:w val="0.90174417002532137"/>
          <c:h val="0.78230842633345676"/>
        </c:manualLayout>
      </c:layout>
      <c:scatterChart>
        <c:scatterStyle val="lineMarker"/>
        <c:varyColors val="0"/>
        <c:ser>
          <c:idx val="0"/>
          <c:order val="0"/>
          <c:tx>
            <c:v>Entrenamiento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92D05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151670020202596E-2"/>
                  <c:y val="6.6189847874437616E-2"/>
                </c:manualLayout>
              </c:layout>
              <c:tx>
                <c:rich>
                  <a:bodyPr/>
                  <a:lstStyle/>
                  <a:p>
                    <a:fld id="{2A3D3EC2-27FE-4F5D-97F9-49E39C6ED15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B64C14-8FBD-474C-A595-AF0150ADC40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>
                <c:manualLayout>
                  <c:x val="-5.5555555555555552E-2"/>
                  <c:y val="-6.6290058152087522E-2"/>
                </c:manualLayout>
              </c:layout>
              <c:tx>
                <c:rich>
                  <a:bodyPr/>
                  <a:lstStyle/>
                  <a:p>
                    <a:fld id="{E89855B6-6150-489C-A30A-7B47CC7799A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7.7514490733864884E-3"/>
                  <c:y val="2.4137110189233993E-2"/>
                </c:manualLayout>
              </c:layout>
              <c:tx>
                <c:rich>
                  <a:bodyPr/>
                  <a:lstStyle/>
                  <a:p>
                    <a:fld id="{A1BEEC16-E7CF-4158-9193-14B9BDD9310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684308-B10F-41AA-978C-EF748446F03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00CEFF6-4419-46D7-B1E9-7CF6808263D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4FE987D-0F4B-4380-BEFA-2891410316B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fld id="{187B777D-BF6C-42B1-9FB3-2DC81F6A2816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>
                <c:manualLayout>
                  <c:x val="-2.777777777777788E-2"/>
                  <c:y val="6.6290058152087522E-2"/>
                </c:manualLayout>
              </c:layout>
              <c:tx>
                <c:rich>
                  <a:bodyPr/>
                  <a:lstStyle/>
                  <a:p>
                    <a:fld id="{9A72BD03-E508-458C-B4D3-0B47C80B6E7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0.05"/>
                  <c:y val="-7.2316427075004561E-2"/>
                </c:manualLayout>
              </c:layout>
              <c:tx>
                <c:rich>
                  <a:bodyPr/>
                  <a:lstStyle/>
                  <a:p>
                    <a:fld id="{EC673959-755A-4FDA-880F-64A1D2661AB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5.5555555555555657E-2"/>
                  <c:y val="-4.8210951383336378E-2"/>
                </c:manualLayout>
              </c:layout>
              <c:tx>
                <c:rich>
                  <a:bodyPr/>
                  <a:lstStyle/>
                  <a:p>
                    <a:fld id="{7FF3BCE1-3819-42A0-BD24-BA2A7DF828D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-8.3333333333334356E-3"/>
                  <c:y val="0"/>
                </c:manualLayout>
              </c:layout>
              <c:tx>
                <c:rich>
                  <a:bodyPr/>
                  <a:lstStyle/>
                  <a:p>
                    <a:fld id="{499F54C0-81FD-4B9B-A0E8-00E8953C66E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[2]Hoja1!$B$54:$B$66</c:f>
              <c:numCache>
                <c:formatCode>General</c:formatCode>
                <c:ptCount val="13"/>
                <c:pt idx="0">
                  <c:v>10.234650350688426</c:v>
                </c:pt>
                <c:pt idx="1">
                  <c:v>11.173611997296955</c:v>
                </c:pt>
                <c:pt idx="2">
                  <c:v>10.414308585100798</c:v>
                </c:pt>
                <c:pt idx="3">
                  <c:v>9.741508992793559</c:v>
                </c:pt>
                <c:pt idx="4">
                  <c:v>11.946913884520889</c:v>
                </c:pt>
                <c:pt idx="5">
                  <c:v>12.769459703860242</c:v>
                </c:pt>
                <c:pt idx="6">
                  <c:v>13.249403606478008</c:v>
                </c:pt>
                <c:pt idx="7">
                  <c:v>10.868746852698477</c:v>
                </c:pt>
                <c:pt idx="8">
                  <c:v>13.269963633558088</c:v>
                </c:pt>
                <c:pt idx="9">
                  <c:v>14.395986232325797</c:v>
                </c:pt>
                <c:pt idx="10">
                  <c:v>14.500957858316342</c:v>
                </c:pt>
                <c:pt idx="11">
                  <c:v>14.197658088179338</c:v>
                </c:pt>
                <c:pt idx="12">
                  <c:v>14.624520570311606</c:v>
                </c:pt>
              </c:numCache>
            </c:numRef>
          </c:xVal>
          <c:yVal>
            <c:numRef>
              <c:f>[2]Hoja1!$C$54:$C$66</c:f>
              <c:numCache>
                <c:formatCode>General</c:formatCode>
                <c:ptCount val="13"/>
                <c:pt idx="0">
                  <c:v>14.300236936278599</c:v>
                </c:pt>
                <c:pt idx="1">
                  <c:v>15.53032983486534</c:v>
                </c:pt>
                <c:pt idx="2">
                  <c:v>15.079047717554918</c:v>
                </c:pt>
                <c:pt idx="3">
                  <c:v>13.792067235309927</c:v>
                </c:pt>
                <c:pt idx="4">
                  <c:v>6.0502078513987563</c:v>
                </c:pt>
                <c:pt idx="5">
                  <c:v>7.9701507904953699</c:v>
                </c:pt>
                <c:pt idx="6">
                  <c:v>8.0333247032125001</c:v>
                </c:pt>
                <c:pt idx="7">
                  <c:v>6.9144494746751484</c:v>
                </c:pt>
                <c:pt idx="8">
                  <c:v>13.924226578057365</c:v>
                </c:pt>
                <c:pt idx="9">
                  <c:v>16.576085963365205</c:v>
                </c:pt>
                <c:pt idx="10">
                  <c:v>17.392061062858087</c:v>
                </c:pt>
                <c:pt idx="11">
                  <c:v>16.703947710856262</c:v>
                </c:pt>
                <c:pt idx="12">
                  <c:v>17.22307963863253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[2]Hoja1!$D$10:$D$24</c15:f>
                <c15:dlblRangeCache>
                  <c:ptCount val="15"/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  <c:pt idx="9">
                    <c:v>B</c:v>
                  </c:pt>
                  <c:pt idx="10">
                    <c:v>C</c:v>
                  </c:pt>
                  <c:pt idx="11">
                    <c:v>C</c:v>
                  </c:pt>
                  <c:pt idx="12">
                    <c:v>C</c:v>
                  </c:pt>
                  <c:pt idx="13">
                    <c:v>C</c:v>
                  </c:pt>
                  <c:pt idx="14">
                    <c:v>C</c:v>
                  </c:pt>
                </c15:dlblRangeCache>
              </c15:datalabelsRange>
            </c:ext>
          </c:extLst>
        </c:ser>
        <c:ser>
          <c:idx val="1"/>
          <c:order val="1"/>
          <c:tx>
            <c:v>Dato a clasificar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[2]Hoja1!$L$54</c:f>
              <c:numCache>
                <c:formatCode>General</c:formatCode>
                <c:ptCount val="1"/>
                <c:pt idx="0">
                  <c:v>10.66951828716717</c:v>
                </c:pt>
              </c:numCache>
            </c:numRef>
          </c:xVal>
          <c:yVal>
            <c:numRef>
              <c:f>[2]Hoja1!$M$54</c:f>
              <c:numCache>
                <c:formatCode>General</c:formatCode>
                <c:ptCount val="1"/>
                <c:pt idx="0">
                  <c:v>14.697930476643663</c:v>
                </c:pt>
              </c:numCache>
            </c:numRef>
          </c:yVal>
          <c:smooth val="0"/>
        </c:ser>
        <c:ser>
          <c:idx val="2"/>
          <c:order val="2"/>
          <c:tx>
            <c:v>Dato a clasificar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8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xVal>
            <c:numRef>
              <c:f>[2]Hoja1!$L$55</c:f>
              <c:numCache>
                <c:formatCode>General</c:formatCode>
                <c:ptCount val="1"/>
                <c:pt idx="0">
                  <c:v>14.416791524672224</c:v>
                </c:pt>
              </c:numCache>
            </c:numRef>
          </c:xVal>
          <c:yVal>
            <c:numRef>
              <c:f>[2]Hoja1!$M$55</c:f>
              <c:numCache>
                <c:formatCode>General</c:formatCode>
                <c:ptCount val="1"/>
                <c:pt idx="0">
                  <c:v>9.2531886889789661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7023168"/>
        <c:axId val="-1867020992"/>
      </c:scatterChart>
      <c:valAx>
        <c:axId val="-1867023168"/>
        <c:scaling>
          <c:orientation val="minMax"/>
          <c:min val="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867020992"/>
        <c:crosses val="autoZero"/>
        <c:crossBetween val="midCat"/>
      </c:valAx>
      <c:valAx>
        <c:axId val="-1867020992"/>
        <c:scaling>
          <c:orientation val="minMax"/>
          <c:min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8670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610460280679326"/>
          <c:y val="0.88460499998813702"/>
          <c:w val="0.78328504314790859"/>
          <c:h val="0.10936863108894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ES_tradnl" sz="1200" b="1"/>
              <a:t>Gráfico de los residuales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[3]Hoja2!$A$2:$A$31</c:f>
              <c:numCache>
                <c:formatCode>General</c:formatCode>
                <c:ptCount val="30"/>
                <c:pt idx="0">
                  <c:v>-2.2233525225921653</c:v>
                </c:pt>
                <c:pt idx="1">
                  <c:v>-1.497603464767894</c:v>
                </c:pt>
                <c:pt idx="2">
                  <c:v>-1.3702925797491676</c:v>
                </c:pt>
                <c:pt idx="3">
                  <c:v>-0.88270711277479352</c:v>
                </c:pt>
                <c:pt idx="4">
                  <c:v>-0.72901594683277593</c:v>
                </c:pt>
                <c:pt idx="5">
                  <c:v>-0.67365988813356281</c:v>
                </c:pt>
                <c:pt idx="6">
                  <c:v>-0.67097292047066004</c:v>
                </c:pt>
                <c:pt idx="7">
                  <c:v>-0.60000836085879594</c:v>
                </c:pt>
                <c:pt idx="8">
                  <c:v>-0.30427081629126262</c:v>
                </c:pt>
                <c:pt idx="9">
                  <c:v>-0.18349940144263452</c:v>
                </c:pt>
                <c:pt idx="10">
                  <c:v>-0.18215823441357107</c:v>
                </c:pt>
                <c:pt idx="11">
                  <c:v>-0.16875239272434081</c:v>
                </c:pt>
                <c:pt idx="12">
                  <c:v>-0.13719816001249732</c:v>
                </c:pt>
                <c:pt idx="13">
                  <c:v>-1.5718511016511515E-2</c:v>
                </c:pt>
                <c:pt idx="14">
                  <c:v>0.18</c:v>
                </c:pt>
                <c:pt idx="15">
                  <c:v>0.65064297493025924</c:v>
                </c:pt>
                <c:pt idx="16">
                  <c:v>0.6526198532779609</c:v>
                </c:pt>
                <c:pt idx="17">
                  <c:v>0.73104322536880273</c:v>
                </c:pt>
                <c:pt idx="18">
                  <c:v>0.80867770849334553</c:v>
                </c:pt>
                <c:pt idx="19">
                  <c:v>0.90453778438868127</c:v>
                </c:pt>
                <c:pt idx="20">
                  <c:v>0.91958971301899561</c:v>
                </c:pt>
                <c:pt idx="21">
                  <c:v>0.96963197434547732</c:v>
                </c:pt>
                <c:pt idx="22">
                  <c:v>1.0293154432420444</c:v>
                </c:pt>
                <c:pt idx="23">
                  <c:v>1.2941678807307331</c:v>
                </c:pt>
                <c:pt idx="24">
                  <c:v>1.4094945094487414</c:v>
                </c:pt>
                <c:pt idx="25">
                  <c:v>1.5567488656234265</c:v>
                </c:pt>
                <c:pt idx="26">
                  <c:v>1.7917970447345934</c:v>
                </c:pt>
                <c:pt idx="27">
                  <c:v>1.933825033080377</c:v>
                </c:pt>
                <c:pt idx="28">
                  <c:v>2.1025657863371654</c:v>
                </c:pt>
                <c:pt idx="29">
                  <c:v>2.4482517503341952</c:v>
                </c:pt>
              </c:numCache>
            </c:numRef>
          </c:xVal>
          <c:yVal>
            <c:numRef>
              <c:f>[3]Hoja2!$F$26:$F$55</c:f>
              <c:numCache>
                <c:formatCode>General</c:formatCode>
                <c:ptCount val="30"/>
                <c:pt idx="0">
                  <c:v>-2.5222044752236528</c:v>
                </c:pt>
                <c:pt idx="1">
                  <c:v>-1.7537887467843787</c:v>
                </c:pt>
                <c:pt idx="2">
                  <c:v>-0.64860636374125313</c:v>
                </c:pt>
                <c:pt idx="3">
                  <c:v>-0.73787185434582936</c:v>
                </c:pt>
                <c:pt idx="4">
                  <c:v>-3.3518432321705927E-2</c:v>
                </c:pt>
                <c:pt idx="5">
                  <c:v>-1.2157154344942014</c:v>
                </c:pt>
                <c:pt idx="6">
                  <c:v>-0.98294300538734936</c:v>
                </c:pt>
                <c:pt idx="7">
                  <c:v>9.4083664605144435</c:v>
                </c:pt>
                <c:pt idx="8">
                  <c:v>9.5670007502874022E-2</c:v>
                </c:pt>
                <c:pt idx="9">
                  <c:v>-1.613419158402128</c:v>
                </c:pt>
                <c:pt idx="10">
                  <c:v>-0.32679767112881586</c:v>
                </c:pt>
                <c:pt idx="11">
                  <c:v>3.8951574354413321E-2</c:v>
                </c:pt>
                <c:pt idx="12">
                  <c:v>-1.1331187476512061</c:v>
                </c:pt>
                <c:pt idx="13">
                  <c:v>-0.39086492220379188</c:v>
                </c:pt>
                <c:pt idx="14">
                  <c:v>6.8471027571533414</c:v>
                </c:pt>
                <c:pt idx="15">
                  <c:v>-1.234475651982103</c:v>
                </c:pt>
                <c:pt idx="16">
                  <c:v>-0.6032201876518235</c:v>
                </c:pt>
                <c:pt idx="17">
                  <c:v>4.7644289976369061</c:v>
                </c:pt>
                <c:pt idx="18">
                  <c:v>-0.48905640991746147</c:v>
                </c:pt>
                <c:pt idx="19">
                  <c:v>-1.2025975401732383</c:v>
                </c:pt>
                <c:pt idx="20">
                  <c:v>-0.76158424640396327</c:v>
                </c:pt>
                <c:pt idx="21">
                  <c:v>-0.64789941498577663</c:v>
                </c:pt>
                <c:pt idx="22">
                  <c:v>-1.1034795203802017</c:v>
                </c:pt>
                <c:pt idx="23">
                  <c:v>-0.34448102748320242</c:v>
                </c:pt>
                <c:pt idx="24">
                  <c:v>-1.5648658963823361</c:v>
                </c:pt>
                <c:pt idx="25">
                  <c:v>-0.52746562185706924</c:v>
                </c:pt>
                <c:pt idx="26">
                  <c:v>-1.1959385594013616</c:v>
                </c:pt>
                <c:pt idx="27">
                  <c:v>4.1575159175000209E-2</c:v>
                </c:pt>
                <c:pt idx="28">
                  <c:v>-0.71609536893441605</c:v>
                </c:pt>
                <c:pt idx="29">
                  <c:v>0.55391330090029189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34-DB47-8906-5C4353533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7010112"/>
        <c:axId val="-1867016640"/>
      </c:scatterChart>
      <c:valAx>
        <c:axId val="-18670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67016640"/>
        <c:crosses val="autoZero"/>
        <c:crossBetween val="midCat"/>
      </c:valAx>
      <c:valAx>
        <c:axId val="-186701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Residuos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867010112"/>
        <c:crossesAt val="-3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ES_tradnl" sz="1200" b="1"/>
              <a:t>Curva de regresión ajustada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87284032629912"/>
          <c:y val="0.17640716407029622"/>
          <c:w val="0.81574855665118551"/>
          <c:h val="0.69930019002204968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[3]Hoja2!$A$2:$A$31</c:f>
              <c:numCache>
                <c:formatCode>General</c:formatCode>
                <c:ptCount val="30"/>
                <c:pt idx="0">
                  <c:v>-2.2233525225921653</c:v>
                </c:pt>
                <c:pt idx="1">
                  <c:v>-1.497603464767894</c:v>
                </c:pt>
                <c:pt idx="2">
                  <c:v>-1.3702925797491676</c:v>
                </c:pt>
                <c:pt idx="3">
                  <c:v>-0.88270711277479352</c:v>
                </c:pt>
                <c:pt idx="4">
                  <c:v>-0.72901594683277593</c:v>
                </c:pt>
                <c:pt idx="5">
                  <c:v>-0.67365988813356281</c:v>
                </c:pt>
                <c:pt idx="6">
                  <c:v>-0.67097292047066004</c:v>
                </c:pt>
                <c:pt idx="7">
                  <c:v>-0.60000836085879594</c:v>
                </c:pt>
                <c:pt idx="8">
                  <c:v>-0.30427081629126262</c:v>
                </c:pt>
                <c:pt idx="9">
                  <c:v>-0.18349940144263452</c:v>
                </c:pt>
                <c:pt idx="10">
                  <c:v>-0.18215823441357107</c:v>
                </c:pt>
                <c:pt idx="11">
                  <c:v>-0.16875239272434081</c:v>
                </c:pt>
                <c:pt idx="12">
                  <c:v>-0.13719816001249732</c:v>
                </c:pt>
                <c:pt idx="13">
                  <c:v>-1.5718511016511515E-2</c:v>
                </c:pt>
                <c:pt idx="14">
                  <c:v>0.18</c:v>
                </c:pt>
                <c:pt idx="15">
                  <c:v>0.65064297493025924</c:v>
                </c:pt>
                <c:pt idx="16">
                  <c:v>0.6526198532779609</c:v>
                </c:pt>
                <c:pt idx="17">
                  <c:v>0.73104322536880273</c:v>
                </c:pt>
                <c:pt idx="18">
                  <c:v>0.80867770849334553</c:v>
                </c:pt>
                <c:pt idx="19">
                  <c:v>0.90453778438868127</c:v>
                </c:pt>
                <c:pt idx="20">
                  <c:v>0.91958971301899561</c:v>
                </c:pt>
                <c:pt idx="21">
                  <c:v>0.96963197434547732</c:v>
                </c:pt>
                <c:pt idx="22">
                  <c:v>1.0293154432420444</c:v>
                </c:pt>
                <c:pt idx="23">
                  <c:v>1.2941678807307331</c:v>
                </c:pt>
                <c:pt idx="24">
                  <c:v>1.4094945094487414</c:v>
                </c:pt>
                <c:pt idx="25">
                  <c:v>1.5567488656234265</c:v>
                </c:pt>
                <c:pt idx="26">
                  <c:v>1.7917970447345934</c:v>
                </c:pt>
                <c:pt idx="27">
                  <c:v>1.933825033080377</c:v>
                </c:pt>
                <c:pt idx="28">
                  <c:v>2.1025657863371654</c:v>
                </c:pt>
                <c:pt idx="29">
                  <c:v>2.4482517503341952</c:v>
                </c:pt>
              </c:numCache>
            </c:numRef>
          </c:xVal>
          <c:yVal>
            <c:numRef>
              <c:f>[3]Hoja2!$B$2:$B$31</c:f>
              <c:numCache>
                <c:formatCode>General</c:formatCode>
                <c:ptCount val="30"/>
                <c:pt idx="0">
                  <c:v>-4.6884485033766117</c:v>
                </c:pt>
                <c:pt idx="1">
                  <c:v>-2.9418975644388805</c:v>
                </c:pt>
                <c:pt idx="2">
                  <c:v>-1.66513072258866</c:v>
                </c:pt>
                <c:pt idx="3">
                  <c:v>-1.0972482524301268</c:v>
                </c:pt>
                <c:pt idx="4">
                  <c:v>-0.18575609652858538</c:v>
                </c:pt>
                <c:pt idx="5">
                  <c:v>-1.2933464429371124</c:v>
                </c:pt>
                <c:pt idx="6">
                  <c:v>-1.0569526275504972</c:v>
                </c:pt>
                <c:pt idx="7">
                  <c:v>9.43</c:v>
                </c:pt>
                <c:pt idx="8">
                  <c:v>0.51588664163972631</c:v>
                </c:pt>
                <c:pt idx="9">
                  <c:v>-1.0304316987139419</c:v>
                </c:pt>
                <c:pt idx="10">
                  <c:v>0.25799735920674982</c:v>
                </c:pt>
                <c:pt idx="11">
                  <c:v>0.64181445561067463</c:v>
                </c:pt>
                <c:pt idx="12">
                  <c:v>-0.48772834848366475</c:v>
                </c:pt>
                <c:pt idx="13">
                  <c:v>0.41825083183804879</c:v>
                </c:pt>
                <c:pt idx="14">
                  <c:v>7.92</c:v>
                </c:pt>
                <c:pt idx="15">
                  <c:v>0.47273514647994036</c:v>
                </c:pt>
                <c:pt idx="16">
                  <c:v>1.1066549674468731</c:v>
                </c:pt>
                <c:pt idx="17">
                  <c:v>6.58</c:v>
                </c:pt>
                <c:pt idx="18">
                  <c:v>1.4311472070860367</c:v>
                </c:pt>
                <c:pt idx="19">
                  <c:v>0.84680240785324234</c:v>
                </c:pt>
                <c:pt idx="20">
                  <c:v>1.308102081908505</c:v>
                </c:pt>
                <c:pt idx="21">
                  <c:v>1.4892318480306219</c:v>
                </c:pt>
                <c:pt idx="22">
                  <c:v>1.1140907067423789</c:v>
                </c:pt>
                <c:pt idx="23">
                  <c:v>2.2300465968293519</c:v>
                </c:pt>
                <c:pt idx="24">
                  <c:v>1.1650942910744897</c:v>
                </c:pt>
                <c:pt idx="25">
                  <c:v>2.4009580277577962</c:v>
                </c:pt>
                <c:pt idx="26">
                  <c:v>2.0492735140819773</c:v>
                </c:pt>
                <c:pt idx="27">
                  <c:v>3.4782068077574131</c:v>
                </c:pt>
                <c:pt idx="28">
                  <c:v>2.947958238281061</c:v>
                </c:pt>
                <c:pt idx="29">
                  <c:v>4.683868461159836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B5-6B4F-8947-E4206716E7F9}"/>
            </c:ext>
          </c:extLst>
        </c:ser>
        <c:ser>
          <c:idx val="1"/>
          <c:order val="1"/>
          <c:tx>
            <c:v>Pronóstico y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[3]Hoja2!$A$2:$A$31</c:f>
              <c:numCache>
                <c:formatCode>General</c:formatCode>
                <c:ptCount val="30"/>
                <c:pt idx="0">
                  <c:v>-2.2233525225921653</c:v>
                </c:pt>
                <c:pt idx="1">
                  <c:v>-1.497603464767894</c:v>
                </c:pt>
                <c:pt idx="2">
                  <c:v>-1.3702925797491676</c:v>
                </c:pt>
                <c:pt idx="3">
                  <c:v>-0.88270711277479352</c:v>
                </c:pt>
                <c:pt idx="4">
                  <c:v>-0.72901594683277593</c:v>
                </c:pt>
                <c:pt idx="5">
                  <c:v>-0.67365988813356281</c:v>
                </c:pt>
                <c:pt idx="6">
                  <c:v>-0.67097292047066004</c:v>
                </c:pt>
                <c:pt idx="7">
                  <c:v>-0.60000836085879594</c:v>
                </c:pt>
                <c:pt idx="8">
                  <c:v>-0.30427081629126262</c:v>
                </c:pt>
                <c:pt idx="9">
                  <c:v>-0.18349940144263452</c:v>
                </c:pt>
                <c:pt idx="10">
                  <c:v>-0.18215823441357107</c:v>
                </c:pt>
                <c:pt idx="11">
                  <c:v>-0.16875239272434081</c:v>
                </c:pt>
                <c:pt idx="12">
                  <c:v>-0.13719816001249732</c:v>
                </c:pt>
                <c:pt idx="13">
                  <c:v>-1.5718511016511515E-2</c:v>
                </c:pt>
                <c:pt idx="14">
                  <c:v>0.18</c:v>
                </c:pt>
                <c:pt idx="15">
                  <c:v>0.65064297493025924</c:v>
                </c:pt>
                <c:pt idx="16">
                  <c:v>0.6526198532779609</c:v>
                </c:pt>
                <c:pt idx="17">
                  <c:v>0.73104322536880273</c:v>
                </c:pt>
                <c:pt idx="18">
                  <c:v>0.80867770849334553</c:v>
                </c:pt>
                <c:pt idx="19">
                  <c:v>0.90453778438868127</c:v>
                </c:pt>
                <c:pt idx="20">
                  <c:v>0.91958971301899561</c:v>
                </c:pt>
                <c:pt idx="21">
                  <c:v>0.96963197434547732</c:v>
                </c:pt>
                <c:pt idx="22">
                  <c:v>1.0293154432420444</c:v>
                </c:pt>
                <c:pt idx="23">
                  <c:v>1.2941678807307331</c:v>
                </c:pt>
                <c:pt idx="24">
                  <c:v>1.4094945094487414</c:v>
                </c:pt>
                <c:pt idx="25">
                  <c:v>1.5567488656234265</c:v>
                </c:pt>
                <c:pt idx="26">
                  <c:v>1.7917970447345934</c:v>
                </c:pt>
                <c:pt idx="27">
                  <c:v>1.933825033080377</c:v>
                </c:pt>
                <c:pt idx="28">
                  <c:v>2.1025657863371654</c:v>
                </c:pt>
                <c:pt idx="29">
                  <c:v>2.4482517503341952</c:v>
                </c:pt>
              </c:numCache>
            </c:numRef>
          </c:xVal>
          <c:yVal>
            <c:numRef>
              <c:f>[3]Hoja2!$E$26:$E$55</c:f>
              <c:numCache>
                <c:formatCode>General</c:formatCode>
                <c:ptCount val="30"/>
                <c:pt idx="0">
                  <c:v>-2.1662440281529589</c:v>
                </c:pt>
                <c:pt idx="1">
                  <c:v>-1.1881088176545018</c:v>
                </c:pt>
                <c:pt idx="2">
                  <c:v>-1.0165243588474069</c:v>
                </c:pt>
                <c:pt idx="3">
                  <c:v>-0.35937639808429744</c:v>
                </c:pt>
                <c:pt idx="4">
                  <c:v>-0.15223766420687945</c:v>
                </c:pt>
                <c:pt idx="5">
                  <c:v>-7.7631008442911154E-2</c:v>
                </c:pt>
                <c:pt idx="6">
                  <c:v>-7.4009622163147881E-2</c:v>
                </c:pt>
                <c:pt idx="7">
                  <c:v>2.1633539485555575E-2</c:v>
                </c:pt>
                <c:pt idx="8">
                  <c:v>0.42021663413685229</c:v>
                </c:pt>
                <c:pt idx="9">
                  <c:v>0.5829874596881861</c:v>
                </c:pt>
                <c:pt idx="10">
                  <c:v>0.58479503033556568</c:v>
                </c:pt>
                <c:pt idx="11">
                  <c:v>0.60286288125626131</c:v>
                </c:pt>
                <c:pt idx="12">
                  <c:v>0.64539039916754137</c:v>
                </c:pt>
                <c:pt idx="13">
                  <c:v>0.80911575404184066</c:v>
                </c:pt>
                <c:pt idx="14">
                  <c:v>1.0728972428466583</c:v>
                </c:pt>
                <c:pt idx="15">
                  <c:v>1.7072107984620433</c:v>
                </c:pt>
                <c:pt idx="16">
                  <c:v>1.7098751550986966</c:v>
                </c:pt>
                <c:pt idx="17">
                  <c:v>1.8155710023630938</c:v>
                </c:pt>
                <c:pt idx="18">
                  <c:v>1.9202036170034982</c:v>
                </c:pt>
                <c:pt idx="19">
                  <c:v>2.0493999480264806</c:v>
                </c:pt>
                <c:pt idx="20">
                  <c:v>2.0696863283124682</c:v>
                </c:pt>
                <c:pt idx="21">
                  <c:v>2.1371312630163986</c:v>
                </c:pt>
                <c:pt idx="22">
                  <c:v>2.2175702271225806</c:v>
                </c:pt>
                <c:pt idx="23">
                  <c:v>2.5745276243125543</c:v>
                </c:pt>
                <c:pt idx="24">
                  <c:v>2.7299601874568258</c:v>
                </c:pt>
                <c:pt idx="25">
                  <c:v>2.9284236496148655</c:v>
                </c:pt>
                <c:pt idx="26">
                  <c:v>3.245212073483339</c:v>
                </c:pt>
                <c:pt idx="27">
                  <c:v>3.4366316485824129</c:v>
                </c:pt>
                <c:pt idx="28">
                  <c:v>3.664053607215477</c:v>
                </c:pt>
                <c:pt idx="29">
                  <c:v>4.1299551602595441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B5-6B4F-8947-E4206716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7019904"/>
        <c:axId val="-1867022080"/>
      </c:scatterChart>
      <c:valAx>
        <c:axId val="-186701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67022080"/>
        <c:crosses val="autoZero"/>
        <c:crossBetween val="midCat"/>
      </c:valAx>
      <c:valAx>
        <c:axId val="-186702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y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867019904"/>
        <c:crossesAt val="-3"/>
        <c:crossBetween val="midCat"/>
      </c:valAx>
    </c:plotArea>
    <c:legend>
      <c:legendPos val="r"/>
      <c:layout>
        <c:manualLayout>
          <c:xMode val="edge"/>
          <c:yMode val="edge"/>
          <c:x val="0.16752174850712304"/>
          <c:y val="0.36701369592886718"/>
          <c:w val="0.24519174245555267"/>
          <c:h val="0.17153747557499596"/>
        </c:manualLayout>
      </c:layout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ES_tradnl" sz="1200" b="1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[3]Hoja2!$I$26:$I$55</c:f>
              <c:numCache>
                <c:formatCode>General</c:formatCode>
                <c:ptCount val="30"/>
                <c:pt idx="0">
                  <c:v>1.6666666666666667</c:v>
                </c:pt>
                <c:pt idx="1">
                  <c:v>5</c:v>
                </c:pt>
                <c:pt idx="2">
                  <c:v>8.3333333333333339</c:v>
                </c:pt>
                <c:pt idx="3">
                  <c:v>11.666666666666666</c:v>
                </c:pt>
                <c:pt idx="4">
                  <c:v>15</c:v>
                </c:pt>
                <c:pt idx="5">
                  <c:v>18.333333333333336</c:v>
                </c:pt>
                <c:pt idx="6">
                  <c:v>21.666666666666668</c:v>
                </c:pt>
                <c:pt idx="7">
                  <c:v>25.000000000000004</c:v>
                </c:pt>
                <c:pt idx="8">
                  <c:v>28.333333333333336</c:v>
                </c:pt>
                <c:pt idx="9">
                  <c:v>31.666666666666668</c:v>
                </c:pt>
                <c:pt idx="10">
                  <c:v>35</c:v>
                </c:pt>
                <c:pt idx="11">
                  <c:v>38.333333333333336</c:v>
                </c:pt>
                <c:pt idx="12">
                  <c:v>41.666666666666664</c:v>
                </c:pt>
                <c:pt idx="13">
                  <c:v>45</c:v>
                </c:pt>
                <c:pt idx="14">
                  <c:v>48.333333333333336</c:v>
                </c:pt>
                <c:pt idx="15">
                  <c:v>51.666666666666664</c:v>
                </c:pt>
                <c:pt idx="16">
                  <c:v>55</c:v>
                </c:pt>
                <c:pt idx="17">
                  <c:v>58.333333333333336</c:v>
                </c:pt>
                <c:pt idx="18">
                  <c:v>61.666666666666664</c:v>
                </c:pt>
                <c:pt idx="19">
                  <c:v>65</c:v>
                </c:pt>
                <c:pt idx="20">
                  <c:v>68.333333333333343</c:v>
                </c:pt>
                <c:pt idx="21">
                  <c:v>71.666666666666671</c:v>
                </c:pt>
                <c:pt idx="22">
                  <c:v>75.000000000000014</c:v>
                </c:pt>
                <c:pt idx="23">
                  <c:v>78.333333333333343</c:v>
                </c:pt>
                <c:pt idx="24">
                  <c:v>81.666666666666671</c:v>
                </c:pt>
                <c:pt idx="25">
                  <c:v>85.000000000000014</c:v>
                </c:pt>
                <c:pt idx="26">
                  <c:v>88.333333333333343</c:v>
                </c:pt>
                <c:pt idx="27">
                  <c:v>91.666666666666671</c:v>
                </c:pt>
                <c:pt idx="28">
                  <c:v>95.000000000000014</c:v>
                </c:pt>
                <c:pt idx="29">
                  <c:v>98.333333333333343</c:v>
                </c:pt>
              </c:numCache>
            </c:numRef>
          </c:xVal>
          <c:yVal>
            <c:numRef>
              <c:f>[3]Hoja2!$J$26:$J$55</c:f>
              <c:numCache>
                <c:formatCode>General</c:formatCode>
                <c:ptCount val="30"/>
                <c:pt idx="0">
                  <c:v>-4.6884485033766117</c:v>
                </c:pt>
                <c:pt idx="1">
                  <c:v>-2.9418975644388805</c:v>
                </c:pt>
                <c:pt idx="2">
                  <c:v>-1.66513072258866</c:v>
                </c:pt>
                <c:pt idx="3">
                  <c:v>-1.2933464429371124</c:v>
                </c:pt>
                <c:pt idx="4">
                  <c:v>-1.0972482524301268</c:v>
                </c:pt>
                <c:pt idx="5">
                  <c:v>-1.0569526275504972</c:v>
                </c:pt>
                <c:pt idx="6">
                  <c:v>-1.0304316987139419</c:v>
                </c:pt>
                <c:pt idx="7">
                  <c:v>-0.48772834848366475</c:v>
                </c:pt>
                <c:pt idx="8">
                  <c:v>-0.18575609652858538</c:v>
                </c:pt>
                <c:pt idx="9">
                  <c:v>0.25799735920674982</c:v>
                </c:pt>
                <c:pt idx="10">
                  <c:v>0.41825083183804879</c:v>
                </c:pt>
                <c:pt idx="11">
                  <c:v>0.47273514647994036</c:v>
                </c:pt>
                <c:pt idx="12">
                  <c:v>0.51588664163972631</c:v>
                </c:pt>
                <c:pt idx="13">
                  <c:v>0.64181445561067463</c:v>
                </c:pt>
                <c:pt idx="14">
                  <c:v>0.84680240785324234</c:v>
                </c:pt>
                <c:pt idx="15">
                  <c:v>1.1066549674468731</c:v>
                </c:pt>
                <c:pt idx="16">
                  <c:v>1.1140907067423789</c:v>
                </c:pt>
                <c:pt idx="17">
                  <c:v>1.1650942910744897</c:v>
                </c:pt>
                <c:pt idx="18">
                  <c:v>1.308102081908505</c:v>
                </c:pt>
                <c:pt idx="19">
                  <c:v>1.4311472070860367</c:v>
                </c:pt>
                <c:pt idx="20">
                  <c:v>1.4892318480306219</c:v>
                </c:pt>
                <c:pt idx="21">
                  <c:v>2.0492735140819773</c:v>
                </c:pt>
                <c:pt idx="22">
                  <c:v>2.2300465968293519</c:v>
                </c:pt>
                <c:pt idx="23">
                  <c:v>2.4009580277577962</c:v>
                </c:pt>
                <c:pt idx="24">
                  <c:v>2.947958238281061</c:v>
                </c:pt>
                <c:pt idx="25">
                  <c:v>3.4782068077574131</c:v>
                </c:pt>
                <c:pt idx="26">
                  <c:v>4.683868461159836</c:v>
                </c:pt>
                <c:pt idx="27">
                  <c:v>6.58</c:v>
                </c:pt>
                <c:pt idx="28">
                  <c:v>7.92</c:v>
                </c:pt>
                <c:pt idx="29">
                  <c:v>9.43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E7-D94A-B4F5-99610685E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5488880"/>
        <c:axId val="-1825495408"/>
      </c:scatterChart>
      <c:valAx>
        <c:axId val="-182548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Muestra percentil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825495408"/>
        <c:crosses val="autoZero"/>
        <c:crossBetween val="midCat"/>
      </c:valAx>
      <c:valAx>
        <c:axId val="-182549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y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-182548888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25979</xdr:colOff>
      <xdr:row>42</xdr:row>
      <xdr:rowOff>155864</xdr:rowOff>
    </xdr:from>
    <xdr:to>
      <xdr:col>12</xdr:col>
      <xdr:colOff>658090</xdr:colOff>
      <xdr:row>45</xdr:row>
      <xdr:rowOff>112570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0434" y="8156864"/>
          <a:ext cx="5204111" cy="528206"/>
        </a:xfrm>
        <a:prstGeom prst="rect">
          <a:avLst/>
        </a:prstGeom>
      </xdr:spPr>
    </xdr:pic>
    <xdr:clientData/>
  </xdr:twoCellAnchor>
  <xdr:twoCellAnchor editAs="oneCell">
    <xdr:from>
      <xdr:col>6</xdr:col>
      <xdr:colOff>77932</xdr:colOff>
      <xdr:row>48</xdr:row>
      <xdr:rowOff>173180</xdr:rowOff>
    </xdr:from>
    <xdr:to>
      <xdr:col>12</xdr:col>
      <xdr:colOff>718705</xdr:colOff>
      <xdr:row>51</xdr:row>
      <xdr:rowOff>95249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2387" y="9317180"/>
          <a:ext cx="5212773" cy="493569"/>
        </a:xfrm>
        <a:prstGeom prst="rect">
          <a:avLst/>
        </a:prstGeom>
      </xdr:spPr>
    </xdr:pic>
    <xdr:clientData/>
  </xdr:twoCellAnchor>
  <xdr:twoCellAnchor editAs="oneCell">
    <xdr:from>
      <xdr:col>6</xdr:col>
      <xdr:colOff>155864</xdr:colOff>
      <xdr:row>77</xdr:row>
      <xdr:rowOff>121227</xdr:rowOff>
    </xdr:from>
    <xdr:to>
      <xdr:col>13</xdr:col>
      <xdr:colOff>25975</xdr:colOff>
      <xdr:row>80</xdr:row>
      <xdr:rowOff>77933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0319" y="14789727"/>
          <a:ext cx="5204111" cy="528206"/>
        </a:xfrm>
        <a:prstGeom prst="rect">
          <a:avLst/>
        </a:prstGeom>
      </xdr:spPr>
    </xdr:pic>
    <xdr:clientData/>
  </xdr:twoCellAnchor>
  <xdr:twoCellAnchor editAs="oneCell">
    <xdr:from>
      <xdr:col>6</xdr:col>
      <xdr:colOff>173183</xdr:colOff>
      <xdr:row>83</xdr:row>
      <xdr:rowOff>190499</xdr:rowOff>
    </xdr:from>
    <xdr:to>
      <xdr:col>13</xdr:col>
      <xdr:colOff>51956</xdr:colOff>
      <xdr:row>86</xdr:row>
      <xdr:rowOff>112568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7638" y="16001999"/>
          <a:ext cx="5212773" cy="4935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658946</xdr:colOff>
      <xdr:row>71</xdr:row>
      <xdr:rowOff>105743</xdr:rowOff>
    </xdr:from>
    <xdr:ext cx="5405304" cy="436786"/>
    <xdr:sp macro="" textlink="">
      <xdr:nvSpPr>
        <xdr:cNvPr id="2" name="CuadroTexto 1"/>
        <xdr:cNvSpPr txBox="1"/>
      </xdr:nvSpPr>
      <xdr:spPr>
        <a:xfrm>
          <a:off x="658946" y="13631243"/>
          <a:ext cx="540530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/>
            <a:t>Una confianza del 100% asegura que, de acuerdo con el histórico de ventas, un cliente que compre el producto X1 siempre compará el producto X3.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411141</xdr:colOff>
      <xdr:row>10</xdr:row>
      <xdr:rowOff>13416</xdr:rowOff>
    </xdr:from>
    <xdr:ext cx="1645317" cy="2280634"/>
    <xdr:sp macro="" textlink="">
      <xdr:nvSpPr>
        <xdr:cNvPr id="2" name="CuadroTexto 1"/>
        <xdr:cNvSpPr txBox="1"/>
      </xdr:nvSpPr>
      <xdr:spPr>
        <a:xfrm>
          <a:off x="3952831" y="1958662"/>
          <a:ext cx="1645317" cy="22806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La primera iteración</a:t>
          </a:r>
          <a:r>
            <a:rPr lang="en-US" sz="1400" baseline="0"/>
            <a:t> </a:t>
          </a:r>
          <a:r>
            <a:rPr lang="en-US" sz="1400"/>
            <a:t>del algoritmo</a:t>
          </a:r>
          <a:r>
            <a:rPr lang="en-US" sz="1400" baseline="0"/>
            <a:t> consite en hallar las distancias, en este caso auclideas, entre los datos reales y k  centroides aleatorios del set para iniciar.</a:t>
          </a:r>
          <a:endParaRPr lang="en-US" sz="1400"/>
        </a:p>
      </xdr:txBody>
    </xdr:sp>
    <xdr:clientData/>
  </xdr:oneCellAnchor>
  <xdr:oneCellAnchor>
    <xdr:from>
      <xdr:col>18</xdr:col>
      <xdr:colOff>24466</xdr:colOff>
      <xdr:row>31</xdr:row>
      <xdr:rowOff>13805</xdr:rowOff>
    </xdr:from>
    <xdr:ext cx="7595534" cy="800652"/>
    <xdr:sp macro="" textlink="">
      <xdr:nvSpPr>
        <xdr:cNvPr id="3" name="CuadroTexto 2"/>
        <xdr:cNvSpPr txBox="1"/>
      </xdr:nvSpPr>
      <xdr:spPr>
        <a:xfrm>
          <a:off x="16780417" y="6184932"/>
          <a:ext cx="7595534" cy="80065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Cuando se tienen los primeros centros, se identifican</a:t>
          </a:r>
          <a:r>
            <a:rPr lang="en-US" sz="1400" baseline="0"/>
            <a:t> un número k de clusters y se procede a hallar la media de los datos en cada uno de ellos, los cuales se utilizarán como centroides en la siguiente iteración.</a:t>
          </a:r>
          <a:endParaRPr lang="en-US" sz="1400"/>
        </a:p>
      </xdr:txBody>
    </xdr:sp>
    <xdr:clientData/>
  </xdr:oneCellAnchor>
  <xdr:oneCellAnchor>
    <xdr:from>
      <xdr:col>13</xdr:col>
      <xdr:colOff>20907</xdr:colOff>
      <xdr:row>33</xdr:row>
      <xdr:rowOff>8449</xdr:rowOff>
    </xdr:from>
    <xdr:ext cx="4120397" cy="709377"/>
    <xdr:sp macro="" textlink="">
      <xdr:nvSpPr>
        <xdr:cNvPr id="4" name="CuadroTexto 3"/>
        <xdr:cNvSpPr txBox="1"/>
      </xdr:nvSpPr>
      <xdr:spPr>
        <a:xfrm>
          <a:off x="10843516" y="6386058"/>
          <a:ext cx="4120397" cy="7093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El algoritmo converge cuando los datos contenidos en los clusters no se modifican</a:t>
          </a:r>
          <a:r>
            <a:rPr lang="en-US" sz="1400" baseline="0"/>
            <a:t> de una iteración a otra.</a:t>
          </a:r>
          <a:endParaRPr lang="en-US" sz="1400"/>
        </a:p>
      </xdr:txBody>
    </xdr:sp>
    <xdr:clientData/>
  </xdr:oneCellAnchor>
  <xdr:twoCellAnchor>
    <xdr:from>
      <xdr:col>17</xdr:col>
      <xdr:colOff>1113486</xdr:colOff>
      <xdr:row>36</xdr:row>
      <xdr:rowOff>136670</xdr:rowOff>
    </xdr:from>
    <xdr:to>
      <xdr:col>26</xdr:col>
      <xdr:colOff>730250</xdr:colOff>
      <xdr:row>57</xdr:row>
      <xdr:rowOff>45775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751267</xdr:colOff>
      <xdr:row>98</xdr:row>
      <xdr:rowOff>13415</xdr:rowOff>
    </xdr:from>
    <xdr:to>
      <xdr:col>19</xdr:col>
      <xdr:colOff>72890</xdr:colOff>
      <xdr:row>118</xdr:row>
      <xdr:rowOff>96921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166</xdr:row>
      <xdr:rowOff>201231</xdr:rowOff>
    </xdr:from>
    <xdr:to>
      <xdr:col>19</xdr:col>
      <xdr:colOff>86307</xdr:colOff>
      <xdr:row>187</xdr:row>
      <xdr:rowOff>83505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3298</xdr:colOff>
      <xdr:row>10</xdr:row>
      <xdr:rowOff>134328</xdr:rowOff>
    </xdr:from>
    <xdr:to>
      <xdr:col>9</xdr:col>
      <xdr:colOff>726281</xdr:colOff>
      <xdr:row>25</xdr:row>
      <xdr:rowOff>59531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11906</xdr:colOff>
      <xdr:row>11</xdr:row>
      <xdr:rowOff>12212</xdr:rowOff>
    </xdr:from>
    <xdr:ext cx="2515882" cy="1758462"/>
    <xdr:sp macro="" textlink="">
      <xdr:nvSpPr>
        <xdr:cNvPr id="3" name="CuadroTexto 2"/>
        <xdr:cNvSpPr txBox="1"/>
      </xdr:nvSpPr>
      <xdr:spPr>
        <a:xfrm>
          <a:off x="9854406" y="2161443"/>
          <a:ext cx="2515882" cy="175846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Se</a:t>
          </a:r>
          <a:r>
            <a:rPr lang="en-US" sz="1100" baseline="0"/>
            <a:t> toma inicialmente un set de datos de entrenamiento para identificar los patrones para comparar un nuevo dato a clasificar.</a:t>
          </a:r>
        </a:p>
        <a:p>
          <a:endParaRPr lang="en-US" sz="1100" baseline="0"/>
        </a:p>
        <a:p>
          <a:r>
            <a:rPr lang="en-US" sz="1100" baseline="0"/>
            <a:t>El algoritmo consiste en encontrar los k vecinos mas cercanos al nuevo punto y , por votación, determinar a qué clase pertenece.</a:t>
          </a:r>
        </a:p>
      </xdr:txBody>
    </xdr:sp>
    <xdr:clientData/>
  </xdr:oneCellAnchor>
  <xdr:oneCellAnchor>
    <xdr:from>
      <xdr:col>12</xdr:col>
      <xdr:colOff>57344</xdr:colOff>
      <xdr:row>29</xdr:row>
      <xdr:rowOff>185397</xdr:rowOff>
    </xdr:from>
    <xdr:ext cx="1505734" cy="1297919"/>
    <xdr:sp macro="" textlink="">
      <xdr:nvSpPr>
        <xdr:cNvPr id="4" name="CuadroTexto 3"/>
        <xdr:cNvSpPr txBox="1"/>
      </xdr:nvSpPr>
      <xdr:spPr>
        <a:xfrm>
          <a:off x="11682729" y="5851551"/>
          <a:ext cx="1505734" cy="129791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Tomando una k = 5, se tiene que los 5</a:t>
          </a:r>
          <a:r>
            <a:rPr lang="en-US" sz="1100" baseline="0"/>
            <a:t> </a:t>
          </a:r>
          <a:r>
            <a:rPr lang="en-US" sz="1100"/>
            <a:t>vecinos más</a:t>
          </a:r>
          <a:r>
            <a:rPr lang="en-US" sz="1100" baseline="0"/>
            <a:t> cercanos son 5 de clase B , es decir, por votación  el nuevo punto es clasificado de clase B.</a:t>
          </a:r>
        </a:p>
      </xdr:txBody>
    </xdr:sp>
    <xdr:clientData/>
  </xdr:oneCellAnchor>
  <xdr:twoCellAnchor>
    <xdr:from>
      <xdr:col>11</xdr:col>
      <xdr:colOff>12175</xdr:colOff>
      <xdr:row>61</xdr:row>
      <xdr:rowOff>20404</xdr:rowOff>
    </xdr:from>
    <xdr:to>
      <xdr:col>15</xdr:col>
      <xdr:colOff>61058</xdr:colOff>
      <xdr:row>71</xdr:row>
      <xdr:rowOff>73269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181649</xdr:colOff>
      <xdr:row>78</xdr:row>
      <xdr:rowOff>11295</xdr:rowOff>
    </xdr:from>
    <xdr:ext cx="1662294" cy="1344186"/>
    <xdr:sp macro="" textlink="">
      <xdr:nvSpPr>
        <xdr:cNvPr id="6" name="CuadroTexto 5"/>
        <xdr:cNvSpPr txBox="1"/>
      </xdr:nvSpPr>
      <xdr:spPr>
        <a:xfrm>
          <a:off x="7154437" y="15251295"/>
          <a:ext cx="1662294" cy="13441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Tomando una k = 5, se tiene que los 5</a:t>
          </a:r>
          <a:r>
            <a:rPr lang="en-US" sz="1100" baseline="0"/>
            <a:t> v</a:t>
          </a:r>
          <a:r>
            <a:rPr lang="en-US" sz="1100"/>
            <a:t>ecinos más</a:t>
          </a:r>
          <a:r>
            <a:rPr lang="en-US" sz="1100" baseline="0"/>
            <a:t> cercanos son 4 de clase A  y 1 de clase C , es decir, por votación  el nuevo punto es clasificado de clase A.</a:t>
          </a:r>
        </a:p>
      </xdr:txBody>
    </xdr:sp>
    <xdr:clientData/>
  </xdr:oneCellAnchor>
  <xdr:oneCellAnchor>
    <xdr:from>
      <xdr:col>15</xdr:col>
      <xdr:colOff>59227</xdr:colOff>
      <xdr:row>78</xdr:row>
      <xdr:rowOff>8243</xdr:rowOff>
    </xdr:from>
    <xdr:ext cx="1333500" cy="1642373"/>
    <xdr:sp macro="" textlink="">
      <xdr:nvSpPr>
        <xdr:cNvPr id="7" name="CuadroTexto 6"/>
        <xdr:cNvSpPr txBox="1"/>
      </xdr:nvSpPr>
      <xdr:spPr>
        <a:xfrm>
          <a:off x="13955958" y="15248243"/>
          <a:ext cx="1333500" cy="16423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Tomando una k = 5, se tiene que los 5</a:t>
          </a:r>
          <a:r>
            <a:rPr lang="en-US" sz="1100" baseline="0"/>
            <a:t> v</a:t>
          </a:r>
          <a:r>
            <a:rPr lang="en-US" sz="1100"/>
            <a:t>ecinos más</a:t>
          </a:r>
          <a:r>
            <a:rPr lang="en-US" sz="1100" baseline="0"/>
            <a:t> cercanos son 3 de clase B y 2 de clase C , es decir, por votación  el nuevo punto es clasificado de clase B.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37965</xdr:colOff>
      <xdr:row>24</xdr:row>
      <xdr:rowOff>18525</xdr:rowOff>
    </xdr:from>
    <xdr:to>
      <xdr:col>13</xdr:col>
      <xdr:colOff>41504</xdr:colOff>
      <xdr:row>37</xdr:row>
      <xdr:rowOff>191865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98549758-FF02-634B-8265-31DF0B3B2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15375</xdr:colOff>
      <xdr:row>39</xdr:row>
      <xdr:rowOff>42695</xdr:rowOff>
    </xdr:from>
    <xdr:to>
      <xdr:col>13</xdr:col>
      <xdr:colOff>28014</xdr:colOff>
      <xdr:row>53</xdr:row>
      <xdr:rowOff>77176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1FEB9515-9AD3-F648-B022-75665896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848848</xdr:colOff>
      <xdr:row>55</xdr:row>
      <xdr:rowOff>50828</xdr:rowOff>
    </xdr:from>
    <xdr:to>
      <xdr:col>12</xdr:col>
      <xdr:colOff>1204633</xdr:colOff>
      <xdr:row>69</xdr:row>
      <xdr:rowOff>59364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904B4DC2-4294-7D4F-A6F1-428E7D435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6-kmeans-do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7-knn-do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nalmed\Downloads\09-linr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>
        <row r="10">
          <cell r="N10">
            <v>10.66951828716717</v>
          </cell>
          <cell r="O10">
            <v>14.697930476643663</v>
          </cell>
          <cell r="S10">
            <v>10.868746852698477</v>
          </cell>
          <cell r="T10">
            <v>6.9144494746751484</v>
          </cell>
          <cell r="X10">
            <v>13.269963633558088</v>
          </cell>
          <cell r="Y10">
            <v>13.924226578057365</v>
          </cell>
        </row>
        <row r="11">
          <cell r="N11">
            <v>9.741508992793559</v>
          </cell>
          <cell r="O11">
            <v>13.792067235309927</v>
          </cell>
          <cell r="S11">
            <v>11.946913884520889</v>
          </cell>
          <cell r="T11">
            <v>6.0502078513987563</v>
          </cell>
          <cell r="X11">
            <v>14.395986232325797</v>
          </cell>
          <cell r="Y11">
            <v>16.576085963365205</v>
          </cell>
        </row>
        <row r="12">
          <cell r="N12">
            <v>10.234650350688426</v>
          </cell>
          <cell r="O12">
            <v>14.300236936278594</v>
          </cell>
          <cell r="S12">
            <v>12.769459703860242</v>
          </cell>
          <cell r="T12">
            <v>7.9701507904953699</v>
          </cell>
          <cell r="X12">
            <v>14.500957858316342</v>
          </cell>
          <cell r="Y12">
            <v>17.392061062858087</v>
          </cell>
        </row>
        <row r="13">
          <cell r="N13">
            <v>11.173611997296955</v>
          </cell>
          <cell r="O13">
            <v>15.53032983486534</v>
          </cell>
          <cell r="S13">
            <v>13.249403606478008</v>
          </cell>
          <cell r="T13">
            <v>8.0333247032125001</v>
          </cell>
          <cell r="X13">
            <v>14.197658088179338</v>
          </cell>
          <cell r="Y13">
            <v>16.703947710856262</v>
          </cell>
        </row>
        <row r="14">
          <cell r="N14">
            <v>10.414308585100798</v>
          </cell>
          <cell r="O14">
            <v>15.079047717554918</v>
          </cell>
          <cell r="S14">
            <v>14.416791524672224</v>
          </cell>
          <cell r="T14">
            <v>9.2531886889789661</v>
          </cell>
          <cell r="X14">
            <v>14.624520570311606</v>
          </cell>
          <cell r="Y14">
            <v>17.22307963863253</v>
          </cell>
        </row>
        <row r="15">
          <cell r="N15">
            <v>11.140787183336524</v>
          </cell>
          <cell r="O15">
            <v>14.452165026544794</v>
          </cell>
          <cell r="S15">
            <v>16.026496929786973</v>
          </cell>
          <cell r="T15">
            <v>9.8838278865846583</v>
          </cell>
          <cell r="X15">
            <v>14.429830001347693</v>
          </cell>
          <cell r="Y15">
            <v>16.314305654619851</v>
          </cell>
        </row>
        <row r="16">
          <cell r="N16">
            <v>10.118152866322097</v>
          </cell>
          <cell r="O16">
            <v>12.949459702889428</v>
          </cell>
          <cell r="S16">
            <v>12.227528868271053</v>
          </cell>
          <cell r="T16">
            <v>6.9705538045760598</v>
          </cell>
          <cell r="X16">
            <v>13.508477561558983</v>
          </cell>
          <cell r="Y16">
            <v>15.118641798260294</v>
          </cell>
        </row>
        <row r="17">
          <cell r="N17">
            <v>9.5816329730885244</v>
          </cell>
          <cell r="O17">
            <v>13.755305746199369</v>
          </cell>
          <cell r="S17">
            <v>13.241809350730415</v>
          </cell>
          <cell r="T17">
            <v>8.5785765549642967</v>
          </cell>
          <cell r="X17">
            <v>14.631870878568721</v>
          </cell>
          <cell r="Y17">
            <v>16.995837207634981</v>
          </cell>
        </row>
        <row r="18">
          <cell r="B18">
            <v>9.9593019701851251</v>
          </cell>
          <cell r="C18">
            <v>13.308219480049232</v>
          </cell>
          <cell r="N18">
            <v>11.155572168531256</v>
          </cell>
          <cell r="O18">
            <v>15.209706631706148</v>
          </cell>
          <cell r="S18">
            <v>10.883927633605385</v>
          </cell>
          <cell r="T18">
            <v>6.1486755532418966</v>
          </cell>
          <cell r="X18">
            <v>15.361019491197723</v>
          </cell>
          <cell r="Y18">
            <v>16.949707212073186</v>
          </cell>
        </row>
        <row r="19">
          <cell r="N19">
            <v>10.07703925011703</v>
          </cell>
          <cell r="O19">
            <v>13.526145934520123</v>
          </cell>
          <cell r="S19">
            <v>15.845392867634448</v>
          </cell>
          <cell r="T19">
            <v>9.5087512705537769</v>
          </cell>
          <cell r="X19">
            <v>14.235679292518146</v>
          </cell>
          <cell r="Y19">
            <v>17.551495122739915</v>
          </cell>
        </row>
        <row r="20">
          <cell r="N20">
            <v>9.9593019701851251</v>
          </cell>
          <cell r="O20">
            <v>13.308219480049232</v>
          </cell>
          <cell r="S20">
            <v>11.631314149164877</v>
          </cell>
          <cell r="T20">
            <v>7.2783202212996363</v>
          </cell>
          <cell r="X20">
            <v>13.823089606405508</v>
          </cell>
          <cell r="Y20">
            <v>15.461213271545825</v>
          </cell>
        </row>
        <row r="21">
          <cell r="N21">
            <v>9.1749553291518104</v>
          </cell>
          <cell r="O21">
            <v>12.410203371550796</v>
          </cell>
          <cell r="S21">
            <v>13.414042234868532</v>
          </cell>
          <cell r="T21">
            <v>8.3453491744947552</v>
          </cell>
          <cell r="X21">
            <v>14.524950266008652</v>
          </cell>
          <cell r="Y21">
            <v>18.900726135031153</v>
          </cell>
        </row>
        <row r="22">
          <cell r="N22">
            <v>11.520152615651426</v>
          </cell>
          <cell r="O22">
            <v>16.005142507381962</v>
          </cell>
          <cell r="S22">
            <v>11.707682430953488</v>
          </cell>
          <cell r="T22">
            <v>6.3712662408793808</v>
          </cell>
          <cell r="X22">
            <v>15.427804772715369</v>
          </cell>
          <cell r="Y22">
            <v>19.001442367038738</v>
          </cell>
        </row>
        <row r="23">
          <cell r="N23">
            <v>11.267642057672784</v>
          </cell>
          <cell r="O23">
            <v>15.408749787010512</v>
          </cell>
          <cell r="S23">
            <v>12.489498393432617</v>
          </cell>
          <cell r="T23">
            <v>7.6027004026941203</v>
          </cell>
          <cell r="X23">
            <v>14.58273862013395</v>
          </cell>
          <cell r="Y23">
            <v>17.014185789772103</v>
          </cell>
        </row>
        <row r="24">
          <cell r="N24">
            <v>8.7200247264837145</v>
          </cell>
          <cell r="O24">
            <v>11.658216650593054</v>
          </cell>
          <cell r="S24">
            <v>14.464512738455047</v>
          </cell>
          <cell r="T24">
            <v>8.2065750059516027</v>
          </cell>
          <cell r="X24">
            <v>15.372443713953466</v>
          </cell>
          <cell r="Y24">
            <v>18.906383435149621</v>
          </cell>
        </row>
        <row r="25">
          <cell r="N25">
            <v>11.304489463096413</v>
          </cell>
          <cell r="O25">
            <v>15.106642181884977</v>
          </cell>
          <cell r="S25">
            <v>14.996447098379321</v>
          </cell>
          <cell r="T25">
            <v>10.114806390067525</v>
          </cell>
          <cell r="X25">
            <v>15.614402977250073</v>
          </cell>
          <cell r="Y25">
            <v>18.999031811626047</v>
          </cell>
        </row>
        <row r="26">
          <cell r="N26">
            <v>9.6952857273719264</v>
          </cell>
          <cell r="O26">
            <v>13.562194067775311</v>
          </cell>
          <cell r="S26">
            <v>12.235960118456646</v>
          </cell>
          <cell r="T26">
            <v>7.1566044266001425</v>
          </cell>
          <cell r="X26">
            <v>15.121313568174264</v>
          </cell>
          <cell r="Y26">
            <v>17.842672251496385</v>
          </cell>
        </row>
        <row r="27">
          <cell r="N27">
            <v>8.6854302215327124</v>
          </cell>
          <cell r="O27">
            <v>11.811378104558727</v>
          </cell>
          <cell r="S27">
            <v>13.676629339803764</v>
          </cell>
          <cell r="T27">
            <v>8.1246994058680819</v>
          </cell>
          <cell r="X27">
            <v>13.641102103249505</v>
          </cell>
          <cell r="Y27">
            <v>15.490439644438736</v>
          </cell>
        </row>
        <row r="28">
          <cell r="N28">
            <v>10.988899642702444</v>
          </cell>
          <cell r="O28">
            <v>16.275674859635437</v>
          </cell>
          <cell r="S28">
            <v>15.055779222102396</v>
          </cell>
          <cell r="T28">
            <v>8.4700330166773181</v>
          </cell>
        </row>
        <row r="29">
          <cell r="N29">
            <v>10.81893688109756</v>
          </cell>
          <cell r="O29">
            <v>14.410053220051596</v>
          </cell>
          <cell r="S29">
            <v>12.783890585585969</v>
          </cell>
          <cell r="T29">
            <v>8.7354165622958853</v>
          </cell>
        </row>
        <row r="30">
          <cell r="N30">
            <v>13.050436258669986</v>
          </cell>
          <cell r="O30">
            <v>12.201603227836436</v>
          </cell>
        </row>
        <row r="31">
          <cell r="N31">
            <v>12.869222436876589</v>
          </cell>
          <cell r="O31">
            <v>14.263604135992422</v>
          </cell>
        </row>
        <row r="35">
          <cell r="B35">
            <v>13.241809350730415</v>
          </cell>
          <cell r="C35">
            <v>8.5785765549642967</v>
          </cell>
        </row>
        <row r="62">
          <cell r="B62">
            <v>14.58273862013395</v>
          </cell>
          <cell r="C62">
            <v>17.014185789772103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9">
          <cell r="G9">
            <v>10.181641657145768</v>
          </cell>
        </row>
        <row r="10">
          <cell r="B10">
            <v>10.66951828716717</v>
          </cell>
          <cell r="C10">
            <v>14.697930476643663</v>
          </cell>
          <cell r="D10" t="str">
            <v>A</v>
          </cell>
          <cell r="G10">
            <v>6.36135580980668</v>
          </cell>
        </row>
        <row r="11">
          <cell r="B11">
            <v>14.416791524672224</v>
          </cell>
          <cell r="C11">
            <v>9.2531886889789661</v>
          </cell>
          <cell r="D11" t="str">
            <v>B</v>
          </cell>
        </row>
        <row r="12">
          <cell r="B12">
            <v>10.234650350688426</v>
          </cell>
          <cell r="C12">
            <v>14.300236936278594</v>
          </cell>
          <cell r="D12" t="str">
            <v>A</v>
          </cell>
        </row>
        <row r="13">
          <cell r="B13">
            <v>11.173611997296955</v>
          </cell>
          <cell r="C13">
            <v>15.53032983486534</v>
          </cell>
          <cell r="D13" t="str">
            <v>A</v>
          </cell>
        </row>
        <row r="14">
          <cell r="B14">
            <v>10.414308585100798</v>
          </cell>
          <cell r="C14">
            <v>15.079047717554918</v>
          </cell>
          <cell r="D14" t="str">
            <v>A</v>
          </cell>
        </row>
        <row r="15">
          <cell r="B15">
            <v>9.741508992793559</v>
          </cell>
          <cell r="C15">
            <v>13.792067235309927</v>
          </cell>
          <cell r="D15" t="str">
            <v>A</v>
          </cell>
        </row>
        <row r="16">
          <cell r="B16">
            <v>11.946913884520889</v>
          </cell>
          <cell r="C16">
            <v>6.0502078513987563</v>
          </cell>
          <cell r="D16" t="str">
            <v>B</v>
          </cell>
        </row>
        <row r="17">
          <cell r="B17">
            <v>12.769459703860242</v>
          </cell>
          <cell r="C17">
            <v>7.9701507904953699</v>
          </cell>
          <cell r="D17" t="str">
            <v>B</v>
          </cell>
        </row>
        <row r="18">
          <cell r="B18">
            <v>13.249403606478008</v>
          </cell>
          <cell r="C18">
            <v>8.0333247032125001</v>
          </cell>
          <cell r="D18" t="str">
            <v>B</v>
          </cell>
        </row>
        <row r="19">
          <cell r="B19">
            <v>10.868746852698477</v>
          </cell>
          <cell r="C19">
            <v>6.9144494746751484</v>
          </cell>
          <cell r="D19" t="str">
            <v>B</v>
          </cell>
        </row>
        <row r="20">
          <cell r="B20">
            <v>13.269963633558088</v>
          </cell>
          <cell r="C20">
            <v>13.924226578057365</v>
          </cell>
          <cell r="D20" t="str">
            <v>C</v>
          </cell>
        </row>
        <row r="21">
          <cell r="B21">
            <v>14.395986232325797</v>
          </cell>
          <cell r="C21">
            <v>16.576085963365205</v>
          </cell>
          <cell r="D21" t="str">
            <v>C</v>
          </cell>
        </row>
        <row r="22">
          <cell r="B22">
            <v>14.500957858316342</v>
          </cell>
          <cell r="C22">
            <v>17.392061062858087</v>
          </cell>
          <cell r="D22" t="str">
            <v>C</v>
          </cell>
        </row>
        <row r="23">
          <cell r="B23">
            <v>14.197658088179338</v>
          </cell>
          <cell r="C23">
            <v>16.703947710856262</v>
          </cell>
          <cell r="D23" t="str">
            <v>C</v>
          </cell>
        </row>
        <row r="24">
          <cell r="B24">
            <v>14.624520570311606</v>
          </cell>
          <cell r="C24">
            <v>17.22307963863253</v>
          </cell>
          <cell r="D24" t="str">
            <v>C</v>
          </cell>
        </row>
        <row r="54">
          <cell r="B54">
            <v>10.234650350688426</v>
          </cell>
          <cell r="C54">
            <v>14.300236936278599</v>
          </cell>
          <cell r="L54">
            <v>10.66951828716717</v>
          </cell>
          <cell r="M54">
            <v>14.697930476643663</v>
          </cell>
        </row>
        <row r="55">
          <cell r="B55">
            <v>11.173611997296955</v>
          </cell>
          <cell r="C55">
            <v>15.53032983486534</v>
          </cell>
          <cell r="L55">
            <v>14.416791524672224</v>
          </cell>
          <cell r="M55">
            <v>9.2531886889789661</v>
          </cell>
        </row>
        <row r="56">
          <cell r="B56">
            <v>10.414308585100798</v>
          </cell>
          <cell r="C56">
            <v>15.079047717554918</v>
          </cell>
        </row>
        <row r="57">
          <cell r="B57">
            <v>9.741508992793559</v>
          </cell>
          <cell r="C57">
            <v>13.792067235309927</v>
          </cell>
        </row>
        <row r="58">
          <cell r="B58">
            <v>11.946913884520889</v>
          </cell>
          <cell r="C58">
            <v>6.0502078513987563</v>
          </cell>
        </row>
        <row r="59">
          <cell r="B59">
            <v>12.769459703860242</v>
          </cell>
          <cell r="C59">
            <v>7.9701507904953699</v>
          </cell>
        </row>
        <row r="60">
          <cell r="B60">
            <v>13.249403606478008</v>
          </cell>
          <cell r="C60">
            <v>8.0333247032125001</v>
          </cell>
        </row>
        <row r="61">
          <cell r="B61">
            <v>10.868746852698477</v>
          </cell>
          <cell r="C61">
            <v>6.9144494746751484</v>
          </cell>
        </row>
        <row r="62">
          <cell r="B62">
            <v>13.269963633558088</v>
          </cell>
          <cell r="C62">
            <v>13.924226578057365</v>
          </cell>
        </row>
        <row r="63">
          <cell r="B63">
            <v>14.395986232325797</v>
          </cell>
          <cell r="C63">
            <v>16.576085963365205</v>
          </cell>
        </row>
        <row r="64">
          <cell r="B64">
            <v>14.500957858316342</v>
          </cell>
          <cell r="C64">
            <v>17.392061062858087</v>
          </cell>
        </row>
        <row r="65">
          <cell r="B65">
            <v>14.197658088179338</v>
          </cell>
          <cell r="C65">
            <v>16.703947710856262</v>
          </cell>
        </row>
        <row r="66">
          <cell r="B66">
            <v>14.624520570311606</v>
          </cell>
          <cell r="C66">
            <v>17.22307963863253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>
        <row r="2">
          <cell r="A2">
            <v>-2.2233525225921653</v>
          </cell>
          <cell r="B2">
            <v>-4.6884485033766117</v>
          </cell>
        </row>
        <row r="3">
          <cell r="A3">
            <v>-1.497603464767894</v>
          </cell>
          <cell r="B3">
            <v>-2.9418975644388805</v>
          </cell>
        </row>
        <row r="4">
          <cell r="A4">
            <v>-1.3702925797491676</v>
          </cell>
          <cell r="B4">
            <v>-1.66513072258866</v>
          </cell>
        </row>
        <row r="5">
          <cell r="A5">
            <v>-0.88270711277479352</v>
          </cell>
          <cell r="B5">
            <v>-1.0972482524301268</v>
          </cell>
        </row>
        <row r="6">
          <cell r="A6">
            <v>-0.72901594683277593</v>
          </cell>
          <cell r="B6">
            <v>-0.18575609652858538</v>
          </cell>
        </row>
        <row r="7">
          <cell r="A7">
            <v>-0.67365988813356281</v>
          </cell>
          <cell r="B7">
            <v>-1.2933464429371124</v>
          </cell>
        </row>
        <row r="8">
          <cell r="A8">
            <v>-0.67097292047066004</v>
          </cell>
          <cell r="B8">
            <v>-1.0569526275504972</v>
          </cell>
        </row>
        <row r="9">
          <cell r="A9">
            <v>-0.60000836085879594</v>
          </cell>
          <cell r="B9">
            <v>9.43</v>
          </cell>
        </row>
        <row r="10">
          <cell r="A10">
            <v>-0.30427081629126262</v>
          </cell>
          <cell r="B10">
            <v>0.51588664163972631</v>
          </cell>
        </row>
        <row r="11">
          <cell r="A11">
            <v>-0.18349940144263452</v>
          </cell>
          <cell r="B11">
            <v>-1.0304316987139419</v>
          </cell>
        </row>
        <row r="12">
          <cell r="A12">
            <v>-0.18215823441357107</v>
          </cell>
          <cell r="B12">
            <v>0.25799735920674982</v>
          </cell>
        </row>
        <row r="13">
          <cell r="A13">
            <v>-0.16875239272434081</v>
          </cell>
          <cell r="B13">
            <v>0.64181445561067463</v>
          </cell>
        </row>
        <row r="14">
          <cell r="A14">
            <v>-0.13719816001249732</v>
          </cell>
          <cell r="B14">
            <v>-0.48772834848366475</v>
          </cell>
        </row>
        <row r="15">
          <cell r="A15">
            <v>-1.5718511016511515E-2</v>
          </cell>
          <cell r="B15">
            <v>0.41825083183804879</v>
          </cell>
        </row>
        <row r="16">
          <cell r="A16">
            <v>0.18</v>
          </cell>
          <cell r="B16">
            <v>7.92</v>
          </cell>
        </row>
        <row r="17">
          <cell r="A17">
            <v>0.65064297493025924</v>
          </cell>
          <cell r="B17">
            <v>0.47273514647994036</v>
          </cell>
        </row>
        <row r="18">
          <cell r="A18">
            <v>0.6526198532779609</v>
          </cell>
          <cell r="B18">
            <v>1.1066549674468731</v>
          </cell>
        </row>
        <row r="19">
          <cell r="A19">
            <v>0.73104322536880273</v>
          </cell>
          <cell r="B19">
            <v>6.58</v>
          </cell>
        </row>
        <row r="20">
          <cell r="A20">
            <v>0.80867770849334553</v>
          </cell>
          <cell r="B20">
            <v>1.4311472070860367</v>
          </cell>
        </row>
        <row r="21">
          <cell r="A21">
            <v>0.90453778438868127</v>
          </cell>
          <cell r="B21">
            <v>0.84680240785324234</v>
          </cell>
        </row>
        <row r="22">
          <cell r="A22">
            <v>0.91958971301899561</v>
          </cell>
          <cell r="B22">
            <v>1.308102081908505</v>
          </cell>
        </row>
        <row r="23">
          <cell r="A23">
            <v>0.96963197434547732</v>
          </cell>
          <cell r="B23">
            <v>1.4892318480306219</v>
          </cell>
        </row>
        <row r="24">
          <cell r="A24">
            <v>1.0293154432420444</v>
          </cell>
          <cell r="B24">
            <v>1.1140907067423789</v>
          </cell>
        </row>
        <row r="25">
          <cell r="A25">
            <v>1.2941678807307331</v>
          </cell>
          <cell r="B25">
            <v>2.2300465968293519</v>
          </cell>
        </row>
        <row r="26">
          <cell r="A26">
            <v>1.4094945094487414</v>
          </cell>
          <cell r="B26">
            <v>1.1650942910744897</v>
          </cell>
          <cell r="E26">
            <v>-2.1662440281529589</v>
          </cell>
          <cell r="F26">
            <v>-2.5222044752236528</v>
          </cell>
          <cell r="I26">
            <v>1.6666666666666667</v>
          </cell>
          <cell r="J26">
            <v>-4.6884485033766117</v>
          </cell>
        </row>
        <row r="27">
          <cell r="A27">
            <v>1.5567488656234265</v>
          </cell>
          <cell r="B27">
            <v>2.4009580277577962</v>
          </cell>
          <cell r="E27">
            <v>-1.1881088176545018</v>
          </cell>
          <cell r="F27">
            <v>-1.7537887467843787</v>
          </cell>
          <cell r="I27">
            <v>5</v>
          </cell>
          <cell r="J27">
            <v>-2.9418975644388805</v>
          </cell>
        </row>
        <row r="28">
          <cell r="A28">
            <v>1.7917970447345934</v>
          </cell>
          <cell r="B28">
            <v>2.0492735140819773</v>
          </cell>
          <cell r="E28">
            <v>-1.0165243588474069</v>
          </cell>
          <cell r="F28">
            <v>-0.64860636374125313</v>
          </cell>
          <cell r="I28">
            <v>8.3333333333333339</v>
          </cell>
          <cell r="J28">
            <v>-1.66513072258866</v>
          </cell>
        </row>
        <row r="29">
          <cell r="A29">
            <v>1.933825033080377</v>
          </cell>
          <cell r="B29">
            <v>3.4782068077574131</v>
          </cell>
          <cell r="E29">
            <v>-0.35937639808429744</v>
          </cell>
          <cell r="F29">
            <v>-0.73787185434582936</v>
          </cell>
          <cell r="I29">
            <v>11.666666666666666</v>
          </cell>
          <cell r="J29">
            <v>-1.2933464429371124</v>
          </cell>
        </row>
        <row r="30">
          <cell r="A30">
            <v>2.1025657863371654</v>
          </cell>
          <cell r="B30">
            <v>2.947958238281061</v>
          </cell>
          <cell r="E30">
            <v>-0.15223766420687945</v>
          </cell>
          <cell r="F30">
            <v>-3.3518432321705927E-2</v>
          </cell>
          <cell r="I30">
            <v>15</v>
          </cell>
          <cell r="J30">
            <v>-1.0972482524301268</v>
          </cell>
        </row>
        <row r="31">
          <cell r="A31">
            <v>2.4482517503341952</v>
          </cell>
          <cell r="B31">
            <v>4.683868461159836</v>
          </cell>
          <cell r="E31">
            <v>-7.7631008442911154E-2</v>
          </cell>
          <cell r="F31">
            <v>-1.2157154344942014</v>
          </cell>
          <cell r="I31">
            <v>18.333333333333336</v>
          </cell>
          <cell r="J31">
            <v>-1.0569526275504972</v>
          </cell>
        </row>
        <row r="32">
          <cell r="E32">
            <v>-7.4009622163147881E-2</v>
          </cell>
          <cell r="F32">
            <v>-0.98294300538734936</v>
          </cell>
          <cell r="I32">
            <v>21.666666666666668</v>
          </cell>
          <cell r="J32">
            <v>-1.0304316987139419</v>
          </cell>
        </row>
        <row r="33">
          <cell r="E33">
            <v>2.1633539485555575E-2</v>
          </cell>
          <cell r="F33">
            <v>9.4083664605144435</v>
          </cell>
          <cell r="I33">
            <v>25.000000000000004</v>
          </cell>
          <cell r="J33">
            <v>-0.48772834848366475</v>
          </cell>
        </row>
        <row r="34">
          <cell r="E34">
            <v>0.42021663413685229</v>
          </cell>
          <cell r="F34">
            <v>9.5670007502874022E-2</v>
          </cell>
          <cell r="I34">
            <v>28.333333333333336</v>
          </cell>
          <cell r="J34">
            <v>-0.18575609652858538</v>
          </cell>
        </row>
        <row r="35">
          <cell r="E35">
            <v>0.5829874596881861</v>
          </cell>
          <cell r="F35">
            <v>-1.613419158402128</v>
          </cell>
          <cell r="I35">
            <v>31.666666666666668</v>
          </cell>
          <cell r="J35">
            <v>0.25799735920674982</v>
          </cell>
        </row>
        <row r="36">
          <cell r="E36">
            <v>0.58479503033556568</v>
          </cell>
          <cell r="F36">
            <v>-0.32679767112881586</v>
          </cell>
          <cell r="I36">
            <v>35</v>
          </cell>
          <cell r="J36">
            <v>0.41825083183804879</v>
          </cell>
        </row>
        <row r="37">
          <cell r="E37">
            <v>0.60286288125626131</v>
          </cell>
          <cell r="F37">
            <v>3.8951574354413321E-2</v>
          </cell>
          <cell r="I37">
            <v>38.333333333333336</v>
          </cell>
          <cell r="J37">
            <v>0.47273514647994036</v>
          </cell>
        </row>
        <row r="38">
          <cell r="E38">
            <v>0.64539039916754137</v>
          </cell>
          <cell r="F38">
            <v>-1.1331187476512061</v>
          </cell>
          <cell r="I38">
            <v>41.666666666666664</v>
          </cell>
          <cell r="J38">
            <v>0.51588664163972631</v>
          </cell>
        </row>
        <row r="39">
          <cell r="E39">
            <v>0.80911575404184066</v>
          </cell>
          <cell r="F39">
            <v>-0.39086492220379188</v>
          </cell>
          <cell r="I39">
            <v>45</v>
          </cell>
          <cell r="J39">
            <v>0.64181445561067463</v>
          </cell>
        </row>
        <row r="40">
          <cell r="E40">
            <v>1.0728972428466583</v>
          </cell>
          <cell r="F40">
            <v>6.8471027571533414</v>
          </cell>
          <cell r="I40">
            <v>48.333333333333336</v>
          </cell>
          <cell r="J40">
            <v>0.84680240785324234</v>
          </cell>
        </row>
        <row r="41">
          <cell r="E41">
            <v>1.7072107984620433</v>
          </cell>
          <cell r="F41">
            <v>-1.234475651982103</v>
          </cell>
          <cell r="I41">
            <v>51.666666666666664</v>
          </cell>
          <cell r="J41">
            <v>1.1066549674468731</v>
          </cell>
        </row>
        <row r="42">
          <cell r="E42">
            <v>1.7098751550986966</v>
          </cell>
          <cell r="F42">
            <v>-0.6032201876518235</v>
          </cell>
          <cell r="I42">
            <v>55</v>
          </cell>
          <cell r="J42">
            <v>1.1140907067423789</v>
          </cell>
        </row>
        <row r="43">
          <cell r="E43">
            <v>1.8155710023630938</v>
          </cell>
          <cell r="F43">
            <v>4.7644289976369061</v>
          </cell>
          <cell r="I43">
            <v>58.333333333333336</v>
          </cell>
          <cell r="J43">
            <v>1.1650942910744897</v>
          </cell>
        </row>
        <row r="44">
          <cell r="E44">
            <v>1.9202036170034982</v>
          </cell>
          <cell r="F44">
            <v>-0.48905640991746147</v>
          </cell>
          <cell r="I44">
            <v>61.666666666666664</v>
          </cell>
          <cell r="J44">
            <v>1.308102081908505</v>
          </cell>
        </row>
        <row r="45">
          <cell r="E45">
            <v>2.0493999480264806</v>
          </cell>
          <cell r="F45">
            <v>-1.2025975401732383</v>
          </cell>
          <cell r="I45">
            <v>65</v>
          </cell>
          <cell r="J45">
            <v>1.4311472070860367</v>
          </cell>
        </row>
        <row r="46">
          <cell r="E46">
            <v>2.0696863283124682</v>
          </cell>
          <cell r="F46">
            <v>-0.76158424640396327</v>
          </cell>
          <cell r="I46">
            <v>68.333333333333343</v>
          </cell>
          <cell r="J46">
            <v>1.4892318480306219</v>
          </cell>
        </row>
        <row r="47">
          <cell r="E47">
            <v>2.1371312630163986</v>
          </cell>
          <cell r="F47">
            <v>-0.64789941498577663</v>
          </cell>
          <cell r="I47">
            <v>71.666666666666671</v>
          </cell>
          <cell r="J47">
            <v>2.0492735140819773</v>
          </cell>
        </row>
        <row r="48">
          <cell r="E48">
            <v>2.2175702271225806</v>
          </cell>
          <cell r="F48">
            <v>-1.1034795203802017</v>
          </cell>
          <cell r="I48">
            <v>75.000000000000014</v>
          </cell>
          <cell r="J48">
            <v>2.2300465968293519</v>
          </cell>
        </row>
        <row r="49">
          <cell r="E49">
            <v>2.5745276243125543</v>
          </cell>
          <cell r="F49">
            <v>-0.34448102748320242</v>
          </cell>
          <cell r="I49">
            <v>78.333333333333343</v>
          </cell>
          <cell r="J49">
            <v>2.4009580277577962</v>
          </cell>
        </row>
        <row r="50">
          <cell r="E50">
            <v>2.7299601874568258</v>
          </cell>
          <cell r="F50">
            <v>-1.5648658963823361</v>
          </cell>
          <cell r="I50">
            <v>81.666666666666671</v>
          </cell>
          <cell r="J50">
            <v>2.947958238281061</v>
          </cell>
        </row>
        <row r="51">
          <cell r="E51">
            <v>2.9284236496148655</v>
          </cell>
          <cell r="F51">
            <v>-0.52746562185706924</v>
          </cell>
          <cell r="I51">
            <v>85.000000000000014</v>
          </cell>
          <cell r="J51">
            <v>3.4782068077574131</v>
          </cell>
        </row>
        <row r="52">
          <cell r="E52">
            <v>3.245212073483339</v>
          </cell>
          <cell r="F52">
            <v>-1.1959385594013616</v>
          </cell>
          <cell r="I52">
            <v>88.333333333333343</v>
          </cell>
          <cell r="J52">
            <v>4.683868461159836</v>
          </cell>
        </row>
        <row r="53">
          <cell r="E53">
            <v>3.4366316485824129</v>
          </cell>
          <cell r="F53">
            <v>4.1575159175000209E-2</v>
          </cell>
          <cell r="I53">
            <v>91.666666666666671</v>
          </cell>
          <cell r="J53">
            <v>6.58</v>
          </cell>
        </row>
        <row r="54">
          <cell r="E54">
            <v>3.664053607215477</v>
          </cell>
          <cell r="F54">
            <v>-0.71609536893441605</v>
          </cell>
          <cell r="I54">
            <v>95.000000000000014</v>
          </cell>
          <cell r="J54">
            <v>7.92</v>
          </cell>
        </row>
        <row r="55">
          <cell r="E55">
            <v>4.1299551602595441</v>
          </cell>
          <cell r="F55">
            <v>0.55391330090029189</v>
          </cell>
          <cell r="I55">
            <v>98.333333333333343</v>
          </cell>
          <cell r="J55">
            <v>9.43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opLeftCell="A67" zoomScale="110" zoomScaleNormal="110" workbookViewId="0">
      <selection activeCell="K13" sqref="K13"/>
    </sheetView>
  </sheetViews>
  <sheetFormatPr baseColWidth="10" defaultRowHeight="15" x14ac:dyDescent="0.25"/>
  <cols>
    <col min="2" max="2" width="15" bestFit="1" customWidth="1"/>
  </cols>
  <sheetData>
    <row r="1" spans="1:10" x14ac:dyDescent="0.25">
      <c r="A1" s="146" t="s">
        <v>9</v>
      </c>
      <c r="B1" s="147"/>
      <c r="C1" s="147"/>
      <c r="D1" s="147"/>
      <c r="E1" s="147"/>
      <c r="F1" s="147"/>
      <c r="G1" s="147"/>
      <c r="H1" s="147"/>
      <c r="I1" s="147"/>
      <c r="J1" s="148"/>
    </row>
    <row r="2" spans="1:10" x14ac:dyDescent="0.25">
      <c r="A2" s="149"/>
      <c r="B2" s="150"/>
      <c r="C2" s="150"/>
      <c r="D2" s="150"/>
      <c r="E2" s="150"/>
      <c r="F2" s="150"/>
      <c r="G2" s="150"/>
      <c r="H2" s="150"/>
      <c r="I2" s="150"/>
      <c r="J2" s="151"/>
    </row>
    <row r="4" spans="1:10" x14ac:dyDescent="0.25">
      <c r="A4" s="4"/>
      <c r="B4" s="4"/>
      <c r="C4" s="4"/>
    </row>
    <row r="5" spans="1:10" x14ac:dyDescent="0.25">
      <c r="A5" s="4"/>
      <c r="B5" s="152" t="s">
        <v>21</v>
      </c>
      <c r="C5" s="153"/>
      <c r="D5" s="153"/>
      <c r="E5" s="153"/>
      <c r="F5" s="153"/>
      <c r="G5" s="153"/>
      <c r="H5" s="153"/>
      <c r="I5" s="153"/>
      <c r="J5" s="154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/>
    </row>
    <row r="8" spans="1:10" x14ac:dyDescent="0.25">
      <c r="A8" s="4"/>
      <c r="B8" s="156" t="s">
        <v>31</v>
      </c>
      <c r="C8" s="156"/>
      <c r="D8" s="156"/>
      <c r="E8" s="156"/>
      <c r="F8" s="156"/>
    </row>
    <row r="9" spans="1:10" x14ac:dyDescent="0.25">
      <c r="A9" s="4"/>
      <c r="B9" s="11"/>
      <c r="C9" s="12" t="s">
        <v>10</v>
      </c>
      <c r="D9" s="12" t="s">
        <v>11</v>
      </c>
      <c r="E9" s="12" t="s">
        <v>12</v>
      </c>
      <c r="F9" s="12" t="s">
        <v>16</v>
      </c>
    </row>
    <row r="10" spans="1:10" x14ac:dyDescent="0.25">
      <c r="A10" s="4"/>
      <c r="B10" s="13" t="s">
        <v>13</v>
      </c>
      <c r="C10" s="11">
        <v>0.1</v>
      </c>
      <c r="D10" s="11">
        <f>D12-D11</f>
        <v>0.25</v>
      </c>
      <c r="E10" s="11">
        <v>0.03</v>
      </c>
      <c r="F10" s="11">
        <f>SUM(C10:E10)</f>
        <v>0.38</v>
      </c>
    </row>
    <row r="11" spans="1:10" x14ac:dyDescent="0.25">
      <c r="A11" s="4"/>
      <c r="B11" s="13" t="s">
        <v>14</v>
      </c>
      <c r="C11" s="11">
        <f>F11-D11-E11</f>
        <v>0.21999999999999997</v>
      </c>
      <c r="D11" s="11">
        <v>0.26</v>
      </c>
      <c r="E11" s="11">
        <v>0.14000000000000001</v>
      </c>
      <c r="F11" s="11">
        <v>0.62</v>
      </c>
    </row>
    <row r="12" spans="1:10" x14ac:dyDescent="0.25">
      <c r="A12" s="4"/>
      <c r="B12" s="13" t="s">
        <v>15</v>
      </c>
      <c r="C12" s="11">
        <f>C11+C10</f>
        <v>0.31999999999999995</v>
      </c>
      <c r="D12" s="11">
        <f>F12-C12-E12</f>
        <v>0.51</v>
      </c>
      <c r="E12" s="11">
        <f>E11+E10</f>
        <v>0.17</v>
      </c>
      <c r="F12" s="11">
        <v>1</v>
      </c>
    </row>
    <row r="13" spans="1:10" x14ac:dyDescent="0.25">
      <c r="A13" s="4"/>
      <c r="B13" s="5"/>
      <c r="C13" s="5"/>
      <c r="D13" s="8"/>
      <c r="E13" s="8"/>
      <c r="F13" s="8"/>
    </row>
    <row r="14" spans="1:10" x14ac:dyDescent="0.25">
      <c r="A14" s="4"/>
      <c r="B14" s="4"/>
      <c r="C14" s="4"/>
      <c r="D14" s="1"/>
      <c r="E14" s="1"/>
      <c r="F14" s="1"/>
    </row>
    <row r="15" spans="1:10" x14ac:dyDescent="0.25">
      <c r="A15" s="4"/>
      <c r="B15" s="152" t="s">
        <v>32</v>
      </c>
      <c r="C15" s="153"/>
      <c r="D15" s="153"/>
      <c r="E15" s="154"/>
      <c r="G15" s="152" t="s">
        <v>32</v>
      </c>
      <c r="H15" s="153"/>
      <c r="I15" s="153"/>
      <c r="J15" s="154"/>
    </row>
    <row r="16" spans="1:10" x14ac:dyDescent="0.25">
      <c r="B16" s="19" t="s">
        <v>17</v>
      </c>
      <c r="C16" s="20" t="s">
        <v>10</v>
      </c>
      <c r="D16" s="20" t="s">
        <v>11</v>
      </c>
      <c r="E16" s="20" t="s">
        <v>12</v>
      </c>
      <c r="F16" s="1"/>
      <c r="G16" s="21" t="s">
        <v>18</v>
      </c>
      <c r="H16" s="20" t="s">
        <v>10</v>
      </c>
      <c r="I16" s="20" t="s">
        <v>11</v>
      </c>
      <c r="J16" s="20" t="s">
        <v>12</v>
      </c>
    </row>
    <row r="17" spans="2:10" x14ac:dyDescent="0.25">
      <c r="B17" s="16" t="s">
        <v>13</v>
      </c>
      <c r="C17" s="15">
        <v>0.26315789473684209</v>
      </c>
      <c r="D17" s="15">
        <f>((D10/D12)*D12)/F10</f>
        <v>0.65789473684210531</v>
      </c>
      <c r="E17" s="15">
        <f>((E10/E12)*E12)/F10</f>
        <v>7.8947368421052627E-2</v>
      </c>
      <c r="F17" s="1"/>
      <c r="G17" s="16" t="s">
        <v>13</v>
      </c>
      <c r="H17" s="15">
        <f>((C10/F10)*F10)/C12</f>
        <v>0.3125</v>
      </c>
      <c r="I17" s="15">
        <v>0.49019607843137253</v>
      </c>
      <c r="J17" s="15">
        <f>((E10/F10)*F10)/E12</f>
        <v>0.1764705882352941</v>
      </c>
    </row>
    <row r="18" spans="2:10" x14ac:dyDescent="0.25">
      <c r="B18" s="16" t="s">
        <v>14</v>
      </c>
      <c r="C18" s="15">
        <f>((C11/C12)*C12)/F11</f>
        <v>0.35483870967741932</v>
      </c>
      <c r="D18" s="15">
        <f>((D11/D12)*D12)/F11</f>
        <v>0.41935483870967744</v>
      </c>
      <c r="E18" s="15">
        <v>0.22580645161290322</v>
      </c>
      <c r="F18" s="1"/>
      <c r="G18" s="16" t="s">
        <v>14</v>
      </c>
      <c r="H18" s="15">
        <f>((C11/F11)*F11)/C12</f>
        <v>0.6875</v>
      </c>
      <c r="I18" s="15">
        <f>((D11/F11)*F11)/D12</f>
        <v>0.50980392156862742</v>
      </c>
      <c r="J18" s="15">
        <f>((E11/F11)*F11)/E12</f>
        <v>0.82352941176470595</v>
      </c>
    </row>
    <row r="21" spans="2:10" x14ac:dyDescent="0.25">
      <c r="B21" s="155" t="s">
        <v>22</v>
      </c>
      <c r="C21" s="155"/>
      <c r="D21" s="155"/>
      <c r="E21" s="155"/>
      <c r="F21" s="155"/>
      <c r="G21" s="155"/>
      <c r="H21" s="155"/>
      <c r="I21" s="155"/>
      <c r="J21" s="155"/>
    </row>
    <row r="24" spans="2:10" x14ac:dyDescent="0.25">
      <c r="B24" s="156" t="s">
        <v>31</v>
      </c>
      <c r="C24" s="157"/>
      <c r="D24" s="157"/>
      <c r="E24" s="157"/>
      <c r="F24" s="157"/>
      <c r="G24" s="157"/>
      <c r="H24" s="157"/>
    </row>
    <row r="25" spans="2:10" x14ac:dyDescent="0.25">
      <c r="B25" s="17"/>
      <c r="C25" s="16" t="s">
        <v>2</v>
      </c>
      <c r="D25" s="16" t="s">
        <v>3</v>
      </c>
      <c r="E25" s="16" t="s">
        <v>4</v>
      </c>
      <c r="F25" s="16" t="s">
        <v>5</v>
      </c>
      <c r="G25" s="16" t="s">
        <v>6</v>
      </c>
      <c r="H25" s="16" t="s">
        <v>23</v>
      </c>
    </row>
    <row r="26" spans="2:10" x14ac:dyDescent="0.25">
      <c r="B26" s="16" t="s">
        <v>0</v>
      </c>
      <c r="C26" s="15">
        <v>0.21428571428571427</v>
      </c>
      <c r="D26" s="15">
        <v>7.1428571428571425E-2</v>
      </c>
      <c r="E26" s="15">
        <v>0.14285714285714285</v>
      </c>
      <c r="F26" s="15" t="s">
        <v>19</v>
      </c>
      <c r="G26" s="15" t="s">
        <v>19</v>
      </c>
      <c r="H26" s="15">
        <v>0.42857142857142855</v>
      </c>
    </row>
    <row r="27" spans="2:10" x14ac:dyDescent="0.25">
      <c r="B27" s="16" t="s">
        <v>1</v>
      </c>
      <c r="C27" s="15" t="s">
        <v>20</v>
      </c>
      <c r="D27" s="15">
        <v>0.2857142857142857</v>
      </c>
      <c r="E27" s="15" t="s">
        <v>19</v>
      </c>
      <c r="F27" s="15">
        <v>0.21428571428571427</v>
      </c>
      <c r="G27" s="15">
        <v>7.1428571428571425E-2</v>
      </c>
      <c r="H27" s="15">
        <v>0.5714285714285714</v>
      </c>
    </row>
    <row r="28" spans="2:10" x14ac:dyDescent="0.25">
      <c r="B28" s="16" t="s">
        <v>24</v>
      </c>
      <c r="C28" s="15">
        <v>0.21428571428571427</v>
      </c>
      <c r="D28" s="15">
        <v>0.35714285714285715</v>
      </c>
      <c r="E28" s="15">
        <v>0.14285714285714285</v>
      </c>
      <c r="F28" s="15">
        <v>0.21428571428571427</v>
      </c>
      <c r="G28" s="15">
        <v>7.1428571428571425E-2</v>
      </c>
      <c r="H28" s="18">
        <f>SUM(C28:G28)</f>
        <v>0.99999999999999989</v>
      </c>
    </row>
    <row r="31" spans="2:10" x14ac:dyDescent="0.25">
      <c r="B31" s="156" t="s">
        <v>33</v>
      </c>
      <c r="C31" s="157"/>
      <c r="D31" s="157"/>
      <c r="E31" s="157"/>
      <c r="F31" s="157"/>
      <c r="G31" s="157"/>
    </row>
    <row r="32" spans="2:10" x14ac:dyDescent="0.25">
      <c r="B32" s="14"/>
      <c r="C32" s="16" t="s">
        <v>2</v>
      </c>
      <c r="D32" s="16" t="s">
        <v>3</v>
      </c>
      <c r="E32" s="16" t="s">
        <v>4</v>
      </c>
      <c r="F32" s="16" t="s">
        <v>5</v>
      </c>
      <c r="G32" s="16" t="s">
        <v>6</v>
      </c>
    </row>
    <row r="33" spans="2:8" x14ac:dyDescent="0.25">
      <c r="B33" s="16" t="s">
        <v>0</v>
      </c>
      <c r="C33" s="15">
        <v>0.5</v>
      </c>
      <c r="D33" s="15">
        <f>((D26/D28)*D28)/H26</f>
        <v>0.16666666666666666</v>
      </c>
      <c r="E33" s="15">
        <f>((E26/E28)*E28)/H26</f>
        <v>0.33333333333333331</v>
      </c>
      <c r="F33" s="22">
        <v>0</v>
      </c>
      <c r="G33" s="23">
        <v>0</v>
      </c>
    </row>
    <row r="34" spans="2:8" x14ac:dyDescent="0.25">
      <c r="B34" s="16" t="s">
        <v>1</v>
      </c>
      <c r="C34" s="23">
        <v>0</v>
      </c>
      <c r="D34" s="15">
        <f>((D27/D28)*D28/H27)</f>
        <v>0.5</v>
      </c>
      <c r="E34" s="23">
        <v>0</v>
      </c>
      <c r="F34" s="15">
        <v>0.375</v>
      </c>
      <c r="G34" s="15">
        <f>((G27/G28)*G28/H27)</f>
        <v>0.125</v>
      </c>
    </row>
    <row r="36" spans="2:8" x14ac:dyDescent="0.25">
      <c r="H36" s="7"/>
    </row>
    <row r="37" spans="2:8" x14ac:dyDescent="0.25">
      <c r="B37" s="156" t="s">
        <v>34</v>
      </c>
      <c r="C37" s="157"/>
      <c r="D37" s="157"/>
      <c r="E37" s="157"/>
      <c r="F37" s="157"/>
      <c r="G37" s="157"/>
    </row>
    <row r="38" spans="2:8" x14ac:dyDescent="0.25">
      <c r="B38" s="14"/>
      <c r="C38" s="16" t="s">
        <v>25</v>
      </c>
      <c r="D38" s="16" t="s">
        <v>26</v>
      </c>
      <c r="E38" s="16" t="s">
        <v>27</v>
      </c>
      <c r="F38" s="16" t="s">
        <v>28</v>
      </c>
      <c r="G38" s="16" t="s">
        <v>29</v>
      </c>
    </row>
    <row r="39" spans="2:8" x14ac:dyDescent="0.25">
      <c r="B39" s="16" t="s">
        <v>0</v>
      </c>
      <c r="C39" s="15">
        <f>1-C33</f>
        <v>0.5</v>
      </c>
      <c r="D39" s="15">
        <v>0.83333333333333337</v>
      </c>
      <c r="E39" s="15">
        <f>1-E33</f>
        <v>0.66666666666666674</v>
      </c>
      <c r="F39" s="23">
        <f>1-F33</f>
        <v>1</v>
      </c>
      <c r="G39" s="23">
        <f>1-G33</f>
        <v>1</v>
      </c>
    </row>
    <row r="40" spans="2:8" x14ac:dyDescent="0.25">
      <c r="B40" s="16" t="s">
        <v>1</v>
      </c>
      <c r="C40" s="23">
        <f>1-C34</f>
        <v>1</v>
      </c>
      <c r="D40" s="15">
        <f>1-D34</f>
        <v>0.5</v>
      </c>
      <c r="E40" s="23">
        <f>1-E34</f>
        <v>1</v>
      </c>
      <c r="F40" s="15">
        <f>1-F34</f>
        <v>0.625</v>
      </c>
      <c r="G40" s="15">
        <v>0.875</v>
      </c>
    </row>
    <row r="41" spans="2:8" x14ac:dyDescent="0.25">
      <c r="B41" s="1"/>
      <c r="C41" s="6"/>
      <c r="D41" s="6"/>
      <c r="E41" s="6"/>
      <c r="F41" s="6"/>
      <c r="G41" s="6"/>
    </row>
    <row r="42" spans="2:8" x14ac:dyDescent="0.25">
      <c r="B42" s="1"/>
      <c r="C42" s="6"/>
      <c r="D42" s="6"/>
      <c r="E42" s="6"/>
      <c r="F42" s="6"/>
      <c r="G42" s="6"/>
    </row>
    <row r="43" spans="2:8" x14ac:dyDescent="0.25">
      <c r="B43" s="156" t="s">
        <v>35</v>
      </c>
      <c r="C43" s="156"/>
      <c r="D43" s="156"/>
      <c r="E43" s="156"/>
      <c r="F43" s="156"/>
      <c r="G43" s="27"/>
    </row>
    <row r="44" spans="2:8" x14ac:dyDescent="0.25">
      <c r="B44" s="28" t="s">
        <v>37</v>
      </c>
      <c r="D44" s="7"/>
      <c r="F44" s="26">
        <f>C33*D39*E39*F33*G39</f>
        <v>0</v>
      </c>
    </row>
    <row r="45" spans="2:8" x14ac:dyDescent="0.25">
      <c r="B45" s="28" t="s">
        <v>38</v>
      </c>
      <c r="F45" s="6">
        <f>H26</f>
        <v>0.42857142857142855</v>
      </c>
    </row>
    <row r="46" spans="2:8" x14ac:dyDescent="0.25">
      <c r="B46" s="28" t="s">
        <v>39</v>
      </c>
      <c r="F46" s="2">
        <f>C28*(1-D28)*(1-E28)*F28*(1-G28)</f>
        <v>2.3494674837865177E-2</v>
      </c>
    </row>
    <row r="47" spans="2:8" x14ac:dyDescent="0.25">
      <c r="B47" s="152" t="s">
        <v>8</v>
      </c>
      <c r="C47" s="153"/>
      <c r="D47" s="153"/>
      <c r="E47" s="153"/>
      <c r="F47" s="25">
        <f>(F44*F45)/F46</f>
        <v>0</v>
      </c>
    </row>
    <row r="49" spans="2:10" x14ac:dyDescent="0.25">
      <c r="B49" s="156" t="s">
        <v>42</v>
      </c>
      <c r="C49" s="156"/>
      <c r="D49" s="156"/>
      <c r="E49" s="156"/>
      <c r="F49" s="156"/>
      <c r="G49" s="29"/>
    </row>
    <row r="50" spans="2:10" x14ac:dyDescent="0.25">
      <c r="B50" s="28" t="s">
        <v>40</v>
      </c>
      <c r="D50" s="7"/>
      <c r="F50" s="26">
        <f>C40*D34*E34*F40*G34</f>
        <v>0</v>
      </c>
    </row>
    <row r="51" spans="2:10" x14ac:dyDescent="0.25">
      <c r="B51" s="28" t="s">
        <v>41</v>
      </c>
      <c r="F51" s="6">
        <f>H27</f>
        <v>0.5714285714285714</v>
      </c>
    </row>
    <row r="52" spans="2:10" x14ac:dyDescent="0.25">
      <c r="B52" s="28" t="s">
        <v>39</v>
      </c>
      <c r="F52" s="2">
        <f>C28*(1-D28)*(1-E28)*F28*(1-G28)</f>
        <v>2.3494674837865177E-2</v>
      </c>
    </row>
    <row r="53" spans="2:10" x14ac:dyDescent="0.25">
      <c r="B53" s="152" t="s">
        <v>8</v>
      </c>
      <c r="C53" s="153"/>
      <c r="D53" s="153"/>
      <c r="E53" s="153"/>
      <c r="F53" s="25">
        <f>(F50*F51)/F52</f>
        <v>0</v>
      </c>
    </row>
    <row r="56" spans="2:10" x14ac:dyDescent="0.25">
      <c r="B56" s="158" t="s">
        <v>30</v>
      </c>
      <c r="C56" s="159"/>
      <c r="D56" s="159"/>
      <c r="E56" s="159"/>
      <c r="F56" s="159"/>
      <c r="G56" s="159"/>
      <c r="H56" s="159"/>
      <c r="I56" s="159"/>
      <c r="J56" s="160"/>
    </row>
    <row r="59" spans="2:10" x14ac:dyDescent="0.25">
      <c r="B59" s="156" t="s">
        <v>31</v>
      </c>
      <c r="C59" s="156"/>
      <c r="D59" s="156"/>
      <c r="E59" s="156"/>
      <c r="F59" s="156"/>
      <c r="G59" s="156"/>
      <c r="H59" s="156"/>
    </row>
    <row r="60" spans="2:10" x14ac:dyDescent="0.25">
      <c r="B60" s="14"/>
      <c r="C60" s="16" t="s">
        <v>2</v>
      </c>
      <c r="D60" s="16" t="s">
        <v>3</v>
      </c>
      <c r="E60" s="16" t="s">
        <v>4</v>
      </c>
      <c r="F60" s="16" t="s">
        <v>5</v>
      </c>
      <c r="G60" s="16" t="s">
        <v>6</v>
      </c>
      <c r="H60" s="16" t="s">
        <v>7</v>
      </c>
    </row>
    <row r="61" spans="2:10" x14ac:dyDescent="0.25">
      <c r="B61" s="16" t="s">
        <v>0</v>
      </c>
      <c r="C61" s="24">
        <f>4/21</f>
        <v>0.19047619047619047</v>
      </c>
      <c r="D61" s="24">
        <v>9.5238095238095233E-2</v>
      </c>
      <c r="E61" s="24">
        <v>0.14285714285714285</v>
      </c>
      <c r="F61" s="24">
        <v>4.7619047619047616E-2</v>
      </c>
      <c r="G61" s="24">
        <v>4.7619047619047616E-2</v>
      </c>
      <c r="H61" s="24">
        <f>SUM(C61:G61)</f>
        <v>0.52380952380952372</v>
      </c>
    </row>
    <row r="62" spans="2:10" x14ac:dyDescent="0.25">
      <c r="B62" s="16" t="s">
        <v>1</v>
      </c>
      <c r="C62" s="24">
        <f>1/21</f>
        <v>4.7619047619047616E-2</v>
      </c>
      <c r="D62" s="24">
        <f>3/21</f>
        <v>0.14285714285714285</v>
      </c>
      <c r="E62" s="24">
        <f>1/21</f>
        <v>4.7619047619047616E-2</v>
      </c>
      <c r="F62" s="24">
        <f>3/21</f>
        <v>0.14285714285714285</v>
      </c>
      <c r="G62" s="24">
        <v>9.5238095238095233E-2</v>
      </c>
      <c r="H62" s="24">
        <f>SUM(C62:G62)</f>
        <v>0.47619047619047616</v>
      </c>
    </row>
    <row r="63" spans="2:10" x14ac:dyDescent="0.25">
      <c r="B63" s="16" t="s">
        <v>7</v>
      </c>
      <c r="C63" s="24">
        <f>SUM(C61:C62)</f>
        <v>0.23809523809523808</v>
      </c>
      <c r="D63" s="24">
        <f t="shared" ref="D63:G63" si="0">SUM(D61:D62)</f>
        <v>0.23809523809523808</v>
      </c>
      <c r="E63" s="24">
        <f t="shared" si="0"/>
        <v>0.19047619047619047</v>
      </c>
      <c r="F63" s="24">
        <f t="shared" si="0"/>
        <v>0.19047619047619047</v>
      </c>
      <c r="G63" s="24">
        <f t="shared" si="0"/>
        <v>0.14285714285714285</v>
      </c>
      <c r="H63" s="24">
        <f>SUM(H61:H62)</f>
        <v>0.99999999999999989</v>
      </c>
    </row>
    <row r="64" spans="2:10" x14ac:dyDescent="0.25">
      <c r="B64" s="1"/>
      <c r="C64" s="1"/>
      <c r="D64" s="1"/>
      <c r="E64" s="1"/>
      <c r="F64" s="1"/>
      <c r="G64" s="1"/>
      <c r="H64" s="1"/>
    </row>
    <row r="66" spans="2:13" x14ac:dyDescent="0.25">
      <c r="B66" s="156" t="s">
        <v>36</v>
      </c>
      <c r="C66" s="156"/>
      <c r="D66" s="156"/>
      <c r="E66" s="156"/>
      <c r="F66" s="156"/>
      <c r="G66" s="156"/>
      <c r="H66" s="9"/>
    </row>
    <row r="67" spans="2:13" x14ac:dyDescent="0.25">
      <c r="B67" s="14"/>
      <c r="C67" s="16" t="s">
        <v>2</v>
      </c>
      <c r="D67" s="16" t="s">
        <v>3</v>
      </c>
      <c r="E67" s="16" t="s">
        <v>4</v>
      </c>
      <c r="F67" s="16" t="s">
        <v>5</v>
      </c>
      <c r="G67" s="16" t="s">
        <v>6</v>
      </c>
    </row>
    <row r="68" spans="2:13" x14ac:dyDescent="0.25">
      <c r="B68" s="16" t="s">
        <v>0</v>
      </c>
      <c r="C68" s="24">
        <f>4/11</f>
        <v>0.36363636363636365</v>
      </c>
      <c r="D68" s="24">
        <f>2/11</f>
        <v>0.18181818181818182</v>
      </c>
      <c r="E68" s="24">
        <f>3/11</f>
        <v>0.27272727272727271</v>
      </c>
      <c r="F68" s="24">
        <f>1/11</f>
        <v>9.0909090909090912E-2</v>
      </c>
      <c r="G68" s="24">
        <f>1/11</f>
        <v>9.0909090909090912E-2</v>
      </c>
      <c r="H68" s="10"/>
    </row>
    <row r="69" spans="2:13" x14ac:dyDescent="0.25">
      <c r="B69" s="16" t="s">
        <v>1</v>
      </c>
      <c r="C69" s="24">
        <f>1/10</f>
        <v>0.1</v>
      </c>
      <c r="D69" s="24">
        <f>3/10</f>
        <v>0.3</v>
      </c>
      <c r="E69" s="24">
        <f>1/10</f>
        <v>0.1</v>
      </c>
      <c r="F69" s="24">
        <f>3/10</f>
        <v>0.3</v>
      </c>
      <c r="G69" s="24">
        <f>2/10</f>
        <v>0.2</v>
      </c>
    </row>
    <row r="71" spans="2:13" x14ac:dyDescent="0.25">
      <c r="B71" s="1"/>
      <c r="C71" s="3"/>
      <c r="D71" s="3"/>
      <c r="E71" s="3"/>
      <c r="F71" s="3"/>
      <c r="G71" s="3"/>
      <c r="H71" s="3"/>
    </row>
    <row r="72" spans="2:13" x14ac:dyDescent="0.25">
      <c r="B72" s="156" t="s">
        <v>34</v>
      </c>
      <c r="C72" s="157"/>
      <c r="D72" s="157"/>
      <c r="E72" s="157"/>
      <c r="F72" s="157"/>
      <c r="G72" s="157"/>
      <c r="H72" s="3"/>
    </row>
    <row r="73" spans="2:13" x14ac:dyDescent="0.25">
      <c r="B73" s="14"/>
      <c r="C73" s="16" t="s">
        <v>25</v>
      </c>
      <c r="D73" s="16" t="s">
        <v>26</v>
      </c>
      <c r="E73" s="16" t="s">
        <v>27</v>
      </c>
      <c r="F73" s="16" t="s">
        <v>28</v>
      </c>
      <c r="G73" s="16" t="s">
        <v>29</v>
      </c>
      <c r="H73" s="3"/>
    </row>
    <row r="74" spans="2:13" x14ac:dyDescent="0.25">
      <c r="B74" s="16" t="s">
        <v>0</v>
      </c>
      <c r="C74" s="24">
        <f>1-C68</f>
        <v>0.63636363636363635</v>
      </c>
      <c r="D74" s="24">
        <f t="shared" ref="D74:G74" si="1">1-D68</f>
        <v>0.81818181818181812</v>
      </c>
      <c r="E74" s="24">
        <f t="shared" si="1"/>
        <v>0.72727272727272729</v>
      </c>
      <c r="F74" s="24">
        <f t="shared" si="1"/>
        <v>0.90909090909090906</v>
      </c>
      <c r="G74" s="24">
        <f t="shared" si="1"/>
        <v>0.90909090909090906</v>
      </c>
      <c r="H74" s="3"/>
    </row>
    <row r="75" spans="2:13" x14ac:dyDescent="0.25">
      <c r="B75" s="16" t="s">
        <v>1</v>
      </c>
      <c r="C75" s="24">
        <f>1-C69</f>
        <v>0.9</v>
      </c>
      <c r="D75" s="24">
        <f t="shared" ref="D75:G75" si="2">1-D69</f>
        <v>0.7</v>
      </c>
      <c r="E75" s="24">
        <f t="shared" si="2"/>
        <v>0.9</v>
      </c>
      <c r="F75" s="24">
        <f t="shared" si="2"/>
        <v>0.7</v>
      </c>
      <c r="G75" s="24">
        <f t="shared" si="2"/>
        <v>0.8</v>
      </c>
      <c r="H75" s="3"/>
    </row>
    <row r="76" spans="2:13" x14ac:dyDescent="0.25">
      <c r="B76" s="1"/>
      <c r="C76" s="1"/>
      <c r="D76" s="1"/>
      <c r="E76" s="1"/>
      <c r="F76" s="1"/>
      <c r="G76" s="1"/>
      <c r="H76" s="1"/>
    </row>
    <row r="77" spans="2:13" x14ac:dyDescent="0.25">
      <c r="C77" s="1"/>
      <c r="D77" s="1"/>
      <c r="E77" s="1"/>
      <c r="F77" s="1"/>
      <c r="G77" s="1"/>
      <c r="H77" s="1"/>
    </row>
    <row r="78" spans="2:13" x14ac:dyDescent="0.25">
      <c r="B78" s="156" t="s">
        <v>35</v>
      </c>
      <c r="C78" s="156"/>
      <c r="D78" s="156"/>
      <c r="E78" s="156"/>
      <c r="F78" s="156"/>
      <c r="H78" s="161"/>
      <c r="I78" s="161"/>
      <c r="J78" s="161"/>
      <c r="K78" s="161"/>
      <c r="L78" s="161"/>
      <c r="M78" s="161"/>
    </row>
    <row r="79" spans="2:13" x14ac:dyDescent="0.25">
      <c r="B79" s="28" t="s">
        <v>37</v>
      </c>
      <c r="D79" s="7"/>
      <c r="F79" s="2">
        <f>(C68*(1-D68)*(1-E68)*F68*(1-G68))</f>
        <v>1.7882534104103669E-2</v>
      </c>
      <c r="H79" s="31"/>
      <c r="I79" s="31"/>
      <c r="J79" s="31"/>
      <c r="K79" s="31"/>
      <c r="L79" s="31"/>
      <c r="M79" s="31"/>
    </row>
    <row r="80" spans="2:13" x14ac:dyDescent="0.25">
      <c r="B80" s="28" t="s">
        <v>38</v>
      </c>
      <c r="F80" s="6">
        <f>H61</f>
        <v>0.52380952380952372</v>
      </c>
      <c r="H80" s="31"/>
      <c r="I80" s="32"/>
      <c r="J80" s="31"/>
      <c r="K80" s="31"/>
      <c r="L80" s="31"/>
      <c r="M80" s="31"/>
    </row>
    <row r="81" spans="2:13" x14ac:dyDescent="0.25">
      <c r="B81" s="28" t="s">
        <v>39</v>
      </c>
      <c r="F81" s="2">
        <f>C63*(1-D63)*(1-E63)*F63*(1-G63)</f>
        <v>2.3975900693934845E-2</v>
      </c>
      <c r="H81" s="33"/>
      <c r="I81" s="34"/>
      <c r="J81" s="31"/>
      <c r="K81" s="31"/>
      <c r="L81" s="31"/>
      <c r="M81" s="31"/>
    </row>
    <row r="82" spans="2:13" x14ac:dyDescent="0.25">
      <c r="B82" s="152" t="s">
        <v>8</v>
      </c>
      <c r="C82" s="153"/>
      <c r="D82" s="153"/>
      <c r="E82" s="153"/>
      <c r="F82" s="30">
        <f>(F79*F80)/F81</f>
        <v>0.39068570533192443</v>
      </c>
      <c r="H82" s="31"/>
      <c r="I82" s="31"/>
      <c r="J82" s="31"/>
      <c r="K82" s="31"/>
      <c r="L82" s="31"/>
      <c r="M82" s="31"/>
    </row>
    <row r="84" spans="2:13" x14ac:dyDescent="0.25">
      <c r="B84" s="156" t="s">
        <v>35</v>
      </c>
      <c r="C84" s="156"/>
      <c r="D84" s="156"/>
      <c r="E84" s="156"/>
      <c r="F84" s="156"/>
      <c r="H84" s="161"/>
      <c r="I84" s="161"/>
      <c r="J84" s="161"/>
      <c r="K84" s="161"/>
      <c r="L84" s="161"/>
      <c r="M84" s="161"/>
    </row>
    <row r="85" spans="2:13" x14ac:dyDescent="0.25">
      <c r="B85" s="28" t="s">
        <v>40</v>
      </c>
      <c r="D85" s="7"/>
      <c r="F85" s="2">
        <f>(C69*D75*E75*F69*G75)</f>
        <v>1.5120000000000001E-2</v>
      </c>
      <c r="H85" s="31"/>
      <c r="I85" s="31"/>
      <c r="J85" s="31"/>
      <c r="K85" s="31"/>
      <c r="L85" s="31"/>
      <c r="M85" s="31"/>
    </row>
    <row r="86" spans="2:13" x14ac:dyDescent="0.25">
      <c r="B86" s="28" t="s">
        <v>41</v>
      </c>
      <c r="F86" s="6">
        <f>H62</f>
        <v>0.47619047619047616</v>
      </c>
      <c r="H86" s="31"/>
      <c r="I86" s="32"/>
      <c r="J86" s="31"/>
      <c r="K86" s="31"/>
      <c r="L86" s="31"/>
      <c r="M86" s="31"/>
    </row>
    <row r="87" spans="2:13" x14ac:dyDescent="0.25">
      <c r="B87" s="28" t="s">
        <v>39</v>
      </c>
      <c r="F87" s="2">
        <f>C63*(1-D63)*(1-E63)*F63*(1-G63)</f>
        <v>2.3975900693934845E-2</v>
      </c>
      <c r="H87" s="33"/>
      <c r="I87" s="34"/>
      <c r="J87" s="31"/>
      <c r="K87" s="31"/>
      <c r="L87" s="31"/>
      <c r="M87" s="31"/>
    </row>
    <row r="88" spans="2:13" x14ac:dyDescent="0.25">
      <c r="B88" s="152" t="s">
        <v>8</v>
      </c>
      <c r="C88" s="153"/>
      <c r="D88" s="153"/>
      <c r="E88" s="153"/>
      <c r="F88" s="30">
        <f>(F85*F86)/F87</f>
        <v>0.30030154411764709</v>
      </c>
      <c r="H88" s="31"/>
      <c r="I88" s="31"/>
      <c r="J88" s="31"/>
      <c r="K88" s="31"/>
      <c r="L88" s="31"/>
      <c r="M88" s="31"/>
    </row>
    <row r="89" spans="2:13" x14ac:dyDescent="0.25">
      <c r="H89" s="31"/>
      <c r="I89" s="31"/>
      <c r="J89" s="31"/>
      <c r="K89" s="31"/>
      <c r="L89" s="31"/>
      <c r="M89" s="31"/>
    </row>
  </sheetData>
  <mergeCells count="23">
    <mergeCell ref="B78:F78"/>
    <mergeCell ref="B82:E82"/>
    <mergeCell ref="B88:E88"/>
    <mergeCell ref="H78:M78"/>
    <mergeCell ref="H84:M84"/>
    <mergeCell ref="B84:F84"/>
    <mergeCell ref="B24:H24"/>
    <mergeCell ref="B31:G31"/>
    <mergeCell ref="B37:G37"/>
    <mergeCell ref="B72:G72"/>
    <mergeCell ref="G15:J15"/>
    <mergeCell ref="B56:J56"/>
    <mergeCell ref="B66:G66"/>
    <mergeCell ref="B43:F43"/>
    <mergeCell ref="B49:F49"/>
    <mergeCell ref="B53:E53"/>
    <mergeCell ref="B59:H59"/>
    <mergeCell ref="B47:E47"/>
    <mergeCell ref="A1:J2"/>
    <mergeCell ref="B5:J5"/>
    <mergeCell ref="B21:J21"/>
    <mergeCell ref="B15:E15"/>
    <mergeCell ref="B8:F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55" workbookViewId="0">
      <selection activeCell="C8" sqref="C8"/>
    </sheetView>
  </sheetViews>
  <sheetFormatPr baseColWidth="10" defaultRowHeight="15" x14ac:dyDescent="0.25"/>
  <cols>
    <col min="2" max="2" width="13.28515625" bestFit="1" customWidth="1"/>
    <col min="3" max="3" width="16.28515625" bestFit="1" customWidth="1"/>
    <col min="7" max="7" width="18.42578125" customWidth="1"/>
  </cols>
  <sheetData>
    <row r="1" spans="1:9" x14ac:dyDescent="0.25">
      <c r="A1" s="163" t="s">
        <v>43</v>
      </c>
      <c r="B1" s="163"/>
      <c r="C1" s="163"/>
      <c r="D1" s="163"/>
      <c r="E1" s="163"/>
      <c r="F1" s="163"/>
      <c r="G1" s="163"/>
      <c r="H1" s="163"/>
      <c r="I1" s="163"/>
    </row>
    <row r="2" spans="1:9" x14ac:dyDescent="0.25">
      <c r="A2" s="163"/>
      <c r="B2" s="163"/>
      <c r="C2" s="163"/>
      <c r="D2" s="163"/>
      <c r="E2" s="163"/>
      <c r="F2" s="163"/>
      <c r="G2" s="163"/>
      <c r="H2" s="163"/>
      <c r="I2" s="163"/>
    </row>
    <row r="4" spans="1:9" x14ac:dyDescent="0.25">
      <c r="A4" s="37"/>
      <c r="B4" s="37"/>
      <c r="C4" s="37"/>
    </row>
    <row r="5" spans="1:9" x14ac:dyDescent="0.25">
      <c r="B5" s="156" t="s">
        <v>44</v>
      </c>
      <c r="C5" s="156"/>
      <c r="D5" s="156"/>
      <c r="E5" s="156"/>
      <c r="F5" s="156"/>
      <c r="G5" s="156"/>
      <c r="H5" s="156"/>
    </row>
    <row r="7" spans="1:9" x14ac:dyDescent="0.25">
      <c r="C7" s="164" t="s">
        <v>45</v>
      </c>
      <c r="D7" s="165"/>
      <c r="E7" s="165"/>
      <c r="F7" s="165"/>
      <c r="G7" s="165"/>
      <c r="H7" s="166"/>
    </row>
    <row r="8" spans="1:9" x14ac:dyDescent="0.25">
      <c r="B8" s="36"/>
      <c r="C8" s="38" t="s">
        <v>46</v>
      </c>
      <c r="D8" s="38" t="s">
        <v>47</v>
      </c>
      <c r="E8" s="38" t="s">
        <v>48</v>
      </c>
      <c r="F8" s="38" t="s">
        <v>49</v>
      </c>
      <c r="G8" s="16" t="s">
        <v>50</v>
      </c>
      <c r="H8" s="16" t="s">
        <v>51</v>
      </c>
    </row>
    <row r="9" spans="1:9" x14ac:dyDescent="0.25">
      <c r="B9" s="16">
        <v>1</v>
      </c>
      <c r="C9" s="39">
        <v>1</v>
      </c>
      <c r="D9" s="39">
        <v>1</v>
      </c>
      <c r="E9" s="39">
        <v>1</v>
      </c>
      <c r="F9" s="40">
        <v>0</v>
      </c>
      <c r="G9" s="36">
        <v>0</v>
      </c>
      <c r="H9" s="36">
        <v>0</v>
      </c>
    </row>
    <row r="10" spans="1:9" x14ac:dyDescent="0.25">
      <c r="B10" s="16">
        <v>2</v>
      </c>
      <c r="C10" s="39">
        <v>1</v>
      </c>
      <c r="D10" s="39">
        <v>0</v>
      </c>
      <c r="E10" s="39">
        <v>1</v>
      </c>
      <c r="F10" s="40">
        <v>0</v>
      </c>
      <c r="G10" s="36">
        <v>0</v>
      </c>
      <c r="H10" s="36">
        <v>0</v>
      </c>
    </row>
    <row r="11" spans="1:9" x14ac:dyDescent="0.25">
      <c r="B11" s="16">
        <v>3</v>
      </c>
      <c r="C11" s="39">
        <v>0</v>
      </c>
      <c r="D11" s="39">
        <v>1</v>
      </c>
      <c r="E11" s="39">
        <v>0</v>
      </c>
      <c r="F11" s="40">
        <v>1</v>
      </c>
      <c r="G11" s="36">
        <v>0</v>
      </c>
      <c r="H11" s="36">
        <v>0</v>
      </c>
    </row>
    <row r="12" spans="1:9" x14ac:dyDescent="0.25">
      <c r="B12" s="16">
        <v>4</v>
      </c>
      <c r="C12" s="39">
        <v>1</v>
      </c>
      <c r="D12" s="39">
        <v>1</v>
      </c>
      <c r="E12" s="39">
        <v>1</v>
      </c>
      <c r="F12" s="40">
        <v>0</v>
      </c>
      <c r="G12" s="36">
        <v>0</v>
      </c>
      <c r="H12" s="36">
        <v>0</v>
      </c>
    </row>
    <row r="13" spans="1:9" x14ac:dyDescent="0.25">
      <c r="B13" s="16">
        <v>5</v>
      </c>
      <c r="C13" s="39">
        <v>1</v>
      </c>
      <c r="D13" s="39">
        <v>1</v>
      </c>
      <c r="E13" s="39">
        <v>0</v>
      </c>
      <c r="F13" s="40">
        <v>0</v>
      </c>
      <c r="G13" s="36">
        <v>1</v>
      </c>
      <c r="H13" s="36">
        <v>0</v>
      </c>
    </row>
    <row r="14" spans="1:9" x14ac:dyDescent="0.25">
      <c r="B14" s="16">
        <v>6</v>
      </c>
      <c r="C14" s="39">
        <v>1</v>
      </c>
      <c r="D14" s="39">
        <v>1</v>
      </c>
      <c r="E14" s="39">
        <v>1</v>
      </c>
      <c r="F14" s="40">
        <v>1</v>
      </c>
      <c r="G14" s="36">
        <v>0</v>
      </c>
      <c r="H14" s="36">
        <v>0</v>
      </c>
    </row>
    <row r="15" spans="1:9" x14ac:dyDescent="0.25">
      <c r="B15" s="16">
        <v>7</v>
      </c>
      <c r="C15" s="39">
        <v>0</v>
      </c>
      <c r="D15" s="39">
        <v>0</v>
      </c>
      <c r="E15" s="39">
        <v>0</v>
      </c>
      <c r="F15" s="40">
        <v>1</v>
      </c>
      <c r="G15" s="36">
        <v>0</v>
      </c>
      <c r="H15" s="36">
        <v>1</v>
      </c>
    </row>
    <row r="16" spans="1:9" x14ac:dyDescent="0.25">
      <c r="B16" s="16">
        <v>8</v>
      </c>
      <c r="C16" s="39">
        <v>1</v>
      </c>
      <c r="D16" s="39">
        <v>1</v>
      </c>
      <c r="E16" s="39">
        <v>0</v>
      </c>
      <c r="F16" s="40">
        <v>1</v>
      </c>
      <c r="G16" s="36">
        <v>0</v>
      </c>
      <c r="H16" s="36">
        <v>1</v>
      </c>
    </row>
    <row r="17" spans="2:8" x14ac:dyDescent="0.25">
      <c r="B17" s="16">
        <v>9</v>
      </c>
      <c r="C17" s="39">
        <v>1</v>
      </c>
      <c r="D17" s="39">
        <v>0</v>
      </c>
      <c r="E17" s="39">
        <v>1</v>
      </c>
      <c r="F17" s="40">
        <v>1</v>
      </c>
      <c r="G17" s="36">
        <v>0</v>
      </c>
      <c r="H17" s="36">
        <v>0</v>
      </c>
    </row>
    <row r="18" spans="2:8" x14ac:dyDescent="0.25">
      <c r="B18" s="16">
        <v>10</v>
      </c>
      <c r="C18" s="39">
        <v>1</v>
      </c>
      <c r="D18" s="39">
        <v>1</v>
      </c>
      <c r="E18" s="39">
        <v>1</v>
      </c>
      <c r="F18" s="40">
        <v>0</v>
      </c>
      <c r="G18" s="36">
        <v>0</v>
      </c>
      <c r="H18" s="36">
        <v>0</v>
      </c>
    </row>
    <row r="19" spans="2:8" x14ac:dyDescent="0.25">
      <c r="B19" s="16" t="s">
        <v>52</v>
      </c>
      <c r="C19" s="40">
        <f>SUM(C9:C18)</f>
        <v>8</v>
      </c>
      <c r="D19" s="40">
        <f t="shared" ref="D19:H19" si="0">SUM(D9:D18)</f>
        <v>7</v>
      </c>
      <c r="E19" s="40">
        <f t="shared" si="0"/>
        <v>6</v>
      </c>
      <c r="F19" s="40">
        <f t="shared" si="0"/>
        <v>5</v>
      </c>
      <c r="G19" s="41">
        <f t="shared" si="0"/>
        <v>1</v>
      </c>
      <c r="H19" s="41">
        <f t="shared" si="0"/>
        <v>2</v>
      </c>
    </row>
    <row r="20" spans="2:8" x14ac:dyDescent="0.25">
      <c r="B20" s="42" t="s">
        <v>53</v>
      </c>
      <c r="C20" s="43">
        <f t="shared" ref="C20:H20" si="1">C19/$B$18</f>
        <v>0.8</v>
      </c>
      <c r="D20" s="44">
        <f t="shared" si="1"/>
        <v>0.7</v>
      </c>
      <c r="E20" s="44">
        <f t="shared" si="1"/>
        <v>0.6</v>
      </c>
      <c r="F20" s="44">
        <f t="shared" si="1"/>
        <v>0.5</v>
      </c>
      <c r="G20" s="44">
        <f t="shared" si="1"/>
        <v>0.1</v>
      </c>
      <c r="H20" s="45">
        <f t="shared" si="1"/>
        <v>0.2</v>
      </c>
    </row>
    <row r="21" spans="2:8" x14ac:dyDescent="0.25">
      <c r="B21" s="46"/>
      <c r="C21" s="47"/>
      <c r="D21" s="47"/>
      <c r="E21" s="47"/>
      <c r="F21" s="47"/>
      <c r="G21" s="47"/>
      <c r="H21" s="47"/>
    </row>
    <row r="23" spans="2:8" x14ac:dyDescent="0.25">
      <c r="B23" s="152" t="s">
        <v>22</v>
      </c>
      <c r="C23" s="153"/>
      <c r="D23" s="153"/>
      <c r="E23" s="153"/>
      <c r="F23" s="153"/>
      <c r="G23" s="153"/>
      <c r="H23" s="154"/>
    </row>
    <row r="25" spans="2:8" x14ac:dyDescent="0.25">
      <c r="C25" s="164" t="s">
        <v>45</v>
      </c>
      <c r="D25" s="165"/>
      <c r="E25" s="165"/>
      <c r="F25" s="165"/>
      <c r="G25" s="165"/>
      <c r="H25" s="166"/>
    </row>
    <row r="26" spans="2:8" x14ac:dyDescent="0.25">
      <c r="B26" s="36"/>
      <c r="C26" s="38" t="s">
        <v>54</v>
      </c>
      <c r="D26" s="38" t="s">
        <v>55</v>
      </c>
      <c r="E26" s="38" t="s">
        <v>56</v>
      </c>
      <c r="F26" s="13" t="s">
        <v>57</v>
      </c>
      <c r="G26" s="16" t="s">
        <v>58</v>
      </c>
      <c r="H26" s="16" t="s">
        <v>59</v>
      </c>
    </row>
    <row r="27" spans="2:8" x14ac:dyDescent="0.25">
      <c r="B27" s="16">
        <v>1</v>
      </c>
      <c r="C27" s="39">
        <v>1</v>
      </c>
      <c r="D27" s="39">
        <v>1</v>
      </c>
      <c r="E27" s="39">
        <v>1</v>
      </c>
      <c r="F27" s="48">
        <v>0</v>
      </c>
      <c r="G27" s="36">
        <v>0</v>
      </c>
      <c r="H27" s="36">
        <v>0</v>
      </c>
    </row>
    <row r="28" spans="2:8" x14ac:dyDescent="0.25">
      <c r="B28" s="16">
        <v>2</v>
      </c>
      <c r="C28" s="39">
        <v>0</v>
      </c>
      <c r="D28" s="39">
        <v>1</v>
      </c>
      <c r="E28" s="39">
        <v>0</v>
      </c>
      <c r="F28" s="48">
        <v>0</v>
      </c>
      <c r="G28" s="36">
        <v>0</v>
      </c>
      <c r="H28" s="36">
        <v>0</v>
      </c>
    </row>
    <row r="29" spans="2:8" x14ac:dyDescent="0.25">
      <c r="B29" s="16">
        <v>3</v>
      </c>
      <c r="C29" s="39">
        <v>0</v>
      </c>
      <c r="D29" s="39">
        <v>0</v>
      </c>
      <c r="E29" s="39">
        <v>0</v>
      </c>
      <c r="F29" s="48">
        <v>0</v>
      </c>
      <c r="G29" s="36">
        <v>1</v>
      </c>
      <c r="H29" s="36">
        <v>0</v>
      </c>
    </row>
    <row r="30" spans="2:8" x14ac:dyDescent="0.25">
      <c r="B30" s="16">
        <v>4</v>
      </c>
      <c r="C30" s="39">
        <v>1</v>
      </c>
      <c r="D30" s="39">
        <v>1</v>
      </c>
      <c r="E30" s="39">
        <v>1</v>
      </c>
      <c r="F30" s="48">
        <v>0</v>
      </c>
      <c r="G30" s="36">
        <v>0</v>
      </c>
      <c r="H30" s="36">
        <v>0</v>
      </c>
    </row>
    <row r="31" spans="2:8" x14ac:dyDescent="0.25">
      <c r="B31" s="16">
        <v>5</v>
      </c>
      <c r="C31" s="39">
        <v>1</v>
      </c>
      <c r="D31" s="39">
        <v>0</v>
      </c>
      <c r="E31" s="39">
        <v>0</v>
      </c>
      <c r="F31" s="48">
        <v>0</v>
      </c>
      <c r="G31" s="36">
        <v>0</v>
      </c>
      <c r="H31" s="36">
        <v>0</v>
      </c>
    </row>
    <row r="32" spans="2:8" x14ac:dyDescent="0.25">
      <c r="B32" s="16">
        <v>6</v>
      </c>
      <c r="C32" s="39">
        <v>1</v>
      </c>
      <c r="D32" s="39">
        <v>1</v>
      </c>
      <c r="E32" s="39">
        <v>1</v>
      </c>
      <c r="F32" s="48">
        <v>1</v>
      </c>
      <c r="G32" s="36">
        <v>1</v>
      </c>
      <c r="H32" s="36">
        <v>1</v>
      </c>
    </row>
    <row r="33" spans="2:8" x14ac:dyDescent="0.25">
      <c r="B33" s="16">
        <v>7</v>
      </c>
      <c r="C33" s="39">
        <v>0</v>
      </c>
      <c r="D33" s="39">
        <v>0</v>
      </c>
      <c r="E33" s="39">
        <v>0</v>
      </c>
      <c r="F33" s="48">
        <v>0</v>
      </c>
      <c r="G33" s="36">
        <v>0</v>
      </c>
      <c r="H33" s="36">
        <v>0</v>
      </c>
    </row>
    <row r="34" spans="2:8" x14ac:dyDescent="0.25">
      <c r="B34" s="16">
        <v>8</v>
      </c>
      <c r="C34" s="39">
        <v>1</v>
      </c>
      <c r="D34" s="39">
        <v>0</v>
      </c>
      <c r="E34" s="39">
        <v>0</v>
      </c>
      <c r="F34" s="48">
        <v>1</v>
      </c>
      <c r="G34" s="36">
        <v>0</v>
      </c>
      <c r="H34" s="36">
        <v>0</v>
      </c>
    </row>
    <row r="35" spans="2:8" x14ac:dyDescent="0.25">
      <c r="B35" s="16">
        <v>9</v>
      </c>
      <c r="C35" s="39">
        <v>0</v>
      </c>
      <c r="D35" s="39">
        <v>1</v>
      </c>
      <c r="E35" s="39">
        <v>0</v>
      </c>
      <c r="F35" s="48">
        <v>1</v>
      </c>
      <c r="G35" s="36">
        <v>0</v>
      </c>
      <c r="H35" s="36">
        <v>1</v>
      </c>
    </row>
    <row r="36" spans="2:8" x14ac:dyDescent="0.25">
      <c r="B36" s="16">
        <v>10</v>
      </c>
      <c r="C36" s="39">
        <v>1</v>
      </c>
      <c r="D36" s="39">
        <v>1</v>
      </c>
      <c r="E36" s="39">
        <v>1</v>
      </c>
      <c r="F36" s="48">
        <v>0</v>
      </c>
      <c r="G36" s="36">
        <v>0</v>
      </c>
      <c r="H36" s="36">
        <v>0</v>
      </c>
    </row>
    <row r="37" spans="2:8" x14ac:dyDescent="0.25">
      <c r="B37" s="16" t="s">
        <v>60</v>
      </c>
      <c r="C37" s="40">
        <f>SUM(C27:C36)</f>
        <v>6</v>
      </c>
      <c r="D37" s="40">
        <f t="shared" ref="D37:H37" si="2">SUM(D27:D36)</f>
        <v>6</v>
      </c>
      <c r="E37" s="40">
        <f t="shared" si="2"/>
        <v>4</v>
      </c>
      <c r="F37" s="48">
        <f t="shared" si="2"/>
        <v>3</v>
      </c>
      <c r="G37" s="41">
        <f t="shared" si="2"/>
        <v>2</v>
      </c>
      <c r="H37" s="41">
        <f t="shared" si="2"/>
        <v>2</v>
      </c>
    </row>
    <row r="38" spans="2:8" x14ac:dyDescent="0.25">
      <c r="B38" s="42" t="s">
        <v>53</v>
      </c>
      <c r="C38" s="43">
        <f t="shared" ref="C38:H38" si="3">C37/$B$36</f>
        <v>0.6</v>
      </c>
      <c r="D38" s="44">
        <f t="shared" si="3"/>
        <v>0.6</v>
      </c>
      <c r="E38" s="44">
        <f t="shared" si="3"/>
        <v>0.4</v>
      </c>
      <c r="F38" s="44">
        <f t="shared" si="3"/>
        <v>0.3</v>
      </c>
      <c r="G38" s="44">
        <f t="shared" si="3"/>
        <v>0.2</v>
      </c>
      <c r="H38" s="45">
        <f t="shared" si="3"/>
        <v>0.2</v>
      </c>
    </row>
    <row r="41" spans="2:8" x14ac:dyDescent="0.25">
      <c r="C41" s="49" t="s">
        <v>45</v>
      </c>
      <c r="D41" s="50"/>
      <c r="E41" s="49" t="s">
        <v>61</v>
      </c>
      <c r="F41" s="49"/>
      <c r="G41" s="17"/>
    </row>
    <row r="42" spans="2:8" x14ac:dyDescent="0.25">
      <c r="B42" s="17"/>
      <c r="C42" s="38" t="s">
        <v>62</v>
      </c>
      <c r="D42" s="1"/>
      <c r="E42" s="157" t="s">
        <v>63</v>
      </c>
      <c r="F42" s="157"/>
      <c r="G42" s="157"/>
    </row>
    <row r="43" spans="2:8" x14ac:dyDescent="0.25">
      <c r="B43" s="16">
        <v>1</v>
      </c>
      <c r="C43" s="39">
        <v>1</v>
      </c>
      <c r="D43" s="51"/>
      <c r="E43" s="157" t="s">
        <v>64</v>
      </c>
      <c r="F43" s="157"/>
      <c r="G43" s="157"/>
    </row>
    <row r="44" spans="2:8" x14ac:dyDescent="0.25">
      <c r="B44" s="16">
        <v>2</v>
      </c>
      <c r="C44" s="39">
        <v>0</v>
      </c>
      <c r="D44" s="1"/>
      <c r="E44" s="157" t="s">
        <v>65</v>
      </c>
      <c r="F44" s="157"/>
      <c r="G44" s="157"/>
    </row>
    <row r="45" spans="2:8" x14ac:dyDescent="0.25">
      <c r="B45" s="16">
        <v>3</v>
      </c>
      <c r="C45" s="39">
        <v>0</v>
      </c>
      <c r="D45" s="1"/>
    </row>
    <row r="46" spans="2:8" x14ac:dyDescent="0.25">
      <c r="B46" s="16">
        <v>4</v>
      </c>
      <c r="C46" s="39">
        <v>1</v>
      </c>
      <c r="D46" s="1"/>
    </row>
    <row r="47" spans="2:8" x14ac:dyDescent="0.25">
      <c r="B47" s="16">
        <v>5</v>
      </c>
      <c r="C47" s="39">
        <v>0</v>
      </c>
      <c r="D47" s="1"/>
      <c r="E47" s="1"/>
    </row>
    <row r="48" spans="2:8" x14ac:dyDescent="0.25">
      <c r="B48" s="16">
        <v>6</v>
      </c>
      <c r="C48" s="39">
        <v>1</v>
      </c>
      <c r="D48" s="1"/>
      <c r="E48" s="1"/>
    </row>
    <row r="49" spans="2:8" x14ac:dyDescent="0.25">
      <c r="B49" s="16">
        <v>7</v>
      </c>
      <c r="C49" s="39">
        <v>0</v>
      </c>
      <c r="D49" s="1"/>
      <c r="E49" s="1"/>
    </row>
    <row r="50" spans="2:8" x14ac:dyDescent="0.25">
      <c r="B50" s="16">
        <v>8</v>
      </c>
      <c r="C50" s="39">
        <v>0</v>
      </c>
      <c r="D50" s="1"/>
      <c r="E50" s="1"/>
    </row>
    <row r="51" spans="2:8" x14ac:dyDescent="0.25">
      <c r="B51" s="16">
        <v>9</v>
      </c>
      <c r="C51" s="39">
        <v>0</v>
      </c>
      <c r="D51" s="1"/>
      <c r="E51" s="1"/>
    </row>
    <row r="52" spans="2:8" x14ac:dyDescent="0.25">
      <c r="B52" s="16">
        <v>10</v>
      </c>
      <c r="C52" s="39">
        <v>1</v>
      </c>
      <c r="D52" s="1"/>
      <c r="E52" s="1"/>
    </row>
    <row r="53" spans="2:8" x14ac:dyDescent="0.25">
      <c r="B53" s="16" t="s">
        <v>60</v>
      </c>
      <c r="C53" s="39">
        <f>SUM(C43:C52)</f>
        <v>4</v>
      </c>
      <c r="D53" s="1"/>
      <c r="E53" s="1"/>
    </row>
    <row r="54" spans="2:8" x14ac:dyDescent="0.25">
      <c r="B54" s="16" t="s">
        <v>53</v>
      </c>
      <c r="C54" s="52">
        <f>C53/$B$36</f>
        <v>0.4</v>
      </c>
      <c r="D54" s="51"/>
      <c r="E54" s="51"/>
    </row>
    <row r="57" spans="2:8" x14ac:dyDescent="0.25">
      <c r="B57" s="152" t="s">
        <v>66</v>
      </c>
      <c r="C57" s="153"/>
      <c r="D57" s="153"/>
      <c r="E57" s="153"/>
      <c r="F57" s="153"/>
      <c r="G57" s="153"/>
      <c r="H57" s="154"/>
    </row>
    <row r="59" spans="2:8" x14ac:dyDescent="0.25">
      <c r="B59" t="s">
        <v>67</v>
      </c>
    </row>
    <row r="61" spans="2:8" x14ac:dyDescent="0.25">
      <c r="B61" s="36" t="s">
        <v>68</v>
      </c>
      <c r="C61" s="157" t="s">
        <v>69</v>
      </c>
      <c r="D61" s="157"/>
      <c r="E61" s="157"/>
      <c r="F61" s="157"/>
      <c r="G61" s="36" t="s">
        <v>70</v>
      </c>
    </row>
    <row r="62" spans="2:8" x14ac:dyDescent="0.25">
      <c r="B62" s="162" t="s">
        <v>63</v>
      </c>
      <c r="C62" s="53" t="s">
        <v>47</v>
      </c>
      <c r="D62" s="54" t="s">
        <v>71</v>
      </c>
      <c r="E62" s="54" t="s">
        <v>46</v>
      </c>
      <c r="F62" s="55"/>
      <c r="G62" s="56">
        <f>C37/D19</f>
        <v>0.8571428571428571</v>
      </c>
    </row>
    <row r="63" spans="2:8" x14ac:dyDescent="0.25">
      <c r="B63" s="162"/>
      <c r="C63" s="57" t="s">
        <v>46</v>
      </c>
      <c r="D63" s="58" t="s">
        <v>71</v>
      </c>
      <c r="E63" s="58" t="s">
        <v>47</v>
      </c>
      <c r="F63" s="59"/>
      <c r="G63" s="60">
        <f>C37/C19</f>
        <v>0.75</v>
      </c>
    </row>
    <row r="64" spans="2:8" x14ac:dyDescent="0.25">
      <c r="B64" s="162" t="s">
        <v>64</v>
      </c>
      <c r="C64" s="53" t="s">
        <v>48</v>
      </c>
      <c r="D64" s="54" t="s">
        <v>71</v>
      </c>
      <c r="E64" s="54" t="s">
        <v>46</v>
      </c>
      <c r="F64" s="55"/>
      <c r="G64" s="60">
        <f>D37/E19</f>
        <v>1</v>
      </c>
    </row>
    <row r="65" spans="2:7" x14ac:dyDescent="0.25">
      <c r="B65" s="162"/>
      <c r="C65" s="57" t="s">
        <v>46</v>
      </c>
      <c r="D65" s="58" t="s">
        <v>71</v>
      </c>
      <c r="E65" s="58" t="s">
        <v>48</v>
      </c>
      <c r="F65" s="59"/>
      <c r="G65" s="60">
        <f>D37/C19</f>
        <v>0.75</v>
      </c>
    </row>
    <row r="66" spans="2:7" x14ac:dyDescent="0.25">
      <c r="B66" s="162" t="s">
        <v>65</v>
      </c>
      <c r="C66" s="61" t="s">
        <v>46</v>
      </c>
      <c r="D66" s="62" t="s">
        <v>71</v>
      </c>
      <c r="E66" s="62" t="s">
        <v>47</v>
      </c>
      <c r="F66" s="63" t="s">
        <v>48</v>
      </c>
      <c r="G66" s="64">
        <f>$C$53/C19</f>
        <v>0.5</v>
      </c>
    </row>
    <row r="67" spans="2:7" x14ac:dyDescent="0.25">
      <c r="B67" s="162"/>
      <c r="C67" s="65" t="s">
        <v>47</v>
      </c>
      <c r="D67" s="66" t="s">
        <v>71</v>
      </c>
      <c r="E67" s="66" t="s">
        <v>46</v>
      </c>
      <c r="F67" s="67" t="s">
        <v>48</v>
      </c>
      <c r="G67" s="64">
        <f>$C$53/D19</f>
        <v>0.5714285714285714</v>
      </c>
    </row>
    <row r="68" spans="2:7" x14ac:dyDescent="0.25">
      <c r="B68" s="162"/>
      <c r="C68" s="65" t="s">
        <v>48</v>
      </c>
      <c r="D68" s="66" t="s">
        <v>71</v>
      </c>
      <c r="E68" s="66" t="s">
        <v>46</v>
      </c>
      <c r="F68" s="67" t="s">
        <v>47</v>
      </c>
      <c r="G68" s="64">
        <f>$C$53/E19</f>
        <v>0.66666666666666663</v>
      </c>
    </row>
    <row r="69" spans="2:7" x14ac:dyDescent="0.25">
      <c r="B69" s="162"/>
      <c r="C69" s="68" t="s">
        <v>47</v>
      </c>
      <c r="D69" s="69" t="s">
        <v>48</v>
      </c>
      <c r="E69" s="69" t="s">
        <v>71</v>
      </c>
      <c r="F69" s="70" t="s">
        <v>46</v>
      </c>
      <c r="G69" s="60">
        <f>$C$53/E37</f>
        <v>1</v>
      </c>
    </row>
    <row r="70" spans="2:7" x14ac:dyDescent="0.25">
      <c r="B70" s="162"/>
      <c r="C70" s="71" t="s">
        <v>46</v>
      </c>
      <c r="D70" s="72" t="s">
        <v>48</v>
      </c>
      <c r="E70" s="72" t="s">
        <v>71</v>
      </c>
      <c r="F70" s="73" t="s">
        <v>47</v>
      </c>
      <c r="G70" s="64">
        <f>$C$53/D37</f>
        <v>0.66666666666666663</v>
      </c>
    </row>
    <row r="71" spans="2:7" x14ac:dyDescent="0.25">
      <c r="B71" s="162"/>
      <c r="C71" s="74" t="s">
        <v>46</v>
      </c>
      <c r="D71" s="75" t="s">
        <v>47</v>
      </c>
      <c r="E71" s="75" t="s">
        <v>71</v>
      </c>
      <c r="F71" s="76" t="s">
        <v>48</v>
      </c>
      <c r="G71" s="77">
        <f>$C$53/C37</f>
        <v>0.66666666666666663</v>
      </c>
    </row>
  </sheetData>
  <mergeCells count="13">
    <mergeCell ref="E42:G42"/>
    <mergeCell ref="A1:I2"/>
    <mergeCell ref="B5:H5"/>
    <mergeCell ref="C7:H7"/>
    <mergeCell ref="B23:H23"/>
    <mergeCell ref="C25:H25"/>
    <mergeCell ref="B66:B71"/>
    <mergeCell ref="E43:G43"/>
    <mergeCell ref="E44:G44"/>
    <mergeCell ref="B57:H57"/>
    <mergeCell ref="C61:F61"/>
    <mergeCell ref="B62:B63"/>
    <mergeCell ref="B64:B65"/>
  </mergeCells>
  <conditionalFormatting sqref="C20:F21">
    <cfRule type="colorScale" priority="9">
      <colorScale>
        <cfvo type="min"/>
        <cfvo type="max"/>
        <color rgb="FFFFEF9C"/>
        <color rgb="FF63BE7B"/>
      </colorScale>
    </cfRule>
  </conditionalFormatting>
  <conditionalFormatting sqref="D54">
    <cfRule type="colorScale" priority="8">
      <colorScale>
        <cfvo type="min"/>
        <cfvo type="max"/>
        <color rgb="FFFFEF9C"/>
        <color rgb="FF63BE7B"/>
      </colorScale>
    </cfRule>
  </conditionalFormatting>
  <conditionalFormatting sqref="D43">
    <cfRule type="colorScale" priority="7">
      <colorScale>
        <cfvo type="min"/>
        <cfvo type="max"/>
        <color rgb="FFFFEF9C"/>
        <color rgb="FF63BE7B"/>
      </colorScale>
    </cfRule>
  </conditionalFormatting>
  <conditionalFormatting sqref="C54">
    <cfRule type="colorScale" priority="6">
      <colorScale>
        <cfvo type="min"/>
        <cfvo type="max"/>
        <color rgb="FFFFEF9C"/>
        <color rgb="FF63BE7B"/>
      </colorScale>
    </cfRule>
  </conditionalFormatting>
  <conditionalFormatting sqref="G62">
    <cfRule type="cellIs" dxfId="13" priority="5" operator="greaterThan">
      <formula>0.8</formula>
    </cfRule>
  </conditionalFormatting>
  <conditionalFormatting sqref="G63:G71">
    <cfRule type="cellIs" dxfId="12" priority="4" operator="greaterThan">
      <formula>0.8</formula>
    </cfRule>
  </conditionalFormatting>
  <conditionalFormatting sqref="G62:G71">
    <cfRule type="cellIs" dxfId="11" priority="1" operator="greaterThan">
      <formula>0.74</formula>
    </cfRule>
    <cfRule type="cellIs" dxfId="10" priority="3" operator="greaterThan">
      <formula>0.74</formula>
    </cfRule>
  </conditionalFormatting>
  <conditionalFormatting sqref="C38:E38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5"/>
  <sheetViews>
    <sheetView zoomScale="48" zoomScaleNormal="48" workbookViewId="0">
      <selection activeCell="B7" sqref="B7"/>
    </sheetView>
  </sheetViews>
  <sheetFormatPr baseColWidth="10" defaultRowHeight="15" x14ac:dyDescent="0.25"/>
  <cols>
    <col min="2" max="2" width="18.7109375" style="1" customWidth="1"/>
    <col min="3" max="4" width="11.42578125" style="1"/>
    <col min="5" max="5" width="6.7109375" style="1" bestFit="1" customWidth="1"/>
    <col min="8" max="8" width="22.28515625" customWidth="1"/>
    <col min="9" max="9" width="22.140625" style="1" bestFit="1" customWidth="1"/>
    <col min="10" max="10" width="9.85546875" style="1" bestFit="1" customWidth="1"/>
    <col min="11" max="11" width="7.140625" style="1" bestFit="1" customWidth="1"/>
    <col min="13" max="13" width="17" bestFit="1" customWidth="1"/>
    <col min="14" max="14" width="17" customWidth="1"/>
    <col min="15" max="16" width="16.7109375" bestFit="1" customWidth="1"/>
    <col min="18" max="19" width="17" bestFit="1" customWidth="1"/>
    <col min="24" max="24" width="17" bestFit="1" customWidth="1"/>
  </cols>
  <sheetData>
    <row r="1" spans="1:27" ht="15" customHeight="1" x14ac:dyDescent="0.25">
      <c r="A1" s="163" t="s">
        <v>137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</row>
    <row r="2" spans="1:27" ht="15" customHeight="1" x14ac:dyDescent="0.25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</row>
    <row r="3" spans="1:27" ht="15.75" x14ac:dyDescent="0.25">
      <c r="B3" s="78"/>
      <c r="C3" s="171" t="s">
        <v>73</v>
      </c>
      <c r="D3" s="171"/>
      <c r="E3" s="171"/>
      <c r="F3" s="171"/>
      <c r="G3" s="171"/>
      <c r="H3" s="171"/>
      <c r="I3" s="171"/>
      <c r="J3" s="171"/>
      <c r="K3" s="171"/>
      <c r="L3" s="171"/>
      <c r="M3" s="171"/>
    </row>
    <row r="4" spans="1:27" ht="15.75" x14ac:dyDescent="0.25">
      <c r="D4" s="167"/>
      <c r="E4" s="167"/>
      <c r="F4" s="167"/>
      <c r="G4" s="167"/>
      <c r="H4" s="167"/>
      <c r="I4" s="167"/>
      <c r="J4" s="167"/>
      <c r="K4" s="167"/>
    </row>
    <row r="7" spans="1:27" ht="15.75" x14ac:dyDescent="0.25">
      <c r="B7" s="115" t="s">
        <v>74</v>
      </c>
      <c r="C7" s="116" t="s">
        <v>75</v>
      </c>
      <c r="D7" s="117" t="s">
        <v>76</v>
      </c>
      <c r="I7" s="168" t="s">
        <v>77</v>
      </c>
      <c r="J7" s="169"/>
      <c r="K7" s="169"/>
      <c r="L7" s="170"/>
    </row>
    <row r="8" spans="1:27" ht="15.75" x14ac:dyDescent="0.25">
      <c r="B8" s="79">
        <v>1</v>
      </c>
      <c r="C8" s="80">
        <v>10.66951828716717</v>
      </c>
      <c r="D8" s="81">
        <v>14.697930476643663</v>
      </c>
      <c r="I8" s="82" t="s">
        <v>74</v>
      </c>
      <c r="J8" s="82" t="s">
        <v>78</v>
      </c>
      <c r="K8" s="82" t="s">
        <v>79</v>
      </c>
      <c r="L8" s="82" t="s">
        <v>80</v>
      </c>
    </row>
    <row r="9" spans="1:27" x14ac:dyDescent="0.25">
      <c r="B9" s="79">
        <v>2</v>
      </c>
      <c r="C9" s="80">
        <v>9.741508992793559</v>
      </c>
      <c r="D9" s="81">
        <v>13.792067235309927</v>
      </c>
      <c r="I9" s="124">
        <v>1</v>
      </c>
      <c r="J9" s="125">
        <f t="shared" ref="J9:J68" si="0">SQRT(((C8-$C$18)^2)+((D8-$D$18)^2))</f>
        <v>1.5606741719407762</v>
      </c>
      <c r="K9" s="125">
        <f t="shared" ref="K9:K68" si="1">SQRT(((C8-$C$35)^2)+((D8-$D$35)^2))</f>
        <v>6.6380097720973543</v>
      </c>
      <c r="L9" s="126">
        <f t="shared" ref="L9:L68" si="2">SQRT(((C8-$C$62)^2)+((D8-$D$62)^2))</f>
        <v>4.5473434057634536</v>
      </c>
      <c r="N9" s="115" t="s">
        <v>74</v>
      </c>
      <c r="O9" s="116" t="s">
        <v>75</v>
      </c>
      <c r="P9" s="117" t="s">
        <v>76</v>
      </c>
      <c r="Q9" s="117" t="s">
        <v>81</v>
      </c>
      <c r="S9" s="115" t="s">
        <v>74</v>
      </c>
      <c r="T9" s="116" t="s">
        <v>75</v>
      </c>
      <c r="U9" s="117" t="s">
        <v>76</v>
      </c>
      <c r="V9" s="117" t="s">
        <v>81</v>
      </c>
      <c r="X9" s="115" t="s">
        <v>74</v>
      </c>
      <c r="Y9" s="116" t="s">
        <v>75</v>
      </c>
      <c r="Z9" s="117" t="s">
        <v>76</v>
      </c>
      <c r="AA9" s="117" t="s">
        <v>81</v>
      </c>
    </row>
    <row r="10" spans="1:27" ht="15.75" x14ac:dyDescent="0.25">
      <c r="B10" s="79">
        <v>3</v>
      </c>
      <c r="C10" s="80">
        <v>10.234650350688426</v>
      </c>
      <c r="D10" s="81">
        <v>14.300236936278594</v>
      </c>
      <c r="I10" s="79">
        <v>2</v>
      </c>
      <c r="J10" s="80">
        <f t="shared" si="0"/>
        <v>0.53060572110739368</v>
      </c>
      <c r="K10" s="80">
        <f t="shared" si="1"/>
        <v>6.2795372178070279</v>
      </c>
      <c r="L10" s="81">
        <f t="shared" si="2"/>
        <v>5.8154580459021288</v>
      </c>
      <c r="N10" s="83">
        <v>1</v>
      </c>
      <c r="O10" s="84">
        <v>10.66951828716717</v>
      </c>
      <c r="P10" s="84">
        <v>14.697930476643663</v>
      </c>
      <c r="Q10" s="85" t="s">
        <v>78</v>
      </c>
      <c r="S10" s="83">
        <v>21</v>
      </c>
      <c r="T10" s="84">
        <v>10.868746852698477</v>
      </c>
      <c r="U10" s="84">
        <v>6.9144494746751484</v>
      </c>
      <c r="V10" s="85" t="s">
        <v>79</v>
      </c>
      <c r="X10" s="83">
        <v>41</v>
      </c>
      <c r="Y10" s="84">
        <v>13.269963633558088</v>
      </c>
      <c r="Z10" s="84">
        <v>13.924226578057365</v>
      </c>
      <c r="AA10" s="85" t="s">
        <v>80</v>
      </c>
    </row>
    <row r="11" spans="1:27" ht="15.75" x14ac:dyDescent="0.25">
      <c r="B11" s="79">
        <v>4</v>
      </c>
      <c r="C11" s="80">
        <v>11.173611997296955</v>
      </c>
      <c r="D11" s="81">
        <v>15.53032983486534</v>
      </c>
      <c r="E11"/>
      <c r="I11" s="79">
        <v>3</v>
      </c>
      <c r="J11" s="80">
        <f t="shared" si="0"/>
        <v>1.0295219104562883</v>
      </c>
      <c r="K11" s="80">
        <f t="shared" si="1"/>
        <v>6.4637762005375157</v>
      </c>
      <c r="L11" s="81">
        <f t="shared" si="2"/>
        <v>5.1255624060456535</v>
      </c>
      <c r="N11" s="83">
        <v>2</v>
      </c>
      <c r="O11" s="84">
        <v>9.741508992793559</v>
      </c>
      <c r="P11" s="84">
        <v>13.792067235309927</v>
      </c>
      <c r="Q11" s="85" t="s">
        <v>78</v>
      </c>
      <c r="S11" s="83">
        <v>22</v>
      </c>
      <c r="T11" s="84">
        <v>11.946913884520889</v>
      </c>
      <c r="U11" s="84">
        <v>6.0502078513987563</v>
      </c>
      <c r="V11" s="85" t="s">
        <v>79</v>
      </c>
      <c r="X11" s="83">
        <v>42</v>
      </c>
      <c r="Y11" s="84">
        <v>14.395986232325797</v>
      </c>
      <c r="Z11" s="84">
        <v>16.576085963365205</v>
      </c>
      <c r="AA11" s="85" t="s">
        <v>80</v>
      </c>
    </row>
    <row r="12" spans="1:27" ht="15.75" x14ac:dyDescent="0.25">
      <c r="B12" s="79">
        <v>5</v>
      </c>
      <c r="C12" s="80">
        <v>10.414308585100798</v>
      </c>
      <c r="D12" s="81">
        <v>15.079047717554918</v>
      </c>
      <c r="E12"/>
      <c r="I12" s="79">
        <v>4</v>
      </c>
      <c r="J12" s="80">
        <f t="shared" si="0"/>
        <v>2.5322565570900006</v>
      </c>
      <c r="K12" s="80">
        <f t="shared" si="1"/>
        <v>7.2528831479187694</v>
      </c>
      <c r="L12" s="81">
        <f t="shared" si="2"/>
        <v>3.7180603579619627</v>
      </c>
      <c r="N12" s="83">
        <v>3</v>
      </c>
      <c r="O12" s="84">
        <v>10.234650350688426</v>
      </c>
      <c r="P12" s="84">
        <v>14.300236936278594</v>
      </c>
      <c r="Q12" s="85" t="s">
        <v>78</v>
      </c>
      <c r="S12" s="83">
        <v>23</v>
      </c>
      <c r="T12" s="84">
        <v>12.769459703860242</v>
      </c>
      <c r="U12" s="84">
        <v>7.9701507904953699</v>
      </c>
      <c r="V12" s="85" t="s">
        <v>79</v>
      </c>
      <c r="X12" s="83">
        <v>43</v>
      </c>
      <c r="Y12" s="84">
        <v>14.500957858316342</v>
      </c>
      <c r="Z12" s="84">
        <v>17.392061062858087</v>
      </c>
      <c r="AA12" s="85" t="s">
        <v>80</v>
      </c>
    </row>
    <row r="13" spans="1:27" ht="15.75" x14ac:dyDescent="0.25">
      <c r="B13" s="79">
        <v>6</v>
      </c>
      <c r="C13" s="80">
        <v>11.140787183336524</v>
      </c>
      <c r="D13" s="81">
        <v>14.452165026544794</v>
      </c>
      <c r="E13"/>
      <c r="I13" s="79">
        <v>5</v>
      </c>
      <c r="J13" s="80">
        <f t="shared" si="0"/>
        <v>1.828349984648594</v>
      </c>
      <c r="K13" s="80">
        <f t="shared" si="1"/>
        <v>7.088785926751374</v>
      </c>
      <c r="L13" s="81">
        <f t="shared" si="2"/>
        <v>4.5957119487094635</v>
      </c>
      <c r="N13" s="83">
        <v>4</v>
      </c>
      <c r="O13" s="84">
        <v>11.173611997296955</v>
      </c>
      <c r="P13" s="84">
        <v>15.53032983486534</v>
      </c>
      <c r="Q13" s="85" t="s">
        <v>78</v>
      </c>
      <c r="S13" s="83">
        <v>24</v>
      </c>
      <c r="T13" s="84">
        <v>13.249403606478008</v>
      </c>
      <c r="U13" s="84">
        <v>8.0333247032125001</v>
      </c>
      <c r="V13" s="85" t="s">
        <v>79</v>
      </c>
      <c r="X13" s="83">
        <v>44</v>
      </c>
      <c r="Y13" s="84">
        <v>14.197658088179338</v>
      </c>
      <c r="Z13" s="84">
        <v>16.703947710856262</v>
      </c>
      <c r="AA13" s="85" t="s">
        <v>80</v>
      </c>
    </row>
    <row r="14" spans="1:27" ht="15.75" x14ac:dyDescent="0.25">
      <c r="B14" s="79">
        <v>7</v>
      </c>
      <c r="C14" s="80">
        <v>10.118152866322097</v>
      </c>
      <c r="D14" s="81">
        <v>12.949459702889428</v>
      </c>
      <c r="E14"/>
      <c r="I14" s="79">
        <v>6</v>
      </c>
      <c r="J14" s="80">
        <f t="shared" si="0"/>
        <v>1.6445421010854169</v>
      </c>
      <c r="K14" s="80">
        <f t="shared" si="1"/>
        <v>6.2380554407093758</v>
      </c>
      <c r="L14" s="81">
        <f t="shared" si="2"/>
        <v>4.2908017997199206</v>
      </c>
      <c r="N14" s="83">
        <v>5</v>
      </c>
      <c r="O14" s="84">
        <v>10.414308585100798</v>
      </c>
      <c r="P14" s="84">
        <v>15.079047717554918</v>
      </c>
      <c r="Q14" s="85" t="s">
        <v>78</v>
      </c>
      <c r="S14" s="83">
        <v>25</v>
      </c>
      <c r="T14" s="84">
        <v>14.416791524672224</v>
      </c>
      <c r="U14" s="84">
        <v>9.2531886889789661</v>
      </c>
      <c r="V14" s="85" t="s">
        <v>79</v>
      </c>
      <c r="X14" s="83">
        <v>45</v>
      </c>
      <c r="Y14" s="84">
        <v>14.624520570311606</v>
      </c>
      <c r="Z14" s="84">
        <v>17.22307963863253</v>
      </c>
      <c r="AA14" s="85" t="s">
        <v>80</v>
      </c>
    </row>
    <row r="15" spans="1:27" ht="15.75" x14ac:dyDescent="0.25">
      <c r="B15" s="79">
        <v>8</v>
      </c>
      <c r="C15" s="80">
        <v>9.5816329730885244</v>
      </c>
      <c r="D15" s="81">
        <v>13.755305746199369</v>
      </c>
      <c r="E15"/>
      <c r="I15" s="79">
        <v>7</v>
      </c>
      <c r="J15" s="80">
        <f t="shared" si="0"/>
        <v>0.39235466724797774</v>
      </c>
      <c r="K15" s="80">
        <f t="shared" si="1"/>
        <v>5.3723225261893983</v>
      </c>
      <c r="L15" s="81">
        <f t="shared" si="2"/>
        <v>6.0377582027209655</v>
      </c>
      <c r="N15" s="83">
        <v>6</v>
      </c>
      <c r="O15" s="84">
        <v>11.140787183336524</v>
      </c>
      <c r="P15" s="84">
        <v>14.452165026544794</v>
      </c>
      <c r="Q15" s="85" t="s">
        <v>78</v>
      </c>
      <c r="S15" s="83">
        <v>26</v>
      </c>
      <c r="T15" s="84">
        <v>16.026496929786973</v>
      </c>
      <c r="U15" s="84">
        <v>9.8838278865846583</v>
      </c>
      <c r="V15" s="85" t="s">
        <v>79</v>
      </c>
      <c r="X15" s="83">
        <v>47</v>
      </c>
      <c r="Y15" s="84">
        <v>14.429830001347693</v>
      </c>
      <c r="Z15" s="84">
        <v>16.314305654619851</v>
      </c>
      <c r="AA15" s="85" t="s">
        <v>80</v>
      </c>
    </row>
    <row r="16" spans="1:27" ht="15.75" x14ac:dyDescent="0.25">
      <c r="B16" s="79">
        <v>9</v>
      </c>
      <c r="C16" s="80">
        <v>11.155572168531256</v>
      </c>
      <c r="D16" s="81">
        <v>15.209706631706148</v>
      </c>
      <c r="E16"/>
      <c r="I16" s="79">
        <v>8</v>
      </c>
      <c r="J16" s="80">
        <f t="shared" si="0"/>
        <v>0.58525208307875631</v>
      </c>
      <c r="K16" s="80">
        <f t="shared" si="1"/>
        <v>6.3399855074623819</v>
      </c>
      <c r="L16" s="81">
        <f t="shared" si="2"/>
        <v>5.9692006861309563</v>
      </c>
      <c r="N16" s="83">
        <v>7</v>
      </c>
      <c r="O16" s="84">
        <v>10.118152866322097</v>
      </c>
      <c r="P16" s="84">
        <v>12.949459702889428</v>
      </c>
      <c r="Q16" s="85" t="s">
        <v>78</v>
      </c>
      <c r="S16" s="83">
        <v>27</v>
      </c>
      <c r="T16" s="84">
        <v>12.227528868271053</v>
      </c>
      <c r="U16" s="84">
        <v>6.9705538045760598</v>
      </c>
      <c r="V16" s="85" t="s">
        <v>79</v>
      </c>
      <c r="X16" s="83">
        <v>48</v>
      </c>
      <c r="Y16" s="84">
        <v>13.508477561558983</v>
      </c>
      <c r="Z16" s="84">
        <v>15.118641798260294</v>
      </c>
      <c r="AA16" s="85" t="s">
        <v>80</v>
      </c>
    </row>
    <row r="17" spans="2:27" ht="15.75" x14ac:dyDescent="0.25">
      <c r="B17" s="79">
        <v>10</v>
      </c>
      <c r="C17" s="80">
        <v>10.07703925011703</v>
      </c>
      <c r="D17" s="81">
        <v>13.526145934520123</v>
      </c>
      <c r="E17"/>
      <c r="I17" s="79">
        <v>9</v>
      </c>
      <c r="J17" s="80">
        <f t="shared" si="0"/>
        <v>2.2464896561897234</v>
      </c>
      <c r="K17" s="80">
        <f t="shared" si="1"/>
        <v>6.9515661311002912</v>
      </c>
      <c r="L17" s="81">
        <f t="shared" si="2"/>
        <v>3.8731918257279001</v>
      </c>
      <c r="N17" s="83">
        <v>8</v>
      </c>
      <c r="O17" s="84">
        <v>9.5816329730885244</v>
      </c>
      <c r="P17" s="84">
        <v>13.755305746199369</v>
      </c>
      <c r="Q17" s="85" t="s">
        <v>78</v>
      </c>
      <c r="S17" s="83">
        <v>28</v>
      </c>
      <c r="T17" s="84">
        <v>13.241809350730415</v>
      </c>
      <c r="U17" s="84">
        <v>8.5785765549642967</v>
      </c>
      <c r="V17" s="85" t="s">
        <v>79</v>
      </c>
      <c r="X17" s="83">
        <v>49</v>
      </c>
      <c r="Y17" s="84">
        <v>14.631870878568721</v>
      </c>
      <c r="Z17" s="84">
        <v>16.995837207634981</v>
      </c>
      <c r="AA17" s="85" t="s">
        <v>80</v>
      </c>
    </row>
    <row r="18" spans="2:27" ht="15.75" x14ac:dyDescent="0.25">
      <c r="B18" s="118">
        <v>11</v>
      </c>
      <c r="C18" s="119">
        <v>9.9593019701851251</v>
      </c>
      <c r="D18" s="120">
        <v>13.308219480049232</v>
      </c>
      <c r="E18"/>
      <c r="I18" s="79">
        <v>10</v>
      </c>
      <c r="J18" s="80">
        <f t="shared" si="0"/>
        <v>0.24769740944147423</v>
      </c>
      <c r="K18" s="80">
        <f t="shared" si="1"/>
        <v>5.873177381558885</v>
      </c>
      <c r="L18" s="81">
        <f t="shared" si="2"/>
        <v>5.6980478099781795</v>
      </c>
      <c r="N18" s="83">
        <v>9</v>
      </c>
      <c r="O18" s="84">
        <v>11.155572168531256</v>
      </c>
      <c r="P18" s="84">
        <v>15.209706631706148</v>
      </c>
      <c r="Q18" s="85" t="s">
        <v>78</v>
      </c>
      <c r="S18" s="83">
        <v>29</v>
      </c>
      <c r="T18" s="84">
        <v>10.883927633605385</v>
      </c>
      <c r="U18" s="84">
        <v>6.1486755532418966</v>
      </c>
      <c r="V18" s="85" t="s">
        <v>79</v>
      </c>
      <c r="X18" s="83">
        <v>50</v>
      </c>
      <c r="Y18" s="84">
        <v>15.361019491197723</v>
      </c>
      <c r="Z18" s="84">
        <v>16.949707212073186</v>
      </c>
      <c r="AA18" s="85" t="s">
        <v>80</v>
      </c>
    </row>
    <row r="19" spans="2:27" ht="15.75" x14ac:dyDescent="0.25">
      <c r="B19" s="79">
        <v>12</v>
      </c>
      <c r="C19" s="80">
        <v>9.1749553291518104</v>
      </c>
      <c r="D19" s="81">
        <v>12.410203371550796</v>
      </c>
      <c r="E19"/>
      <c r="I19" s="83">
        <v>11</v>
      </c>
      <c r="J19" s="80">
        <f t="shared" si="0"/>
        <v>0</v>
      </c>
      <c r="K19" s="80">
        <f t="shared" si="1"/>
        <v>5.7571153281952139</v>
      </c>
      <c r="L19" s="81">
        <f t="shared" si="2"/>
        <v>5.9253989523821069</v>
      </c>
      <c r="N19" s="83">
        <v>10</v>
      </c>
      <c r="O19" s="84">
        <v>10.07703925011703</v>
      </c>
      <c r="P19" s="84">
        <v>13.526145934520123</v>
      </c>
      <c r="Q19" s="85" t="s">
        <v>78</v>
      </c>
      <c r="S19" s="83">
        <v>30</v>
      </c>
      <c r="T19" s="84">
        <v>15.845392867634448</v>
      </c>
      <c r="U19" s="84">
        <v>9.5087512705537769</v>
      </c>
      <c r="V19" s="85" t="s">
        <v>79</v>
      </c>
      <c r="X19" s="83">
        <v>51</v>
      </c>
      <c r="Y19" s="84">
        <v>14.235679292518146</v>
      </c>
      <c r="Z19" s="84">
        <v>17.551495122739915</v>
      </c>
      <c r="AA19" s="85" t="s">
        <v>80</v>
      </c>
    </row>
    <row r="20" spans="2:27" ht="15.75" x14ac:dyDescent="0.25">
      <c r="B20" s="79">
        <v>13</v>
      </c>
      <c r="C20" s="80">
        <v>11.520152615651426</v>
      </c>
      <c r="D20" s="81">
        <v>16.005142507381962</v>
      </c>
      <c r="E20"/>
      <c r="I20" s="79">
        <v>12</v>
      </c>
      <c r="J20" s="80">
        <f t="shared" si="0"/>
        <v>1.1923223492088524</v>
      </c>
      <c r="K20" s="80">
        <f t="shared" si="1"/>
        <v>5.58754558768113</v>
      </c>
      <c r="L20" s="81">
        <f t="shared" si="2"/>
        <v>7.1021668686054209</v>
      </c>
      <c r="N20" s="83">
        <v>11</v>
      </c>
      <c r="O20" s="84">
        <v>9.9593019701851251</v>
      </c>
      <c r="P20" s="84">
        <v>13.308219480049232</v>
      </c>
      <c r="Q20" s="85" t="s">
        <v>78</v>
      </c>
      <c r="S20" s="83">
        <v>31</v>
      </c>
      <c r="T20" s="84">
        <v>11.631314149164877</v>
      </c>
      <c r="U20" s="84">
        <v>7.2783202212996363</v>
      </c>
      <c r="V20" s="85" t="s">
        <v>79</v>
      </c>
      <c r="X20" s="83">
        <v>52</v>
      </c>
      <c r="Y20" s="84">
        <v>13.823089606405508</v>
      </c>
      <c r="Z20" s="84">
        <v>15.461213271545825</v>
      </c>
      <c r="AA20" s="85" t="s">
        <v>80</v>
      </c>
    </row>
    <row r="21" spans="2:27" ht="15.75" x14ac:dyDescent="0.25">
      <c r="B21" s="79">
        <v>14</v>
      </c>
      <c r="C21" s="80">
        <v>11.267642057672784</v>
      </c>
      <c r="D21" s="81">
        <v>15.408749787010512</v>
      </c>
      <c r="E21"/>
      <c r="I21" s="79">
        <v>13</v>
      </c>
      <c r="J21" s="80">
        <f t="shared" si="0"/>
        <v>3.1160308972810435</v>
      </c>
      <c r="K21" s="80">
        <f t="shared" si="1"/>
        <v>7.6235151838933293</v>
      </c>
      <c r="L21" s="81">
        <f t="shared" si="2"/>
        <v>3.2245311877215426</v>
      </c>
      <c r="N21" s="83">
        <v>12</v>
      </c>
      <c r="O21" s="84">
        <v>9.1749553291518104</v>
      </c>
      <c r="P21" s="84">
        <v>12.410203371550796</v>
      </c>
      <c r="Q21" s="85" t="s">
        <v>78</v>
      </c>
      <c r="S21" s="83">
        <v>32</v>
      </c>
      <c r="T21" s="84">
        <v>13.414042234868532</v>
      </c>
      <c r="U21" s="84">
        <v>8.3453491744947552</v>
      </c>
      <c r="V21" s="85" t="s">
        <v>79</v>
      </c>
      <c r="X21" s="83">
        <v>53</v>
      </c>
      <c r="Y21" s="84">
        <v>14.524950266008652</v>
      </c>
      <c r="Z21" s="84">
        <v>18.900726135031153</v>
      </c>
      <c r="AA21" s="85" t="s">
        <v>80</v>
      </c>
    </row>
    <row r="22" spans="2:27" ht="15.75" x14ac:dyDescent="0.25">
      <c r="B22" s="79">
        <v>15</v>
      </c>
      <c r="C22" s="80">
        <v>8.7200247264837145</v>
      </c>
      <c r="D22" s="81">
        <v>11.658216650593054</v>
      </c>
      <c r="E22"/>
      <c r="I22" s="79">
        <v>14</v>
      </c>
      <c r="J22" s="80">
        <f t="shared" si="0"/>
        <v>2.4746679282259398</v>
      </c>
      <c r="K22" s="80">
        <f t="shared" si="1"/>
        <v>7.1097540661220577</v>
      </c>
      <c r="L22" s="81">
        <f t="shared" si="2"/>
        <v>3.6833802379614511</v>
      </c>
      <c r="N22" s="83">
        <v>13</v>
      </c>
      <c r="O22" s="84">
        <v>11.520152615651426</v>
      </c>
      <c r="P22" s="84">
        <v>16.005142507381962</v>
      </c>
      <c r="Q22" s="85" t="s">
        <v>78</v>
      </c>
      <c r="S22" s="83">
        <v>33</v>
      </c>
      <c r="T22" s="84">
        <v>11.707682430953488</v>
      </c>
      <c r="U22" s="84">
        <v>6.3712662408793808</v>
      </c>
      <c r="V22" s="85" t="s">
        <v>79</v>
      </c>
      <c r="X22" s="83">
        <v>54</v>
      </c>
      <c r="Y22" s="84">
        <v>15.427804772715369</v>
      </c>
      <c r="Z22" s="84">
        <v>19.001442367038738</v>
      </c>
      <c r="AA22" s="85" t="s">
        <v>80</v>
      </c>
    </row>
    <row r="23" spans="2:27" ht="15.75" x14ac:dyDescent="0.25">
      <c r="B23" s="79">
        <v>16</v>
      </c>
      <c r="C23" s="80">
        <v>11.304489463096413</v>
      </c>
      <c r="D23" s="81">
        <v>15.106642181884977</v>
      </c>
      <c r="E23"/>
      <c r="I23" s="79">
        <v>15</v>
      </c>
      <c r="J23" s="80">
        <f t="shared" si="0"/>
        <v>2.0635690984237858</v>
      </c>
      <c r="K23" s="80">
        <f t="shared" si="1"/>
        <v>5.4708974863982043</v>
      </c>
      <c r="L23" s="81">
        <f t="shared" si="2"/>
        <v>7.9408953914931955</v>
      </c>
      <c r="N23" s="83">
        <v>14</v>
      </c>
      <c r="O23" s="84">
        <v>11.267642057672784</v>
      </c>
      <c r="P23" s="84">
        <v>15.408749787010512</v>
      </c>
      <c r="Q23" s="85" t="s">
        <v>78</v>
      </c>
      <c r="S23" s="83">
        <v>34</v>
      </c>
      <c r="T23" s="84">
        <v>12.489498393432617</v>
      </c>
      <c r="U23" s="84">
        <v>7.6027004026941203</v>
      </c>
      <c r="V23" s="85" t="s">
        <v>79</v>
      </c>
      <c r="X23" s="83">
        <v>55</v>
      </c>
      <c r="Y23" s="84">
        <v>14.58273862013395</v>
      </c>
      <c r="Z23" s="84">
        <v>17.014185789772103</v>
      </c>
      <c r="AA23" s="85" t="s">
        <v>80</v>
      </c>
    </row>
    <row r="24" spans="2:27" ht="15.75" x14ac:dyDescent="0.25">
      <c r="B24" s="79">
        <v>17</v>
      </c>
      <c r="C24" s="80">
        <v>9.6952857273719264</v>
      </c>
      <c r="D24" s="81">
        <v>13.562194067775311</v>
      </c>
      <c r="E24"/>
      <c r="I24" s="79">
        <v>16</v>
      </c>
      <c r="J24" s="80">
        <f t="shared" si="0"/>
        <v>2.2458525342424287</v>
      </c>
      <c r="K24" s="80">
        <f t="shared" si="1"/>
        <v>6.8094676132870706</v>
      </c>
      <c r="L24" s="81">
        <f t="shared" si="2"/>
        <v>3.7928406441094196</v>
      </c>
      <c r="N24" s="83">
        <v>15</v>
      </c>
      <c r="O24" s="84">
        <v>8.7200247264837145</v>
      </c>
      <c r="P24" s="84">
        <v>11.658216650593054</v>
      </c>
      <c r="Q24" s="85" t="s">
        <v>78</v>
      </c>
      <c r="S24" s="83">
        <v>35</v>
      </c>
      <c r="T24" s="84">
        <v>14.464512738455047</v>
      </c>
      <c r="U24" s="84">
        <v>8.2065750059516027</v>
      </c>
      <c r="V24" s="85" t="s">
        <v>79</v>
      </c>
      <c r="X24" s="79">
        <v>57</v>
      </c>
      <c r="Y24" s="80">
        <v>15.372443713953466</v>
      </c>
      <c r="Z24" s="80">
        <v>18.906383435149621</v>
      </c>
      <c r="AA24" s="85" t="s">
        <v>80</v>
      </c>
    </row>
    <row r="25" spans="2:27" ht="15.75" x14ac:dyDescent="0.25">
      <c r="B25" s="79">
        <v>18</v>
      </c>
      <c r="C25" s="80">
        <v>8.6854302215327124</v>
      </c>
      <c r="D25" s="81">
        <v>11.811378104558727</v>
      </c>
      <c r="E25"/>
      <c r="I25" s="79">
        <v>17</v>
      </c>
      <c r="J25" s="80">
        <f t="shared" si="0"/>
        <v>0.36634364697620952</v>
      </c>
      <c r="K25" s="80">
        <f t="shared" si="1"/>
        <v>6.1167207983556402</v>
      </c>
      <c r="L25" s="81">
        <f t="shared" si="2"/>
        <v>5.9835977996270984</v>
      </c>
      <c r="N25" s="83">
        <v>16</v>
      </c>
      <c r="O25" s="84">
        <v>11.304489463096413</v>
      </c>
      <c r="P25" s="84">
        <v>15.106642181884977</v>
      </c>
      <c r="Q25" s="85" t="s">
        <v>78</v>
      </c>
      <c r="S25" s="83">
        <v>36</v>
      </c>
      <c r="T25" s="84">
        <v>14.996447098379321</v>
      </c>
      <c r="U25" s="84">
        <v>10.114806390067525</v>
      </c>
      <c r="V25" s="85" t="s">
        <v>79</v>
      </c>
      <c r="X25" s="83">
        <v>58</v>
      </c>
      <c r="Y25" s="84">
        <v>15.614402977250073</v>
      </c>
      <c r="Z25" s="84">
        <v>18.999031811626047</v>
      </c>
      <c r="AA25" s="85" t="s">
        <v>80</v>
      </c>
    </row>
    <row r="26" spans="2:27" ht="15.75" x14ac:dyDescent="0.25">
      <c r="B26" s="79">
        <v>19</v>
      </c>
      <c r="C26" s="80">
        <v>10.988899642702444</v>
      </c>
      <c r="D26" s="81">
        <v>16.275674859635437</v>
      </c>
      <c r="E26"/>
      <c r="F26" s="82" t="s">
        <v>82</v>
      </c>
      <c r="G26" s="82" t="s">
        <v>78</v>
      </c>
      <c r="I26" s="79">
        <v>18</v>
      </c>
      <c r="J26" s="80">
        <f t="shared" si="0"/>
        <v>1.965523679683117</v>
      </c>
      <c r="K26" s="80">
        <f t="shared" si="1"/>
        <v>5.5867339857960454</v>
      </c>
      <c r="L26" s="81">
        <f t="shared" si="2"/>
        <v>7.8643152376750551</v>
      </c>
      <c r="N26" s="83">
        <v>17</v>
      </c>
      <c r="O26" s="84">
        <v>9.6952857273719264</v>
      </c>
      <c r="P26" s="84">
        <v>13.562194067775311</v>
      </c>
      <c r="Q26" s="85" t="s">
        <v>78</v>
      </c>
      <c r="S26" s="83">
        <v>37</v>
      </c>
      <c r="T26" s="84">
        <v>12.235960118456646</v>
      </c>
      <c r="U26" s="84">
        <v>7.1566044266001425</v>
      </c>
      <c r="V26" s="85" t="s">
        <v>79</v>
      </c>
      <c r="X26" s="83">
        <v>59</v>
      </c>
      <c r="Y26" s="84">
        <v>15.121313568174264</v>
      </c>
      <c r="Z26" s="84">
        <v>17.842672251496385</v>
      </c>
      <c r="AA26" s="85" t="s">
        <v>80</v>
      </c>
    </row>
    <row r="27" spans="2:27" ht="15.75" x14ac:dyDescent="0.25">
      <c r="B27" s="83">
        <v>20</v>
      </c>
      <c r="C27" s="84">
        <v>10.81893688109756</v>
      </c>
      <c r="D27" s="86">
        <v>14.410053220051596</v>
      </c>
      <c r="E27"/>
      <c r="F27" s="82" t="s">
        <v>83</v>
      </c>
      <c r="G27" s="82" t="s">
        <v>79</v>
      </c>
      <c r="I27" s="79">
        <v>19</v>
      </c>
      <c r="J27" s="80">
        <f t="shared" si="0"/>
        <v>3.1409971023686394</v>
      </c>
      <c r="K27" s="80">
        <f t="shared" si="1"/>
        <v>8.0200326972087854</v>
      </c>
      <c r="L27" s="81">
        <f t="shared" si="2"/>
        <v>3.6689340399681836</v>
      </c>
      <c r="N27" s="83">
        <v>18</v>
      </c>
      <c r="O27" s="84">
        <v>8.6854302215327124</v>
      </c>
      <c r="P27" s="84">
        <v>11.811378104558727</v>
      </c>
      <c r="Q27" s="85" t="s">
        <v>78</v>
      </c>
      <c r="S27" s="83">
        <v>38</v>
      </c>
      <c r="T27" s="84">
        <v>13.676629339803764</v>
      </c>
      <c r="U27" s="84">
        <v>8.1246994058680819</v>
      </c>
      <c r="V27" s="85" t="s">
        <v>79</v>
      </c>
      <c r="X27" s="87">
        <v>60</v>
      </c>
      <c r="Y27" s="88">
        <v>13.641102103249505</v>
      </c>
      <c r="Z27" s="88">
        <v>15.490439644438736</v>
      </c>
      <c r="AA27" s="89" t="s">
        <v>80</v>
      </c>
    </row>
    <row r="28" spans="2:27" ht="15.75" x14ac:dyDescent="0.25">
      <c r="B28" s="83">
        <v>21</v>
      </c>
      <c r="C28" s="84">
        <v>10.868746852698477</v>
      </c>
      <c r="D28" s="86">
        <v>6.9144494746751484</v>
      </c>
      <c r="E28"/>
      <c r="F28" s="82" t="s">
        <v>84</v>
      </c>
      <c r="G28" s="82" t="s">
        <v>80</v>
      </c>
      <c r="I28" s="83">
        <v>20</v>
      </c>
      <c r="J28" s="80">
        <f t="shared" si="0"/>
        <v>1.3975012596298537</v>
      </c>
      <c r="K28" s="80">
        <f t="shared" si="1"/>
        <v>6.3147787846893344</v>
      </c>
      <c r="L28" s="81">
        <f t="shared" si="2"/>
        <v>4.5768668291149224</v>
      </c>
      <c r="N28" s="83">
        <v>19</v>
      </c>
      <c r="O28" s="84">
        <v>10.988899642702444</v>
      </c>
      <c r="P28" s="84">
        <v>16.275674859635437</v>
      </c>
      <c r="Q28" s="85" t="s">
        <v>78</v>
      </c>
      <c r="S28" s="83">
        <v>39</v>
      </c>
      <c r="T28" s="84">
        <v>15.055779222102396</v>
      </c>
      <c r="U28" s="84">
        <v>8.4700330166773181</v>
      </c>
      <c r="V28" s="85" t="s">
        <v>79</v>
      </c>
      <c r="X28" s="90" t="s">
        <v>85</v>
      </c>
      <c r="Y28" s="91">
        <f>AVERAGE(Y10:Y27)</f>
        <v>14.51465606865407</v>
      </c>
      <c r="Z28" s="91">
        <f>AVERAGE(Z10:Z27)</f>
        <v>17.020304591955348</v>
      </c>
    </row>
    <row r="29" spans="2:27" ht="15.75" x14ac:dyDescent="0.25">
      <c r="B29" s="79">
        <v>22</v>
      </c>
      <c r="C29" s="80">
        <v>11.946913884520889</v>
      </c>
      <c r="D29" s="81">
        <v>6.0502078513987563</v>
      </c>
      <c r="E29"/>
      <c r="I29" s="79">
        <v>21</v>
      </c>
      <c r="J29" s="80">
        <f t="shared" si="0"/>
        <v>6.4581254924282039</v>
      </c>
      <c r="K29" s="80">
        <f t="shared" si="1"/>
        <v>2.8984037950080852</v>
      </c>
      <c r="L29" s="81">
        <f t="shared" si="2"/>
        <v>10.760966893502957</v>
      </c>
      <c r="N29" s="83">
        <v>20</v>
      </c>
      <c r="O29" s="84">
        <v>10.81893688109756</v>
      </c>
      <c r="P29" s="84">
        <v>14.410053220051596</v>
      </c>
      <c r="Q29" s="85" t="s">
        <v>78</v>
      </c>
      <c r="S29" s="87">
        <v>40</v>
      </c>
      <c r="T29" s="88">
        <v>12.783890585585969</v>
      </c>
      <c r="U29" s="88">
        <v>8.7354165622958853</v>
      </c>
      <c r="V29" s="89" t="s">
        <v>79</v>
      </c>
    </row>
    <row r="30" spans="2:27" ht="15.75" x14ac:dyDescent="0.25">
      <c r="B30" s="79">
        <v>23</v>
      </c>
      <c r="C30" s="80">
        <v>12.769459703860242</v>
      </c>
      <c r="D30" s="81">
        <v>7.9701507904953699</v>
      </c>
      <c r="E30"/>
      <c r="I30" s="79">
        <v>22</v>
      </c>
      <c r="J30" s="80">
        <f t="shared" si="0"/>
        <v>7.5252464360733731</v>
      </c>
      <c r="K30" s="80">
        <f t="shared" si="1"/>
        <v>2.8406693875880169</v>
      </c>
      <c r="L30" s="81">
        <f t="shared" si="2"/>
        <v>11.276363964949301</v>
      </c>
      <c r="N30" s="83">
        <v>46</v>
      </c>
      <c r="O30" s="84">
        <v>13.050436258669986</v>
      </c>
      <c r="P30" s="84">
        <v>12.201603227836436</v>
      </c>
      <c r="Q30" s="85" t="s">
        <v>78</v>
      </c>
      <c r="S30" s="90" t="s">
        <v>85</v>
      </c>
      <c r="T30" s="91">
        <f>AVERAGE(T10:T29)</f>
        <v>13.196611376673038</v>
      </c>
      <c r="U30" s="91">
        <f>AVERAGE(U10:U29)</f>
        <v>7.9858738712754942</v>
      </c>
    </row>
    <row r="31" spans="2:27" ht="15.75" x14ac:dyDescent="0.25">
      <c r="B31" s="79">
        <v>24</v>
      </c>
      <c r="C31" s="80">
        <v>13.249403606478008</v>
      </c>
      <c r="D31" s="81">
        <v>8.0333247032125001</v>
      </c>
      <c r="E31"/>
      <c r="I31" s="79">
        <v>23</v>
      </c>
      <c r="J31" s="80">
        <f t="shared" si="0"/>
        <v>6.0325752231140353</v>
      </c>
      <c r="K31" s="80">
        <f t="shared" si="1"/>
        <v>0.77025716469759309</v>
      </c>
      <c r="L31" s="81">
        <f t="shared" si="2"/>
        <v>9.2240202458768081</v>
      </c>
      <c r="N31" s="79">
        <v>56</v>
      </c>
      <c r="O31" s="80">
        <v>12.869222436876589</v>
      </c>
      <c r="P31" s="80">
        <v>14.263604135992422</v>
      </c>
      <c r="Q31" s="89" t="s">
        <v>78</v>
      </c>
    </row>
    <row r="32" spans="2:27" ht="15.75" x14ac:dyDescent="0.25">
      <c r="B32" s="79">
        <v>25</v>
      </c>
      <c r="C32" s="80">
        <v>14.416791524672224</v>
      </c>
      <c r="D32" s="81">
        <v>9.2531886889789661</v>
      </c>
      <c r="E32"/>
      <c r="I32" s="79">
        <v>24</v>
      </c>
      <c r="J32" s="80">
        <f t="shared" si="0"/>
        <v>6.216854806398211</v>
      </c>
      <c r="K32" s="80">
        <f t="shared" si="1"/>
        <v>0.54530473550036496</v>
      </c>
      <c r="L32" s="81">
        <f t="shared" si="2"/>
        <v>9.0792977765200238</v>
      </c>
      <c r="N32" s="92" t="s">
        <v>85</v>
      </c>
      <c r="O32" s="93">
        <f>AVERAGE(O10:O31)</f>
        <v>10.561889090224309</v>
      </c>
      <c r="P32" s="91">
        <f>AVERAGE(P10:P31)</f>
        <v>14.077912583492401</v>
      </c>
    </row>
    <row r="33" spans="2:12" x14ac:dyDescent="0.25">
      <c r="B33" s="79">
        <v>26</v>
      </c>
      <c r="C33" s="80">
        <v>16.026496929786973</v>
      </c>
      <c r="D33" s="81">
        <v>9.8838278865846583</v>
      </c>
      <c r="E33"/>
      <c r="I33" s="79">
        <v>25</v>
      </c>
      <c r="J33" s="80">
        <f t="shared" si="0"/>
        <v>6.0259843880389816</v>
      </c>
      <c r="K33" s="80">
        <f t="shared" si="1"/>
        <v>1.354874400245589</v>
      </c>
      <c r="L33" s="81">
        <f t="shared" si="2"/>
        <v>7.7627710540123278</v>
      </c>
    </row>
    <row r="34" spans="2:12" x14ac:dyDescent="0.25">
      <c r="B34" s="79">
        <v>27</v>
      </c>
      <c r="C34" s="80">
        <v>12.227528868271053</v>
      </c>
      <c r="D34" s="81">
        <v>6.9705538045760598</v>
      </c>
      <c r="E34"/>
      <c r="I34" s="79">
        <v>26</v>
      </c>
      <c r="J34" s="80">
        <f t="shared" si="0"/>
        <v>6.9668725022931852</v>
      </c>
      <c r="K34" s="80">
        <f t="shared" si="1"/>
        <v>3.0754131351167437</v>
      </c>
      <c r="L34" s="81">
        <f t="shared" si="2"/>
        <v>7.2750561430300875</v>
      </c>
    </row>
    <row r="35" spans="2:12" x14ac:dyDescent="0.25">
      <c r="B35" s="121">
        <v>28</v>
      </c>
      <c r="C35" s="122">
        <v>13.241809350730415</v>
      </c>
      <c r="D35" s="123">
        <v>8.5785765549642967</v>
      </c>
      <c r="E35"/>
      <c r="I35" s="79">
        <v>27</v>
      </c>
      <c r="J35" s="80">
        <f t="shared" si="0"/>
        <v>6.7313341526974675</v>
      </c>
      <c r="K35" s="80">
        <f t="shared" si="1"/>
        <v>1.9011843842363496</v>
      </c>
      <c r="L35" s="81">
        <f t="shared" si="2"/>
        <v>10.316082416757007</v>
      </c>
    </row>
    <row r="36" spans="2:12" x14ac:dyDescent="0.25">
      <c r="B36" s="79">
        <v>29</v>
      </c>
      <c r="C36" s="80">
        <v>10.883927633605385</v>
      </c>
      <c r="D36" s="81">
        <v>6.1486755532418966</v>
      </c>
      <c r="E36"/>
      <c r="I36" s="83">
        <v>28</v>
      </c>
      <c r="J36" s="80">
        <f t="shared" si="0"/>
        <v>5.7571153281952139</v>
      </c>
      <c r="K36" s="80">
        <f t="shared" si="1"/>
        <v>0</v>
      </c>
      <c r="L36" s="81">
        <f t="shared" si="2"/>
        <v>8.5415217887632782</v>
      </c>
    </row>
    <row r="37" spans="2:12" x14ac:dyDescent="0.25">
      <c r="B37" s="79">
        <v>30</v>
      </c>
      <c r="C37" s="80">
        <v>15.845392867634448</v>
      </c>
      <c r="D37" s="81">
        <v>9.5087512705537769</v>
      </c>
      <c r="E37"/>
      <c r="I37" s="79">
        <v>29</v>
      </c>
      <c r="J37" s="80">
        <f t="shared" si="0"/>
        <v>7.2190028298470104</v>
      </c>
      <c r="K37" s="80">
        <f t="shared" si="1"/>
        <v>3.3858566227948881</v>
      </c>
      <c r="L37" s="81">
        <f t="shared" si="2"/>
        <v>11.477827120766678</v>
      </c>
    </row>
    <row r="38" spans="2:12" x14ac:dyDescent="0.25">
      <c r="B38" s="79">
        <v>31</v>
      </c>
      <c r="C38" s="80">
        <v>11.631314149164877</v>
      </c>
      <c r="D38" s="81">
        <v>7.2783202212996363</v>
      </c>
      <c r="E38"/>
      <c r="I38" s="79">
        <v>30</v>
      </c>
      <c r="J38" s="80">
        <f t="shared" si="0"/>
        <v>7.0058564592776511</v>
      </c>
      <c r="K38" s="80">
        <f t="shared" si="1"/>
        <v>2.7647553474071342</v>
      </c>
      <c r="L38" s="81">
        <f t="shared" si="2"/>
        <v>7.6109029077373647</v>
      </c>
    </row>
    <row r="39" spans="2:12" x14ac:dyDescent="0.25">
      <c r="B39" s="79">
        <v>32</v>
      </c>
      <c r="C39" s="80">
        <v>13.414042234868532</v>
      </c>
      <c r="D39" s="81">
        <v>8.3453491744947552</v>
      </c>
      <c r="E39"/>
      <c r="I39" s="79">
        <v>31</v>
      </c>
      <c r="J39" s="80">
        <f t="shared" si="0"/>
        <v>6.2574203788242917</v>
      </c>
      <c r="K39" s="80">
        <f t="shared" si="1"/>
        <v>2.0698698817801775</v>
      </c>
      <c r="L39" s="81">
        <f t="shared" si="2"/>
        <v>10.173395931310388</v>
      </c>
    </row>
    <row r="40" spans="2:12" x14ac:dyDescent="0.25">
      <c r="B40" s="79">
        <v>33</v>
      </c>
      <c r="C40" s="80">
        <v>11.707682430953488</v>
      </c>
      <c r="D40" s="81">
        <v>6.3712662408793808</v>
      </c>
      <c r="E40"/>
      <c r="I40" s="79">
        <v>32</v>
      </c>
      <c r="J40" s="80">
        <f t="shared" si="0"/>
        <v>6.0469258277391793</v>
      </c>
      <c r="K40" s="80">
        <f t="shared" si="1"/>
        <v>0.289929607627814</v>
      </c>
      <c r="L40" s="81">
        <f t="shared" si="2"/>
        <v>8.7472612572910897</v>
      </c>
    </row>
    <row r="41" spans="2:12" x14ac:dyDescent="0.25">
      <c r="B41" s="79">
        <v>34</v>
      </c>
      <c r="C41" s="80">
        <v>12.489498393432617</v>
      </c>
      <c r="D41" s="81">
        <v>7.6027004026941203</v>
      </c>
      <c r="E41"/>
      <c r="I41" s="79">
        <v>33</v>
      </c>
      <c r="J41" s="80">
        <f t="shared" si="0"/>
        <v>7.153890862881938</v>
      </c>
      <c r="K41" s="80">
        <f t="shared" si="1"/>
        <v>2.6880781663950719</v>
      </c>
      <c r="L41" s="81">
        <f t="shared" si="2"/>
        <v>11.024413118853436</v>
      </c>
    </row>
    <row r="42" spans="2:12" x14ac:dyDescent="0.25">
      <c r="B42" s="79">
        <v>35</v>
      </c>
      <c r="C42" s="80">
        <v>14.464512738455047</v>
      </c>
      <c r="D42" s="81">
        <v>8.2065750059516027</v>
      </c>
      <c r="E42"/>
      <c r="I42" s="79">
        <v>34</v>
      </c>
      <c r="J42" s="80">
        <f t="shared" si="0"/>
        <v>6.2413814081721943</v>
      </c>
      <c r="K42" s="80">
        <f t="shared" si="1"/>
        <v>1.2321956180087534</v>
      </c>
      <c r="L42" s="81">
        <f t="shared" si="2"/>
        <v>9.6414579726233871</v>
      </c>
    </row>
    <row r="43" spans="2:12" x14ac:dyDescent="0.25">
      <c r="B43" s="79">
        <v>36</v>
      </c>
      <c r="C43" s="80">
        <v>14.996447098379321</v>
      </c>
      <c r="D43" s="81">
        <v>10.114806390067525</v>
      </c>
      <c r="E43"/>
      <c r="I43" s="79">
        <v>35</v>
      </c>
      <c r="J43" s="80">
        <f t="shared" si="0"/>
        <v>6.806151659096801</v>
      </c>
      <c r="K43" s="80">
        <f t="shared" si="1"/>
        <v>1.2780409722779376</v>
      </c>
      <c r="L43" s="81">
        <f t="shared" si="2"/>
        <v>8.8084042299595851</v>
      </c>
    </row>
    <row r="44" spans="2:12" x14ac:dyDescent="0.25">
      <c r="B44" s="79">
        <v>37</v>
      </c>
      <c r="C44" s="80">
        <v>12.235960118456646</v>
      </c>
      <c r="D44" s="81">
        <v>7.1566044266001425</v>
      </c>
      <c r="E44"/>
      <c r="I44" s="79">
        <v>36</v>
      </c>
      <c r="J44" s="80">
        <f t="shared" si="0"/>
        <v>5.9641192313498426</v>
      </c>
      <c r="K44" s="80">
        <f t="shared" si="1"/>
        <v>2.3321140048753435</v>
      </c>
      <c r="L44" s="81">
        <f t="shared" si="2"/>
        <v>6.9117719006084117</v>
      </c>
    </row>
    <row r="45" spans="2:12" x14ac:dyDescent="0.25">
      <c r="B45" s="79">
        <v>38</v>
      </c>
      <c r="C45" s="80">
        <v>13.676629339803764</v>
      </c>
      <c r="D45" s="81">
        <v>8.1246994058680819</v>
      </c>
      <c r="E45"/>
      <c r="I45" s="79">
        <v>37</v>
      </c>
      <c r="J45" s="80">
        <f t="shared" si="0"/>
        <v>6.559385648817468</v>
      </c>
      <c r="K45" s="80">
        <f t="shared" si="1"/>
        <v>1.7417627312324186</v>
      </c>
      <c r="L45" s="81">
        <f t="shared" si="2"/>
        <v>10.133078489160633</v>
      </c>
    </row>
    <row r="46" spans="2:12" x14ac:dyDescent="0.25">
      <c r="B46" s="79">
        <v>39</v>
      </c>
      <c r="C46" s="80">
        <v>15.055779222102396</v>
      </c>
      <c r="D46" s="81">
        <v>8.4700330166773181</v>
      </c>
      <c r="E46"/>
      <c r="I46" s="79">
        <v>38</v>
      </c>
      <c r="J46" s="80">
        <f t="shared" si="0"/>
        <v>6.3786678179973268</v>
      </c>
      <c r="K46" s="80">
        <f t="shared" si="1"/>
        <v>0.62854823949276528</v>
      </c>
      <c r="L46" s="81">
        <f t="shared" si="2"/>
        <v>8.9355471123773658</v>
      </c>
    </row>
    <row r="47" spans="2:12" x14ac:dyDescent="0.25">
      <c r="B47" s="79">
        <v>40</v>
      </c>
      <c r="C47" s="80">
        <v>12.783890585585969</v>
      </c>
      <c r="D47" s="81">
        <v>8.7354165622958853</v>
      </c>
      <c r="E47"/>
      <c r="I47" s="79">
        <v>39</v>
      </c>
      <c r="J47" s="80">
        <f t="shared" si="0"/>
        <v>7.0272418937777745</v>
      </c>
      <c r="K47" s="80">
        <f t="shared" si="1"/>
        <v>1.8172144600869591</v>
      </c>
      <c r="L47" s="81">
        <f t="shared" si="2"/>
        <v>8.5572375227694817</v>
      </c>
    </row>
    <row r="48" spans="2:12" x14ac:dyDescent="0.25">
      <c r="B48" s="79">
        <v>41</v>
      </c>
      <c r="C48" s="80">
        <v>13.269963633558088</v>
      </c>
      <c r="D48" s="81">
        <v>13.924226578057365</v>
      </c>
      <c r="E48"/>
      <c r="I48" s="79">
        <v>40</v>
      </c>
      <c r="J48" s="80">
        <f t="shared" si="0"/>
        <v>5.3748327760838821</v>
      </c>
      <c r="K48" s="80">
        <f t="shared" si="1"/>
        <v>0.48403345273977472</v>
      </c>
      <c r="L48" s="81">
        <f t="shared" si="2"/>
        <v>8.4719463037252734</v>
      </c>
    </row>
    <row r="49" spans="2:12" x14ac:dyDescent="0.25">
      <c r="B49" s="79">
        <v>42</v>
      </c>
      <c r="C49" s="80">
        <v>14.395986232325797</v>
      </c>
      <c r="D49" s="81">
        <v>16.576085963365205</v>
      </c>
      <c r="E49"/>
      <c r="I49" s="79">
        <v>41</v>
      </c>
      <c r="J49" s="80">
        <f t="shared" si="0"/>
        <v>3.3674835402899652</v>
      </c>
      <c r="K49" s="80">
        <f t="shared" si="1"/>
        <v>5.3457241635756381</v>
      </c>
      <c r="L49" s="81">
        <f t="shared" si="2"/>
        <v>3.3572646746183157</v>
      </c>
    </row>
    <row r="50" spans="2:12" x14ac:dyDescent="0.25">
      <c r="B50" s="79">
        <v>43</v>
      </c>
      <c r="C50" s="80">
        <v>14.500957858316342</v>
      </c>
      <c r="D50" s="81">
        <v>17.392061062858087</v>
      </c>
      <c r="E50"/>
      <c r="I50" s="79">
        <v>42</v>
      </c>
      <c r="J50" s="80">
        <f t="shared" si="0"/>
        <v>5.5102739128564764</v>
      </c>
      <c r="K50" s="80">
        <f t="shared" si="1"/>
        <v>8.0803639157819056</v>
      </c>
      <c r="L50" s="81">
        <f t="shared" si="2"/>
        <v>0.47624354300063859</v>
      </c>
    </row>
    <row r="51" spans="2:12" x14ac:dyDescent="0.25">
      <c r="B51" s="79">
        <v>44</v>
      </c>
      <c r="C51" s="80">
        <v>14.197658088179338</v>
      </c>
      <c r="D51" s="81">
        <v>16.703947710856262</v>
      </c>
      <c r="E51"/>
      <c r="I51" s="79">
        <v>43</v>
      </c>
      <c r="J51" s="80">
        <f t="shared" si="0"/>
        <v>6.1077328264811719</v>
      </c>
      <c r="K51" s="80">
        <f t="shared" si="1"/>
        <v>8.9029750159730145</v>
      </c>
      <c r="L51" s="81">
        <f t="shared" si="2"/>
        <v>0.3866236089703719</v>
      </c>
    </row>
    <row r="52" spans="2:12" x14ac:dyDescent="0.25">
      <c r="B52" s="79">
        <v>45</v>
      </c>
      <c r="C52" s="80">
        <v>14.624520570311606</v>
      </c>
      <c r="D52" s="81">
        <v>17.22307963863253</v>
      </c>
      <c r="E52"/>
      <c r="I52" s="79">
        <v>44</v>
      </c>
      <c r="J52" s="80">
        <f t="shared" si="0"/>
        <v>5.4308961323559508</v>
      </c>
      <c r="K52" s="80">
        <f t="shared" si="1"/>
        <v>8.1813998331510387</v>
      </c>
      <c r="L52" s="81">
        <f t="shared" si="2"/>
        <v>0.49450448097043437</v>
      </c>
    </row>
    <row r="53" spans="2:12" x14ac:dyDescent="0.25">
      <c r="B53" s="79">
        <v>46</v>
      </c>
      <c r="C53" s="80">
        <v>13.050436258669986</v>
      </c>
      <c r="D53" s="81">
        <v>12.201603227836436</v>
      </c>
      <c r="E53"/>
      <c r="I53" s="79">
        <v>45</v>
      </c>
      <c r="J53" s="80">
        <f t="shared" si="0"/>
        <v>6.090188391850365</v>
      </c>
      <c r="K53" s="80">
        <f t="shared" si="1"/>
        <v>8.7543888353388386</v>
      </c>
      <c r="L53" s="81">
        <f t="shared" si="2"/>
        <v>0.21303138607344005</v>
      </c>
    </row>
    <row r="54" spans="2:12" x14ac:dyDescent="0.25">
      <c r="B54" s="79">
        <v>47</v>
      </c>
      <c r="C54" s="80">
        <v>14.429830001347693</v>
      </c>
      <c r="D54" s="81">
        <v>16.314305654619851</v>
      </c>
      <c r="E54"/>
      <c r="I54" s="79">
        <v>46</v>
      </c>
      <c r="J54" s="80">
        <f t="shared" si="0"/>
        <v>3.2832469780856117</v>
      </c>
      <c r="K54" s="80">
        <f t="shared" si="1"/>
        <v>3.6280774430416636</v>
      </c>
      <c r="L54" s="81">
        <f t="shared" si="2"/>
        <v>5.0506337664094501</v>
      </c>
    </row>
    <row r="55" spans="2:12" x14ac:dyDescent="0.25">
      <c r="B55" s="79">
        <v>48</v>
      </c>
      <c r="C55" s="80">
        <v>13.508477561558983</v>
      </c>
      <c r="D55" s="81">
        <v>15.118641798260294</v>
      </c>
      <c r="E55"/>
      <c r="I55" s="79">
        <v>47</v>
      </c>
      <c r="J55" s="80">
        <f t="shared" si="0"/>
        <v>5.3872233076376999</v>
      </c>
      <c r="K55" s="80">
        <f t="shared" si="1"/>
        <v>7.8264230507653254</v>
      </c>
      <c r="L55" s="81">
        <f t="shared" si="2"/>
        <v>0.71638903486852457</v>
      </c>
    </row>
    <row r="56" spans="2:12" x14ac:dyDescent="0.25">
      <c r="B56" s="79">
        <v>49</v>
      </c>
      <c r="C56" s="80">
        <v>14.631870878568721</v>
      </c>
      <c r="D56" s="81">
        <v>16.995837207634981</v>
      </c>
      <c r="E56"/>
      <c r="I56" s="79">
        <v>48</v>
      </c>
      <c r="J56" s="80">
        <f t="shared" si="0"/>
        <v>3.9842535497481451</v>
      </c>
      <c r="K56" s="80">
        <f t="shared" si="1"/>
        <v>6.54549962349971</v>
      </c>
      <c r="L56" s="81">
        <f t="shared" si="2"/>
        <v>2.1787895368133041</v>
      </c>
    </row>
    <row r="57" spans="2:12" x14ac:dyDescent="0.25">
      <c r="B57" s="79">
        <v>50</v>
      </c>
      <c r="C57" s="80">
        <v>15.361019491197723</v>
      </c>
      <c r="D57" s="81">
        <v>16.949707212073186</v>
      </c>
      <c r="E57"/>
      <c r="I57" s="79">
        <v>49</v>
      </c>
      <c r="J57" s="80">
        <f t="shared" si="0"/>
        <v>5.9524301514925613</v>
      </c>
      <c r="K57" s="80">
        <f t="shared" si="1"/>
        <v>8.5312688356524244</v>
      </c>
      <c r="L57" s="81">
        <f t="shared" si="2"/>
        <v>5.2446632735989901E-2</v>
      </c>
    </row>
    <row r="58" spans="2:12" x14ac:dyDescent="0.25">
      <c r="B58" s="79">
        <v>51</v>
      </c>
      <c r="C58" s="80">
        <v>14.235679292518146</v>
      </c>
      <c r="D58" s="81">
        <v>17.551495122739915</v>
      </c>
      <c r="E58"/>
      <c r="I58" s="79">
        <v>50</v>
      </c>
      <c r="J58" s="80">
        <f t="shared" si="0"/>
        <v>6.5145210936257971</v>
      </c>
      <c r="K58" s="80">
        <f t="shared" si="1"/>
        <v>8.6352116417519138</v>
      </c>
      <c r="L58" s="81">
        <f t="shared" si="2"/>
        <v>0.78094724613501276</v>
      </c>
    </row>
    <row r="59" spans="2:12" x14ac:dyDescent="0.25">
      <c r="B59" s="79">
        <v>52</v>
      </c>
      <c r="C59" s="80">
        <v>13.823089606405508</v>
      </c>
      <c r="D59" s="81">
        <v>15.461213271545825</v>
      </c>
      <c r="E59"/>
      <c r="I59" s="79">
        <v>51</v>
      </c>
      <c r="J59" s="80">
        <f t="shared" si="0"/>
        <v>6.0243498556123196</v>
      </c>
      <c r="K59" s="80">
        <f t="shared" si="1"/>
        <v>9.02779292435984</v>
      </c>
      <c r="L59" s="81">
        <f t="shared" si="2"/>
        <v>0.63964951041914309</v>
      </c>
    </row>
    <row r="60" spans="2:12" x14ac:dyDescent="0.25">
      <c r="B60" s="79">
        <v>53</v>
      </c>
      <c r="C60" s="80">
        <v>14.524950266008652</v>
      </c>
      <c r="D60" s="81">
        <v>18.900726135031153</v>
      </c>
      <c r="E60"/>
      <c r="I60" s="79">
        <v>52</v>
      </c>
      <c r="J60" s="80">
        <f t="shared" si="0"/>
        <v>4.4231478795120989</v>
      </c>
      <c r="K60" s="80">
        <f t="shared" si="1"/>
        <v>6.9071394157113888</v>
      </c>
      <c r="L60" s="81">
        <f t="shared" si="2"/>
        <v>1.7288118076947134</v>
      </c>
    </row>
    <row r="61" spans="2:12" x14ac:dyDescent="0.25">
      <c r="B61" s="79">
        <v>54</v>
      </c>
      <c r="C61" s="80">
        <v>15.427804772715369</v>
      </c>
      <c r="D61" s="81">
        <v>19.001442367038738</v>
      </c>
      <c r="E61"/>
      <c r="I61" s="79">
        <v>53</v>
      </c>
      <c r="J61" s="80">
        <f t="shared" si="0"/>
        <v>7.2195065653528809</v>
      </c>
      <c r="K61" s="80">
        <f t="shared" si="1"/>
        <v>10.401597115911356</v>
      </c>
      <c r="L61" s="81">
        <f t="shared" si="2"/>
        <v>1.8874252218730803</v>
      </c>
    </row>
    <row r="62" spans="2:12" x14ac:dyDescent="0.25">
      <c r="B62" s="121">
        <v>55</v>
      </c>
      <c r="C62" s="122">
        <v>14.58273862013395</v>
      </c>
      <c r="D62" s="123">
        <v>17.014185789772103</v>
      </c>
      <c r="E62"/>
      <c r="I62" s="79">
        <v>54</v>
      </c>
      <c r="J62" s="80">
        <f t="shared" si="0"/>
        <v>7.8941313481739241</v>
      </c>
      <c r="K62" s="80">
        <f t="shared" si="1"/>
        <v>10.649634159042712</v>
      </c>
      <c r="L62" s="81">
        <f t="shared" si="2"/>
        <v>2.1594734326053335</v>
      </c>
    </row>
    <row r="63" spans="2:12" x14ac:dyDescent="0.25">
      <c r="B63" s="79">
        <v>56</v>
      </c>
      <c r="C63" s="80">
        <v>12.869222436876589</v>
      </c>
      <c r="D63" s="81">
        <v>14.263604135992422</v>
      </c>
      <c r="E63"/>
      <c r="I63" s="83">
        <v>55</v>
      </c>
      <c r="J63" s="80">
        <f t="shared" si="0"/>
        <v>5.9253989523821069</v>
      </c>
      <c r="K63" s="80">
        <f t="shared" si="1"/>
        <v>8.5415217887632782</v>
      </c>
      <c r="L63" s="81">
        <f t="shared" si="2"/>
        <v>0</v>
      </c>
    </row>
    <row r="64" spans="2:12" x14ac:dyDescent="0.25">
      <c r="B64" s="79">
        <v>57</v>
      </c>
      <c r="C64" s="80">
        <v>15.372443713953466</v>
      </c>
      <c r="D64" s="81">
        <v>18.906383435149621</v>
      </c>
      <c r="E64"/>
      <c r="I64" s="79">
        <v>56</v>
      </c>
      <c r="J64" s="80">
        <f t="shared" si="0"/>
        <v>3.0627433720900541</v>
      </c>
      <c r="K64" s="80">
        <f t="shared" si="1"/>
        <v>5.6972238507386743</v>
      </c>
      <c r="L64" s="81">
        <f t="shared" si="2"/>
        <v>3.2406538143396686</v>
      </c>
    </row>
    <row r="65" spans="2:21" x14ac:dyDescent="0.25">
      <c r="B65" s="79">
        <v>58</v>
      </c>
      <c r="C65" s="80">
        <v>15.614402977250073</v>
      </c>
      <c r="D65" s="81">
        <v>18.999031811626047</v>
      </c>
      <c r="E65"/>
      <c r="I65" s="79">
        <v>57</v>
      </c>
      <c r="J65" s="80">
        <f t="shared" si="0"/>
        <v>7.7872680194219965</v>
      </c>
      <c r="K65" s="80">
        <f t="shared" si="1"/>
        <v>10.545292681768023</v>
      </c>
      <c r="L65" s="81">
        <f t="shared" si="2"/>
        <v>2.0503770541967916</v>
      </c>
    </row>
    <row r="66" spans="2:21" x14ac:dyDescent="0.25">
      <c r="B66" s="79">
        <v>59</v>
      </c>
      <c r="C66" s="80">
        <v>15.121313568174264</v>
      </c>
      <c r="D66" s="81">
        <v>17.842672251496385</v>
      </c>
      <c r="E66"/>
      <c r="I66" s="79">
        <v>58</v>
      </c>
      <c r="J66" s="80">
        <f t="shared" si="0"/>
        <v>8.0228120003732943</v>
      </c>
      <c r="K66" s="80">
        <f t="shared" si="1"/>
        <v>10.687145936717211</v>
      </c>
      <c r="L66" s="81">
        <f t="shared" si="2"/>
        <v>2.2369499494206946</v>
      </c>
    </row>
    <row r="67" spans="2:21" x14ac:dyDescent="0.25">
      <c r="B67" s="94">
        <v>60</v>
      </c>
      <c r="C67" s="95">
        <v>13.641102103249505</v>
      </c>
      <c r="D67" s="96">
        <v>15.490439644438736</v>
      </c>
      <c r="E67"/>
      <c r="I67" s="79">
        <v>59</v>
      </c>
      <c r="J67" s="80">
        <f t="shared" si="0"/>
        <v>6.8707805724138176</v>
      </c>
      <c r="K67" s="80">
        <f t="shared" si="1"/>
        <v>9.4528305378808941</v>
      </c>
      <c r="L67" s="81">
        <f t="shared" si="2"/>
        <v>0.98815625885638458</v>
      </c>
    </row>
    <row r="68" spans="2:21" x14ac:dyDescent="0.25">
      <c r="C68" s="3"/>
      <c r="D68" s="3"/>
      <c r="E68"/>
      <c r="I68" s="94">
        <v>60</v>
      </c>
      <c r="J68" s="95">
        <f t="shared" si="0"/>
        <v>4.2799225537036341</v>
      </c>
      <c r="K68" s="95">
        <f t="shared" si="1"/>
        <v>6.9233868929775548</v>
      </c>
      <c r="L68" s="96">
        <f t="shared" si="2"/>
        <v>1.791223505135126</v>
      </c>
    </row>
    <row r="69" spans="2:21" x14ac:dyDescent="0.25">
      <c r="E69"/>
    </row>
    <row r="70" spans="2:21" x14ac:dyDescent="0.25">
      <c r="E70"/>
    </row>
    <row r="71" spans="2:21" ht="15.75" x14ac:dyDescent="0.25">
      <c r="E71"/>
      <c r="N71" s="97"/>
      <c r="O71" s="3"/>
      <c r="P71" s="3"/>
      <c r="Q71" s="3"/>
    </row>
    <row r="74" spans="2:21" ht="15.75" x14ac:dyDescent="0.25">
      <c r="B74" s="98"/>
    </row>
    <row r="75" spans="2:21" ht="15.75" x14ac:dyDescent="0.25">
      <c r="B75" s="168" t="s">
        <v>86</v>
      </c>
      <c r="C75" s="169"/>
      <c r="D75" s="169"/>
      <c r="E75" s="170"/>
      <c r="H75" s="115" t="s">
        <v>74</v>
      </c>
      <c r="I75" s="116" t="s">
        <v>75</v>
      </c>
      <c r="J75" s="117" t="s">
        <v>76</v>
      </c>
      <c r="K75" s="117" t="s">
        <v>87</v>
      </c>
      <c r="M75" s="115" t="s">
        <v>74</v>
      </c>
      <c r="N75" s="116" t="s">
        <v>75</v>
      </c>
      <c r="O75" s="117" t="s">
        <v>76</v>
      </c>
      <c r="P75" s="117" t="s">
        <v>87</v>
      </c>
      <c r="R75" s="115" t="s">
        <v>74</v>
      </c>
      <c r="S75" s="116" t="s">
        <v>75</v>
      </c>
      <c r="T75" s="117" t="s">
        <v>76</v>
      </c>
      <c r="U75" s="117" t="s">
        <v>81</v>
      </c>
    </row>
    <row r="76" spans="2:21" ht="15.75" x14ac:dyDescent="0.25">
      <c r="B76" s="82" t="s">
        <v>74</v>
      </c>
      <c r="C76" s="82" t="s">
        <v>78</v>
      </c>
      <c r="D76" s="82" t="s">
        <v>79</v>
      </c>
      <c r="E76" s="82" t="s">
        <v>80</v>
      </c>
      <c r="H76" s="83">
        <v>1</v>
      </c>
      <c r="I76" s="84">
        <v>10.66951828716717</v>
      </c>
      <c r="J76" s="84">
        <v>14.697930476643663</v>
      </c>
      <c r="K76" s="85" t="s">
        <v>78</v>
      </c>
      <c r="M76" s="83">
        <v>21</v>
      </c>
      <c r="N76" s="84">
        <v>10.868746852698477</v>
      </c>
      <c r="O76" s="84">
        <v>6.9144494746751484</v>
      </c>
      <c r="P76" s="85" t="s">
        <v>79</v>
      </c>
      <c r="R76" s="83">
        <v>42</v>
      </c>
      <c r="S76" s="84">
        <v>14.395986232325797</v>
      </c>
      <c r="T76" s="84">
        <v>16.576085963365205</v>
      </c>
      <c r="U76" s="85" t="s">
        <v>80</v>
      </c>
    </row>
    <row r="77" spans="2:21" ht="15.75" x14ac:dyDescent="0.25">
      <c r="B77" s="124">
        <v>1</v>
      </c>
      <c r="C77" s="125">
        <f t="shared" ref="C77:C136" si="3">SQRT(((C8-$O$32)^2)+((D8-$P$32)^2))</f>
        <v>0.62929026042224356</v>
      </c>
      <c r="D77" s="125">
        <f t="shared" ref="D77:D136" si="4">SQRT(((C8-$T$30)^2)+((D8-$U$30)^2))</f>
        <v>7.1720222640964222</v>
      </c>
      <c r="E77" s="126">
        <f t="shared" ref="E77:E136" si="5">SQRT(((C8-$Y$28)^2)+((D8-$Z$28)^2))</f>
        <v>4.492049208333289</v>
      </c>
      <c r="H77" s="83">
        <v>2</v>
      </c>
      <c r="I77" s="84">
        <v>9.741508992793559</v>
      </c>
      <c r="J77" s="84">
        <v>13.792067235309927</v>
      </c>
      <c r="K77" s="85" t="s">
        <v>78</v>
      </c>
      <c r="M77" s="83">
        <v>22</v>
      </c>
      <c r="N77" s="84">
        <v>11.946913884520889</v>
      </c>
      <c r="O77" s="84">
        <v>6.0502078513987563</v>
      </c>
      <c r="P77" s="85" t="s">
        <v>79</v>
      </c>
      <c r="R77" s="83">
        <v>43</v>
      </c>
      <c r="S77" s="84">
        <v>14.500957858316342</v>
      </c>
      <c r="T77" s="84">
        <v>17.392061062858087</v>
      </c>
      <c r="U77" s="85" t="s">
        <v>80</v>
      </c>
    </row>
    <row r="78" spans="2:21" ht="15.75" x14ac:dyDescent="0.25">
      <c r="B78" s="79">
        <v>2</v>
      </c>
      <c r="C78" s="80">
        <f t="shared" si="3"/>
        <v>0.86875259270867555</v>
      </c>
      <c r="D78" s="80">
        <f t="shared" si="4"/>
        <v>6.7564497973156836</v>
      </c>
      <c r="E78" s="81">
        <f t="shared" si="5"/>
        <v>5.7623302090939532</v>
      </c>
      <c r="H78" s="83">
        <v>3</v>
      </c>
      <c r="I78" s="84">
        <v>10.234650350688426</v>
      </c>
      <c r="J78" s="84">
        <v>14.300236936278594</v>
      </c>
      <c r="K78" s="85" t="s">
        <v>78</v>
      </c>
      <c r="M78" s="83">
        <v>23</v>
      </c>
      <c r="N78" s="84">
        <v>12.769459703860242</v>
      </c>
      <c r="O78" s="84">
        <v>7.9701507904953699</v>
      </c>
      <c r="P78" s="85" t="s">
        <v>79</v>
      </c>
      <c r="R78" s="83">
        <v>44</v>
      </c>
      <c r="S78" s="84">
        <v>14.197658088179338</v>
      </c>
      <c r="T78" s="84">
        <v>16.703947710856262</v>
      </c>
      <c r="U78" s="85" t="s">
        <v>80</v>
      </c>
    </row>
    <row r="79" spans="2:21" ht="15.75" x14ac:dyDescent="0.25">
      <c r="B79" s="79">
        <v>3</v>
      </c>
      <c r="C79" s="80">
        <f t="shared" si="3"/>
        <v>0.3956176316784088</v>
      </c>
      <c r="D79" s="80">
        <f t="shared" si="4"/>
        <v>6.9745533216204718</v>
      </c>
      <c r="E79" s="81">
        <f t="shared" si="5"/>
        <v>5.0712145485354325</v>
      </c>
      <c r="H79" s="83">
        <v>4</v>
      </c>
      <c r="I79" s="84">
        <v>11.173611997296955</v>
      </c>
      <c r="J79" s="84">
        <v>15.53032983486534</v>
      </c>
      <c r="K79" s="85" t="s">
        <v>78</v>
      </c>
      <c r="M79" s="83">
        <v>24</v>
      </c>
      <c r="N79" s="84">
        <v>13.249403606478008</v>
      </c>
      <c r="O79" s="84">
        <v>8.0333247032125001</v>
      </c>
      <c r="P79" s="85" t="s">
        <v>79</v>
      </c>
      <c r="R79" s="83">
        <v>45</v>
      </c>
      <c r="S79" s="84">
        <v>14.624520570311606</v>
      </c>
      <c r="T79" s="84">
        <v>17.22307963863253</v>
      </c>
      <c r="U79" s="85" t="s">
        <v>80</v>
      </c>
    </row>
    <row r="80" spans="2:21" ht="15.75" x14ac:dyDescent="0.25">
      <c r="B80" s="79">
        <v>4</v>
      </c>
      <c r="C80" s="80">
        <f t="shared" si="3"/>
        <v>1.5759824831269964</v>
      </c>
      <c r="D80" s="80">
        <f t="shared" si="4"/>
        <v>7.8109757569398717</v>
      </c>
      <c r="E80" s="81">
        <f t="shared" si="5"/>
        <v>3.6582236486464232</v>
      </c>
      <c r="H80" s="83">
        <v>5</v>
      </c>
      <c r="I80" s="84">
        <v>10.414308585100798</v>
      </c>
      <c r="J80" s="84">
        <v>15.079047717554918</v>
      </c>
      <c r="K80" s="85" t="s">
        <v>78</v>
      </c>
      <c r="M80" s="83">
        <v>25</v>
      </c>
      <c r="N80" s="84">
        <v>14.416791524672224</v>
      </c>
      <c r="O80" s="84">
        <v>9.2531886889789661</v>
      </c>
      <c r="P80" s="85" t="s">
        <v>79</v>
      </c>
      <c r="R80" s="83">
        <v>47</v>
      </c>
      <c r="S80" s="84">
        <v>14.429830001347693</v>
      </c>
      <c r="T80" s="84">
        <v>16.314305654619851</v>
      </c>
      <c r="U80" s="85" t="s">
        <v>80</v>
      </c>
    </row>
    <row r="81" spans="2:21" ht="15.75" x14ac:dyDescent="0.25">
      <c r="B81" s="79">
        <v>5</v>
      </c>
      <c r="C81" s="80">
        <f t="shared" si="3"/>
        <v>1.0119543280933605</v>
      </c>
      <c r="D81" s="80">
        <f t="shared" si="4"/>
        <v>7.6193388189220927</v>
      </c>
      <c r="E81" s="81">
        <f t="shared" si="5"/>
        <v>4.5366648254294226</v>
      </c>
      <c r="H81" s="83">
        <v>6</v>
      </c>
      <c r="I81" s="84">
        <v>11.140787183336524</v>
      </c>
      <c r="J81" s="84">
        <v>14.452165026544794</v>
      </c>
      <c r="K81" s="85" t="s">
        <v>78</v>
      </c>
      <c r="M81" s="83">
        <v>26</v>
      </c>
      <c r="N81" s="84">
        <v>16.026496929786973</v>
      </c>
      <c r="O81" s="84">
        <v>9.8838278865846583</v>
      </c>
      <c r="P81" s="85" t="s">
        <v>79</v>
      </c>
      <c r="R81" s="83">
        <v>48</v>
      </c>
      <c r="S81" s="84">
        <v>13.508477561558983</v>
      </c>
      <c r="T81" s="84">
        <v>15.118641798260294</v>
      </c>
      <c r="U81" s="85" t="s">
        <v>80</v>
      </c>
    </row>
    <row r="82" spans="2:21" ht="15.75" x14ac:dyDescent="0.25">
      <c r="B82" s="79">
        <v>6</v>
      </c>
      <c r="C82" s="80">
        <f t="shared" si="3"/>
        <v>0.68933873628256526</v>
      </c>
      <c r="D82" s="80">
        <f t="shared" si="4"/>
        <v>6.7852291353072012</v>
      </c>
      <c r="E82" s="81">
        <f t="shared" si="5"/>
        <v>4.240086329633038</v>
      </c>
      <c r="H82" s="83">
        <v>7</v>
      </c>
      <c r="I82" s="84">
        <v>10.118152866322097</v>
      </c>
      <c r="J82" s="84">
        <v>12.949459702889428</v>
      </c>
      <c r="K82" s="85" t="s">
        <v>78</v>
      </c>
      <c r="M82" s="83">
        <v>27</v>
      </c>
      <c r="N82" s="84">
        <v>12.227528868271053</v>
      </c>
      <c r="O82" s="84">
        <v>6.9705538045760598</v>
      </c>
      <c r="P82" s="85" t="s">
        <v>79</v>
      </c>
      <c r="R82" s="83">
        <v>49</v>
      </c>
      <c r="S82" s="84">
        <v>14.631870878568721</v>
      </c>
      <c r="T82" s="84">
        <v>16.995837207634981</v>
      </c>
      <c r="U82" s="85" t="s">
        <v>80</v>
      </c>
    </row>
    <row r="83" spans="2:21" ht="15.75" x14ac:dyDescent="0.25">
      <c r="B83" s="79">
        <v>7</v>
      </c>
      <c r="C83" s="80">
        <f t="shared" si="3"/>
        <v>1.2125624685533283</v>
      </c>
      <c r="D83" s="80">
        <f t="shared" si="4"/>
        <v>5.8407269331608651</v>
      </c>
      <c r="E83" s="81">
        <f t="shared" si="5"/>
        <v>5.9917458656846767</v>
      </c>
      <c r="H83" s="83">
        <v>8</v>
      </c>
      <c r="I83" s="84">
        <v>9.5816329730885244</v>
      </c>
      <c r="J83" s="84">
        <v>13.755305746199369</v>
      </c>
      <c r="K83" s="85" t="s">
        <v>78</v>
      </c>
      <c r="M83" s="83">
        <v>28</v>
      </c>
      <c r="N83" s="84">
        <v>13.241809350730415</v>
      </c>
      <c r="O83" s="84">
        <v>8.5785765549642967</v>
      </c>
      <c r="P83" s="85" t="s">
        <v>79</v>
      </c>
      <c r="R83" s="83">
        <v>50</v>
      </c>
      <c r="S83" s="84">
        <v>15.361019491197723</v>
      </c>
      <c r="T83" s="84">
        <v>16.949707212073186</v>
      </c>
      <c r="U83" s="85" t="s">
        <v>80</v>
      </c>
    </row>
    <row r="84" spans="2:21" ht="15.75" x14ac:dyDescent="0.25">
      <c r="B84" s="79">
        <v>8</v>
      </c>
      <c r="C84" s="80">
        <f t="shared" si="3"/>
        <v>1.0319773382445652</v>
      </c>
      <c r="D84" s="80">
        <f t="shared" si="4"/>
        <v>6.8084075243606019</v>
      </c>
      <c r="E84" s="81">
        <f t="shared" si="5"/>
        <v>5.9156516398593784</v>
      </c>
      <c r="H84" s="83">
        <v>9</v>
      </c>
      <c r="I84" s="84">
        <v>11.155572168531256</v>
      </c>
      <c r="J84" s="84">
        <v>15.209706631706148</v>
      </c>
      <c r="K84" s="85" t="s">
        <v>78</v>
      </c>
      <c r="M84" s="83">
        <v>29</v>
      </c>
      <c r="N84" s="84">
        <v>10.883927633605385</v>
      </c>
      <c r="O84" s="84">
        <v>6.1486755532418966</v>
      </c>
      <c r="P84" s="85" t="s">
        <v>79</v>
      </c>
      <c r="R84" s="83">
        <v>51</v>
      </c>
      <c r="S84" s="84">
        <v>14.235679292518146</v>
      </c>
      <c r="T84" s="84">
        <v>17.551495122739915</v>
      </c>
      <c r="U84" s="85" t="s">
        <v>80</v>
      </c>
    </row>
    <row r="85" spans="2:21" ht="15.75" x14ac:dyDescent="0.25">
      <c r="B85" s="79">
        <v>9</v>
      </c>
      <c r="C85" s="80">
        <f t="shared" si="3"/>
        <v>1.2780521761806418</v>
      </c>
      <c r="D85" s="80">
        <f t="shared" si="4"/>
        <v>7.5066371165684567</v>
      </c>
      <c r="E85" s="81">
        <f t="shared" si="5"/>
        <v>3.81598082040815</v>
      </c>
      <c r="H85" s="83">
        <v>10</v>
      </c>
      <c r="I85" s="84">
        <v>10.07703925011703</v>
      </c>
      <c r="J85" s="84">
        <v>13.526145934520123</v>
      </c>
      <c r="K85" s="85" t="s">
        <v>78</v>
      </c>
      <c r="M85" s="83">
        <v>30</v>
      </c>
      <c r="N85" s="84">
        <v>15.845392867634448</v>
      </c>
      <c r="O85" s="84">
        <v>9.5087512705537769</v>
      </c>
      <c r="P85" s="85" t="s">
        <v>79</v>
      </c>
      <c r="R85" s="83">
        <v>52</v>
      </c>
      <c r="S85" s="84">
        <v>13.823089606405508</v>
      </c>
      <c r="T85" s="84">
        <v>15.461213271545825</v>
      </c>
      <c r="U85" s="85" t="s">
        <v>80</v>
      </c>
    </row>
    <row r="86" spans="2:21" ht="15.75" x14ac:dyDescent="0.25">
      <c r="B86" s="79">
        <v>10</v>
      </c>
      <c r="C86" s="80">
        <f t="shared" si="3"/>
        <v>0.73452420135088126</v>
      </c>
      <c r="D86" s="80">
        <f t="shared" si="4"/>
        <v>6.35817149718015</v>
      </c>
      <c r="E86" s="81">
        <f t="shared" si="5"/>
        <v>5.6481490553536498</v>
      </c>
      <c r="H86" s="83">
        <v>11</v>
      </c>
      <c r="I86" s="84">
        <v>9.9593019701851251</v>
      </c>
      <c r="J86" s="84">
        <v>13.308219480049232</v>
      </c>
      <c r="K86" s="85" t="s">
        <v>78</v>
      </c>
      <c r="M86" s="83">
        <v>31</v>
      </c>
      <c r="N86" s="84">
        <v>11.631314149164877</v>
      </c>
      <c r="O86" s="84">
        <v>7.2783202212996363</v>
      </c>
      <c r="P86" s="85" t="s">
        <v>79</v>
      </c>
      <c r="R86" s="83">
        <v>53</v>
      </c>
      <c r="S86" s="84">
        <v>14.524950266008652</v>
      </c>
      <c r="T86" s="84">
        <v>18.900726135031153</v>
      </c>
      <c r="U86" s="85" t="s">
        <v>80</v>
      </c>
    </row>
    <row r="87" spans="2:21" ht="15.75" x14ac:dyDescent="0.25">
      <c r="B87" s="83">
        <v>11</v>
      </c>
      <c r="C87" s="80">
        <f t="shared" si="3"/>
        <v>0.9775166038104387</v>
      </c>
      <c r="D87" s="80">
        <f t="shared" si="4"/>
        <v>6.2295694050687169</v>
      </c>
      <c r="E87" s="81">
        <f t="shared" si="5"/>
        <v>5.8762936312332839</v>
      </c>
      <c r="H87" s="83">
        <v>12</v>
      </c>
      <c r="I87" s="84">
        <v>9.1749553291518104</v>
      </c>
      <c r="J87" s="84">
        <v>12.410203371550796</v>
      </c>
      <c r="K87" s="85" t="s">
        <v>78</v>
      </c>
      <c r="M87" s="83">
        <v>32</v>
      </c>
      <c r="N87" s="84">
        <v>13.414042234868532</v>
      </c>
      <c r="O87" s="84">
        <v>8.3453491744947552</v>
      </c>
      <c r="P87" s="85" t="s">
        <v>79</v>
      </c>
      <c r="R87" s="83">
        <v>54</v>
      </c>
      <c r="S87" s="84">
        <v>15.427804772715369</v>
      </c>
      <c r="T87" s="84">
        <v>19.001442367038738</v>
      </c>
      <c r="U87" s="85" t="s">
        <v>80</v>
      </c>
    </row>
    <row r="88" spans="2:21" ht="15.75" x14ac:dyDescent="0.25">
      <c r="B88" s="79">
        <v>12</v>
      </c>
      <c r="C88" s="80">
        <f t="shared" si="3"/>
        <v>2.1690641468609435</v>
      </c>
      <c r="D88" s="80">
        <f t="shared" si="4"/>
        <v>5.9789973148990772</v>
      </c>
      <c r="E88" s="81">
        <f t="shared" si="5"/>
        <v>7.0544622225805789</v>
      </c>
      <c r="H88" s="83">
        <v>13</v>
      </c>
      <c r="I88" s="84">
        <v>11.520152615651426</v>
      </c>
      <c r="J88" s="84">
        <v>16.005142507381962</v>
      </c>
      <c r="K88" s="85" t="s">
        <v>78</v>
      </c>
      <c r="M88" s="83">
        <v>33</v>
      </c>
      <c r="N88" s="84">
        <v>11.707682430953488</v>
      </c>
      <c r="O88" s="84">
        <v>6.3712662408793808</v>
      </c>
      <c r="P88" s="85" t="s">
        <v>79</v>
      </c>
      <c r="R88" s="83">
        <v>55</v>
      </c>
      <c r="S88" s="84">
        <v>14.58273862013395</v>
      </c>
      <c r="T88" s="84">
        <v>17.014185789772103</v>
      </c>
      <c r="U88" s="85" t="s">
        <v>80</v>
      </c>
    </row>
    <row r="89" spans="2:21" ht="15.75" x14ac:dyDescent="0.25">
      <c r="B89" s="79">
        <v>13</v>
      </c>
      <c r="C89" s="80">
        <f t="shared" si="3"/>
        <v>2.1523206461165052</v>
      </c>
      <c r="D89" s="80">
        <f t="shared" si="4"/>
        <v>8.1926298241435873</v>
      </c>
      <c r="E89" s="81">
        <f t="shared" si="5"/>
        <v>3.1618989528446568</v>
      </c>
      <c r="H89" s="83">
        <v>14</v>
      </c>
      <c r="I89" s="84">
        <v>11.267642057672784</v>
      </c>
      <c r="J89" s="84">
        <v>15.408749787010512</v>
      </c>
      <c r="K89" s="85" t="s">
        <v>78</v>
      </c>
      <c r="M89" s="83">
        <v>34</v>
      </c>
      <c r="N89" s="84">
        <v>12.489498393432617</v>
      </c>
      <c r="O89" s="84">
        <v>7.6027004026941203</v>
      </c>
      <c r="P89" s="85" t="s">
        <v>79</v>
      </c>
      <c r="R89" s="79">
        <v>57</v>
      </c>
      <c r="S89" s="80">
        <v>15.372443713953466</v>
      </c>
      <c r="T89" s="81">
        <v>18.906383435149621</v>
      </c>
      <c r="U89" s="85" t="s">
        <v>80</v>
      </c>
    </row>
    <row r="90" spans="2:21" ht="15.75" x14ac:dyDescent="0.25">
      <c r="B90" s="79">
        <v>14</v>
      </c>
      <c r="C90" s="80">
        <f t="shared" si="3"/>
        <v>1.5063913546387062</v>
      </c>
      <c r="D90" s="80">
        <f t="shared" si="4"/>
        <v>7.6694204144800464</v>
      </c>
      <c r="E90" s="81">
        <f t="shared" si="5"/>
        <v>3.6249426032489898</v>
      </c>
      <c r="H90" s="83">
        <v>15</v>
      </c>
      <c r="I90" s="84">
        <v>8.7200247264837145</v>
      </c>
      <c r="J90" s="84">
        <v>11.658216650593054</v>
      </c>
      <c r="K90" s="85" t="s">
        <v>78</v>
      </c>
      <c r="M90" s="83">
        <v>35</v>
      </c>
      <c r="N90" s="84">
        <v>14.464512738455047</v>
      </c>
      <c r="O90" s="84">
        <v>8.2065750059516027</v>
      </c>
      <c r="P90" s="85" t="s">
        <v>79</v>
      </c>
      <c r="R90" s="83">
        <v>58</v>
      </c>
      <c r="S90" s="84">
        <v>15.614402977250073</v>
      </c>
      <c r="T90" s="84">
        <v>18.999031811626047</v>
      </c>
      <c r="U90" s="85" t="s">
        <v>80</v>
      </c>
    </row>
    <row r="91" spans="2:21" ht="15.75" x14ac:dyDescent="0.25">
      <c r="B91" s="79">
        <v>15</v>
      </c>
      <c r="C91" s="80">
        <f t="shared" si="3"/>
        <v>3.040952604383564</v>
      </c>
      <c r="D91" s="80">
        <f t="shared" si="4"/>
        <v>5.7901579879532736</v>
      </c>
      <c r="E91" s="81">
        <f t="shared" si="5"/>
        <v>7.8949185861898492</v>
      </c>
      <c r="H91" s="83">
        <v>16</v>
      </c>
      <c r="I91" s="84">
        <v>11.304489463096413</v>
      </c>
      <c r="J91" s="84">
        <v>15.106642181884977</v>
      </c>
      <c r="K91" s="85" t="s">
        <v>78</v>
      </c>
      <c r="M91" s="83">
        <v>36</v>
      </c>
      <c r="N91" s="84">
        <v>14.996447098379321</v>
      </c>
      <c r="O91" s="84">
        <v>10.114806390067525</v>
      </c>
      <c r="P91" s="85" t="s">
        <v>79</v>
      </c>
      <c r="R91" s="83">
        <v>59</v>
      </c>
      <c r="S91" s="84">
        <v>15.121313568174264</v>
      </c>
      <c r="T91" s="84">
        <v>17.842672251496385</v>
      </c>
      <c r="U91" s="85" t="s">
        <v>80</v>
      </c>
    </row>
    <row r="92" spans="2:21" ht="15.75" x14ac:dyDescent="0.25">
      <c r="B92" s="79">
        <v>16</v>
      </c>
      <c r="C92" s="80">
        <f t="shared" si="3"/>
        <v>1.2687552563038862</v>
      </c>
      <c r="D92" s="80">
        <f t="shared" si="4"/>
        <v>7.3678671723380775</v>
      </c>
      <c r="E92" s="81">
        <f t="shared" si="5"/>
        <v>3.7372815595234337</v>
      </c>
      <c r="H92" s="83">
        <v>17</v>
      </c>
      <c r="I92" s="84">
        <v>9.6952857273719264</v>
      </c>
      <c r="J92" s="84">
        <v>13.562194067775311</v>
      </c>
      <c r="K92" s="85" t="s">
        <v>78</v>
      </c>
      <c r="M92" s="83">
        <v>37</v>
      </c>
      <c r="N92" s="84">
        <v>12.235960118456646</v>
      </c>
      <c r="O92" s="84">
        <v>7.1566044266001425</v>
      </c>
      <c r="P92" s="85" t="s">
        <v>79</v>
      </c>
      <c r="R92" s="87">
        <v>60</v>
      </c>
      <c r="S92" s="88">
        <v>13.641102103249505</v>
      </c>
      <c r="T92" s="88">
        <v>15.490439644438736</v>
      </c>
      <c r="U92" s="89" t="s">
        <v>80</v>
      </c>
    </row>
    <row r="93" spans="2:21" ht="15.75" x14ac:dyDescent="0.25">
      <c r="B93" s="79">
        <v>17</v>
      </c>
      <c r="C93" s="80">
        <f t="shared" si="3"/>
        <v>1.0084478052732806</v>
      </c>
      <c r="D93" s="80">
        <f t="shared" si="4"/>
        <v>6.5844231513736728</v>
      </c>
      <c r="E93" s="81">
        <f t="shared" si="5"/>
        <v>5.9316826351276326</v>
      </c>
      <c r="H93" s="83">
        <v>18</v>
      </c>
      <c r="I93" s="84">
        <v>8.6854302215327124</v>
      </c>
      <c r="J93" s="84">
        <v>11.811378104558727</v>
      </c>
      <c r="K93" s="85" t="s">
        <v>78</v>
      </c>
      <c r="M93" s="83">
        <v>38</v>
      </c>
      <c r="N93" s="84">
        <v>13.676629339803764</v>
      </c>
      <c r="O93" s="84">
        <v>8.1246994058680819</v>
      </c>
      <c r="P93" s="85" t="s">
        <v>79</v>
      </c>
      <c r="R93" s="92" t="s">
        <v>85</v>
      </c>
      <c r="S93" s="93">
        <f>AVERAGE(S76:S92)</f>
        <v>14.587873270718537</v>
      </c>
      <c r="T93" s="91">
        <f>AVERAGE(T76:T92)</f>
        <v>17.202426828066994</v>
      </c>
    </row>
    <row r="94" spans="2:21" ht="15.75" x14ac:dyDescent="0.25">
      <c r="B94" s="79">
        <v>18</v>
      </c>
      <c r="C94" s="80">
        <f t="shared" si="3"/>
        <v>2.9424949328905363</v>
      </c>
      <c r="D94" s="80">
        <f t="shared" si="4"/>
        <v>5.9148320393195561</v>
      </c>
      <c r="E94" s="81">
        <f t="shared" si="5"/>
        <v>7.817466925280196</v>
      </c>
      <c r="H94" s="83">
        <v>19</v>
      </c>
      <c r="I94" s="84">
        <v>10.988899642702444</v>
      </c>
      <c r="J94" s="84">
        <v>16.275674859635437</v>
      </c>
      <c r="K94" s="85" t="s">
        <v>78</v>
      </c>
      <c r="M94" s="83">
        <v>39</v>
      </c>
      <c r="N94" s="84">
        <v>15.055779222102396</v>
      </c>
      <c r="O94" s="84">
        <v>8.4700330166773181</v>
      </c>
      <c r="P94" s="85" t="s">
        <v>79</v>
      </c>
    </row>
    <row r="95" spans="2:21" ht="15.75" x14ac:dyDescent="0.25">
      <c r="B95" s="79">
        <v>19</v>
      </c>
      <c r="C95" s="80">
        <f t="shared" si="3"/>
        <v>2.2388606554149595</v>
      </c>
      <c r="D95" s="80">
        <f t="shared" si="4"/>
        <v>8.5787406725535718</v>
      </c>
      <c r="E95" s="81">
        <f t="shared" si="5"/>
        <v>3.6035304651680136</v>
      </c>
      <c r="H95" s="83">
        <v>20</v>
      </c>
      <c r="I95" s="84">
        <v>10.81893688109756</v>
      </c>
      <c r="J95" s="84">
        <v>14.410053220051596</v>
      </c>
      <c r="K95" s="85" t="s">
        <v>78</v>
      </c>
      <c r="M95" s="87">
        <v>40</v>
      </c>
      <c r="N95" s="88">
        <v>12.783890585585969</v>
      </c>
      <c r="O95" s="88">
        <v>8.7354165622958853</v>
      </c>
      <c r="P95" s="89" t="s">
        <v>79</v>
      </c>
    </row>
    <row r="96" spans="2:21" ht="15.75" x14ac:dyDescent="0.25">
      <c r="B96" s="83">
        <v>20</v>
      </c>
      <c r="C96" s="80">
        <f t="shared" si="3"/>
        <v>0.4199892489656924</v>
      </c>
      <c r="D96" s="80">
        <f t="shared" si="4"/>
        <v>6.8500668837721177</v>
      </c>
      <c r="E96" s="81">
        <f t="shared" si="5"/>
        <v>4.5245720833907335</v>
      </c>
      <c r="H96" s="83">
        <v>46</v>
      </c>
      <c r="I96" s="84">
        <v>13.050436258669986</v>
      </c>
      <c r="J96" s="84">
        <v>12.201603227836436</v>
      </c>
      <c r="K96" s="85" t="s">
        <v>78</v>
      </c>
      <c r="M96" s="92" t="s">
        <v>85</v>
      </c>
      <c r="N96" s="93">
        <f>AVERAGE(N76:N95)</f>
        <v>13.196611376673038</v>
      </c>
      <c r="O96" s="91">
        <f>AVERAGE(O76:O95)</f>
        <v>7.9858738712754942</v>
      </c>
    </row>
    <row r="97" spans="2:11" ht="15.75" x14ac:dyDescent="0.25">
      <c r="B97" s="79">
        <v>21</v>
      </c>
      <c r="C97" s="80">
        <f t="shared" si="3"/>
        <v>7.1700324544437306</v>
      </c>
      <c r="D97" s="80">
        <f t="shared" si="4"/>
        <v>2.5625970185750484</v>
      </c>
      <c r="E97" s="81">
        <f t="shared" si="5"/>
        <v>10.743414804541818</v>
      </c>
      <c r="H97" s="83">
        <v>56</v>
      </c>
      <c r="I97" s="80">
        <v>12.869222436876589</v>
      </c>
      <c r="J97" s="81">
        <v>14.263604135992422</v>
      </c>
      <c r="K97" s="85" t="s">
        <v>78</v>
      </c>
    </row>
    <row r="98" spans="2:11" ht="15.75" x14ac:dyDescent="0.25">
      <c r="B98" s="79">
        <v>22</v>
      </c>
      <c r="C98" s="80">
        <f t="shared" si="3"/>
        <v>8.146308178954131</v>
      </c>
      <c r="D98" s="80">
        <f t="shared" si="4"/>
        <v>2.3040283770815027</v>
      </c>
      <c r="E98" s="81">
        <f t="shared" si="5"/>
        <v>11.266602079657709</v>
      </c>
      <c r="H98" s="87">
        <v>41</v>
      </c>
      <c r="I98" s="88">
        <v>13.269963633558088</v>
      </c>
      <c r="J98" s="88">
        <v>13.924226578057365</v>
      </c>
      <c r="K98" s="89" t="s">
        <v>78</v>
      </c>
    </row>
    <row r="99" spans="2:11" ht="15.75" x14ac:dyDescent="0.25">
      <c r="B99" s="79">
        <v>23</v>
      </c>
      <c r="C99" s="80">
        <f t="shared" si="3"/>
        <v>6.4944685798133808</v>
      </c>
      <c r="D99" s="80">
        <f t="shared" si="4"/>
        <v>0.42744095130905302</v>
      </c>
      <c r="E99" s="81">
        <f t="shared" si="5"/>
        <v>9.2168863604674041</v>
      </c>
      <c r="H99" s="92" t="s">
        <v>85</v>
      </c>
      <c r="I99" s="93">
        <f>AVERAGE(I76:I98)</f>
        <v>10.679631461673603</v>
      </c>
      <c r="J99" s="91">
        <f>AVERAGE(J76:J98)</f>
        <v>14.071230583256094</v>
      </c>
      <c r="K99"/>
    </row>
    <row r="100" spans="2:11" x14ac:dyDescent="0.25">
      <c r="B100" s="79">
        <v>24</v>
      </c>
      <c r="C100" s="80">
        <f t="shared" si="3"/>
        <v>6.6151173018700904</v>
      </c>
      <c r="D100" s="80">
        <f t="shared" si="4"/>
        <v>7.0983103477480713E-2</v>
      </c>
      <c r="E100" s="81">
        <f t="shared" si="5"/>
        <v>9.0756085919188365</v>
      </c>
    </row>
    <row r="101" spans="2:11" x14ac:dyDescent="0.25">
      <c r="B101" s="79">
        <v>25</v>
      </c>
      <c r="C101" s="80">
        <f t="shared" si="3"/>
        <v>6.175616037076896</v>
      </c>
      <c r="D101" s="80">
        <f t="shared" si="4"/>
        <v>1.7592403021594571</v>
      </c>
      <c r="E101" s="81">
        <f t="shared" si="5"/>
        <v>7.7677324181022991</v>
      </c>
    </row>
    <row r="102" spans="2:11" x14ac:dyDescent="0.25">
      <c r="B102" s="79">
        <v>26</v>
      </c>
      <c r="C102" s="80">
        <f t="shared" si="3"/>
        <v>6.888561917051006</v>
      </c>
      <c r="D102" s="80">
        <f t="shared" si="4"/>
        <v>3.4074156905125528</v>
      </c>
      <c r="E102" s="81">
        <f t="shared" si="5"/>
        <v>7.2948586384994174</v>
      </c>
    </row>
    <row r="103" spans="2:11" x14ac:dyDescent="0.25">
      <c r="B103" s="79">
        <v>27</v>
      </c>
      <c r="C103" s="80">
        <f t="shared" si="3"/>
        <v>7.2999249778645519</v>
      </c>
      <c r="D103" s="80">
        <f t="shared" si="4"/>
        <v>1.4035653693124621</v>
      </c>
      <c r="E103" s="81">
        <f t="shared" si="5"/>
        <v>10.306718280770193</v>
      </c>
    </row>
    <row r="104" spans="2:11" x14ac:dyDescent="0.25">
      <c r="B104" s="83">
        <v>28</v>
      </c>
      <c r="C104" s="80">
        <f t="shared" si="3"/>
        <v>6.1175705437157299</v>
      </c>
      <c r="D104" s="80">
        <f t="shared" si="4"/>
        <v>0.59442352587258862</v>
      </c>
      <c r="E104" s="81">
        <f t="shared" si="5"/>
        <v>8.5371488810872815</v>
      </c>
    </row>
    <row r="105" spans="2:11" x14ac:dyDescent="0.25">
      <c r="B105" s="79">
        <v>29</v>
      </c>
      <c r="C105" s="80">
        <f t="shared" si="3"/>
        <v>7.9357739827517033</v>
      </c>
      <c r="D105" s="80">
        <f t="shared" si="4"/>
        <v>2.9536085988557947</v>
      </c>
      <c r="E105" s="81">
        <f t="shared" si="5"/>
        <v>11.461871876987136</v>
      </c>
    </row>
    <row r="106" spans="2:11" x14ac:dyDescent="0.25">
      <c r="B106" s="79">
        <v>30</v>
      </c>
      <c r="C106" s="80">
        <f t="shared" si="3"/>
        <v>6.9851733886541592</v>
      </c>
      <c r="D106" s="80">
        <f t="shared" si="4"/>
        <v>3.0553557828986682</v>
      </c>
      <c r="E106" s="81">
        <f t="shared" si="5"/>
        <v>7.6285184491105165</v>
      </c>
    </row>
    <row r="107" spans="2:11" x14ac:dyDescent="0.25">
      <c r="B107" s="79">
        <v>31</v>
      </c>
      <c r="C107" s="80">
        <f t="shared" si="3"/>
        <v>6.8831770461524684</v>
      </c>
      <c r="D107" s="80">
        <f t="shared" si="4"/>
        <v>1.7177856612624562</v>
      </c>
      <c r="E107" s="81">
        <f t="shared" si="5"/>
        <v>10.159720473653977</v>
      </c>
    </row>
    <row r="108" spans="2:11" x14ac:dyDescent="0.25">
      <c r="B108" s="79">
        <v>32</v>
      </c>
      <c r="C108" s="80">
        <f t="shared" si="3"/>
        <v>6.4028947202560378</v>
      </c>
      <c r="D108" s="80">
        <f t="shared" si="4"/>
        <v>0.42011744991157951</v>
      </c>
      <c r="E108" s="81">
        <f t="shared" si="5"/>
        <v>8.7444955432574254</v>
      </c>
    </row>
    <row r="109" spans="2:11" x14ac:dyDescent="0.25">
      <c r="B109" s="79">
        <v>33</v>
      </c>
      <c r="C109" s="80">
        <f t="shared" si="3"/>
        <v>7.7913567643748651</v>
      </c>
      <c r="D109" s="80">
        <f t="shared" si="4"/>
        <v>2.196330395349225</v>
      </c>
      <c r="E109" s="81">
        <f t="shared" si="5"/>
        <v>11.012770714285883</v>
      </c>
    </row>
    <row r="110" spans="2:11" x14ac:dyDescent="0.25">
      <c r="B110" s="79">
        <v>34</v>
      </c>
      <c r="C110" s="80">
        <f t="shared" si="3"/>
        <v>6.7560380706575094</v>
      </c>
      <c r="D110" s="80">
        <f t="shared" si="4"/>
        <v>0.80425784304030823</v>
      </c>
      <c r="E110" s="81">
        <f t="shared" si="5"/>
        <v>9.6328880547372169</v>
      </c>
    </row>
    <row r="111" spans="2:11" x14ac:dyDescent="0.25">
      <c r="B111" s="79">
        <v>35</v>
      </c>
      <c r="C111" s="80">
        <f t="shared" si="3"/>
        <v>7.0500408714540406</v>
      </c>
      <c r="D111" s="80">
        <f t="shared" si="4"/>
        <v>1.2869665318321197</v>
      </c>
      <c r="E111" s="81">
        <f t="shared" si="5"/>
        <v>8.8138722233057809</v>
      </c>
    </row>
    <row r="112" spans="2:11" x14ac:dyDescent="0.25">
      <c r="B112" s="79">
        <v>36</v>
      </c>
      <c r="C112" s="80">
        <f t="shared" si="3"/>
        <v>5.9473956845037943</v>
      </c>
      <c r="D112" s="80">
        <f t="shared" si="4"/>
        <v>2.7877880648822919</v>
      </c>
      <c r="E112" s="81">
        <f t="shared" si="5"/>
        <v>6.9222848838082127</v>
      </c>
    </row>
    <row r="113" spans="2:5" x14ac:dyDescent="0.25">
      <c r="B113" s="79">
        <v>37</v>
      </c>
      <c r="C113" s="80">
        <f t="shared" si="3"/>
        <v>7.1208862096111449</v>
      </c>
      <c r="D113" s="80">
        <f t="shared" si="4"/>
        <v>1.2690699948327928</v>
      </c>
      <c r="E113" s="81">
        <f t="shared" si="5"/>
        <v>10.123489328560307</v>
      </c>
    </row>
    <row r="114" spans="2:5" x14ac:dyDescent="0.25">
      <c r="B114" s="79">
        <v>38</v>
      </c>
      <c r="C114" s="80">
        <f t="shared" si="3"/>
        <v>6.7188059921826975</v>
      </c>
      <c r="D114" s="80">
        <f t="shared" si="4"/>
        <v>0.49968967768314804</v>
      </c>
      <c r="E114" s="81">
        <f t="shared" si="5"/>
        <v>8.9349919096219779</v>
      </c>
    </row>
    <row r="115" spans="2:5" x14ac:dyDescent="0.25">
      <c r="B115" s="79">
        <v>39</v>
      </c>
      <c r="C115" s="80">
        <f t="shared" si="3"/>
        <v>7.1863315922168081</v>
      </c>
      <c r="D115" s="80">
        <f t="shared" si="4"/>
        <v>1.9211754619385146</v>
      </c>
      <c r="E115" s="81">
        <f t="shared" si="5"/>
        <v>8.5673775613197591</v>
      </c>
    </row>
    <row r="116" spans="2:5" x14ac:dyDescent="0.25">
      <c r="B116" s="79">
        <v>40</v>
      </c>
      <c r="C116" s="80">
        <f t="shared" si="3"/>
        <v>5.7861519494297804</v>
      </c>
      <c r="D116" s="80">
        <f t="shared" si="4"/>
        <v>0.85565921783010446</v>
      </c>
      <c r="E116" s="81">
        <f t="shared" si="5"/>
        <v>8.4637414198080627</v>
      </c>
    </row>
    <row r="117" spans="2:5" x14ac:dyDescent="0.25">
      <c r="B117" s="79">
        <v>41</v>
      </c>
      <c r="C117" s="80">
        <f t="shared" si="3"/>
        <v>2.7124319568459292</v>
      </c>
      <c r="D117" s="80">
        <f t="shared" si="4"/>
        <v>5.9388057236900496</v>
      </c>
      <c r="E117" s="81">
        <f t="shared" si="5"/>
        <v>3.3369084983151165</v>
      </c>
    </row>
    <row r="118" spans="2:5" x14ac:dyDescent="0.25">
      <c r="B118" s="79">
        <v>42</v>
      </c>
      <c r="C118" s="80">
        <f t="shared" si="3"/>
        <v>4.5761524374714515</v>
      </c>
      <c r="D118" s="80">
        <f t="shared" si="4"/>
        <v>8.6735369850745645</v>
      </c>
      <c r="E118" s="81">
        <f t="shared" si="5"/>
        <v>0.45979638976473741</v>
      </c>
    </row>
    <row r="119" spans="2:5" x14ac:dyDescent="0.25">
      <c r="B119" s="79">
        <v>43</v>
      </c>
      <c r="C119" s="80">
        <f t="shared" si="3"/>
        <v>5.1477998118652568</v>
      </c>
      <c r="D119" s="80">
        <f t="shared" si="4"/>
        <v>9.4961927753846531</v>
      </c>
      <c r="E119" s="81">
        <f t="shared" si="5"/>
        <v>0.37200875611269596</v>
      </c>
    </row>
    <row r="120" spans="2:5" x14ac:dyDescent="0.25">
      <c r="B120" s="79">
        <v>44</v>
      </c>
      <c r="C120" s="80">
        <f t="shared" si="3"/>
        <v>4.4849611700258736</v>
      </c>
      <c r="D120" s="80">
        <f t="shared" si="4"/>
        <v>8.7753578839270219</v>
      </c>
      <c r="E120" s="81">
        <f t="shared" si="5"/>
        <v>0.44784974695069263</v>
      </c>
    </row>
    <row r="121" spans="2:5" x14ac:dyDescent="0.25">
      <c r="B121" s="79">
        <v>45</v>
      </c>
      <c r="C121" s="80">
        <f t="shared" si="3"/>
        <v>5.1378059858012488</v>
      </c>
      <c r="D121" s="80">
        <f t="shared" si="4"/>
        <v>9.3469190139730873</v>
      </c>
      <c r="E121" s="81">
        <f t="shared" si="5"/>
        <v>0.23062508163552434</v>
      </c>
    </row>
    <row r="122" spans="2:5" x14ac:dyDescent="0.25">
      <c r="B122" s="79">
        <v>46</v>
      </c>
      <c r="C122" s="80">
        <f t="shared" si="3"/>
        <v>3.116633409257672</v>
      </c>
      <c r="D122" s="80">
        <f t="shared" si="4"/>
        <v>4.2182628145829106</v>
      </c>
      <c r="E122" s="81">
        <f t="shared" si="5"/>
        <v>5.0362508365361709</v>
      </c>
    </row>
    <row r="123" spans="2:5" x14ac:dyDescent="0.25">
      <c r="B123" s="79">
        <v>47</v>
      </c>
      <c r="C123" s="80">
        <f t="shared" si="3"/>
        <v>4.4679325040256437</v>
      </c>
      <c r="D123" s="80">
        <f t="shared" si="4"/>
        <v>8.4192401169027669</v>
      </c>
      <c r="E123" s="81">
        <f t="shared" si="5"/>
        <v>0.71107662119740478</v>
      </c>
    </row>
    <row r="124" spans="2:5" x14ac:dyDescent="0.25">
      <c r="B124" s="79">
        <v>48</v>
      </c>
      <c r="C124" s="80">
        <f t="shared" si="3"/>
        <v>3.1249801467967457</v>
      </c>
      <c r="D124" s="80">
        <f t="shared" si="4"/>
        <v>7.1395825380408864</v>
      </c>
      <c r="E124" s="81">
        <f t="shared" si="5"/>
        <v>2.1514452279953993</v>
      </c>
    </row>
    <row r="125" spans="2:5" x14ac:dyDescent="0.25">
      <c r="B125" s="79">
        <v>49</v>
      </c>
      <c r="C125" s="80">
        <f t="shared" si="3"/>
        <v>5.0078973501493422</v>
      </c>
      <c r="D125" s="80">
        <f t="shared" si="4"/>
        <v>9.1235634025485908</v>
      </c>
      <c r="E125" s="81">
        <f t="shared" si="5"/>
        <v>0.1197412400086471</v>
      </c>
    </row>
    <row r="126" spans="2:5" x14ac:dyDescent="0.25">
      <c r="B126" s="79">
        <v>50</v>
      </c>
      <c r="C126" s="80">
        <f t="shared" si="3"/>
        <v>5.5927503962087108</v>
      </c>
      <c r="D126" s="80">
        <f t="shared" si="4"/>
        <v>9.2214408119239479</v>
      </c>
      <c r="E126" s="81">
        <f t="shared" si="5"/>
        <v>0.84930267459018016</v>
      </c>
    </row>
    <row r="127" spans="2:5" x14ac:dyDescent="0.25">
      <c r="B127" s="79">
        <v>51</v>
      </c>
      <c r="C127" s="80">
        <f t="shared" si="3"/>
        <v>5.055938103600103</v>
      </c>
      <c r="D127" s="80">
        <f t="shared" si="4"/>
        <v>9.6218902540096796</v>
      </c>
      <c r="E127" s="81">
        <f t="shared" si="5"/>
        <v>0.59999285130606617</v>
      </c>
    </row>
    <row r="128" spans="2:5" x14ac:dyDescent="0.25">
      <c r="B128" s="79">
        <v>52</v>
      </c>
      <c r="C128" s="80">
        <f t="shared" si="3"/>
        <v>3.5424496609422129</v>
      </c>
      <c r="D128" s="80">
        <f t="shared" si="4"/>
        <v>7.5015447823473478</v>
      </c>
      <c r="E128" s="81">
        <f t="shared" si="5"/>
        <v>1.7055878508840585</v>
      </c>
    </row>
    <row r="129" spans="2:21" x14ac:dyDescent="0.25">
      <c r="B129" s="79">
        <v>53</v>
      </c>
      <c r="C129" s="80">
        <f t="shared" si="3"/>
        <v>6.2422259199675736</v>
      </c>
      <c r="D129" s="80">
        <f t="shared" si="4"/>
        <v>10.995384674695716</v>
      </c>
      <c r="E129" s="81">
        <f t="shared" si="5"/>
        <v>1.8804497201900312</v>
      </c>
    </row>
    <row r="130" spans="2:21" x14ac:dyDescent="0.25">
      <c r="B130" s="79">
        <v>54</v>
      </c>
      <c r="C130" s="80">
        <f t="shared" si="3"/>
        <v>6.9223031541951618</v>
      </c>
      <c r="D130" s="80">
        <f t="shared" si="4"/>
        <v>11.239260351793378</v>
      </c>
      <c r="E130" s="81">
        <f t="shared" si="5"/>
        <v>2.1814553489794823</v>
      </c>
    </row>
    <row r="131" spans="2:21" x14ac:dyDescent="0.25">
      <c r="B131" s="83">
        <v>55</v>
      </c>
      <c r="C131" s="80">
        <f t="shared" si="3"/>
        <v>4.9788483893457407</v>
      </c>
      <c r="D131" s="80">
        <f t="shared" si="4"/>
        <v>9.1340990159255693</v>
      </c>
      <c r="E131" s="81">
        <f t="shared" si="5"/>
        <v>6.8356956896634222E-2</v>
      </c>
    </row>
    <row r="132" spans="2:21" x14ac:dyDescent="0.25">
      <c r="B132" s="79">
        <v>56</v>
      </c>
      <c r="C132" s="80">
        <f t="shared" si="3"/>
        <v>2.3147934087610236</v>
      </c>
      <c r="D132" s="80">
        <f t="shared" si="4"/>
        <v>6.2862612731610117</v>
      </c>
      <c r="E132" s="81">
        <f t="shared" si="5"/>
        <v>3.2104282020457391</v>
      </c>
    </row>
    <row r="133" spans="2:21" x14ac:dyDescent="0.25">
      <c r="B133" s="79">
        <v>57</v>
      </c>
      <c r="C133" s="80">
        <f t="shared" si="3"/>
        <v>6.8158320514215562</v>
      </c>
      <c r="D133" s="80">
        <f t="shared" si="4"/>
        <v>11.135159428343245</v>
      </c>
      <c r="E133" s="81">
        <f t="shared" si="5"/>
        <v>2.0719780518078204</v>
      </c>
    </row>
    <row r="134" spans="2:21" x14ac:dyDescent="0.25">
      <c r="B134" s="79">
        <v>58</v>
      </c>
      <c r="C134" s="80">
        <f t="shared" si="3"/>
        <v>7.0530355901622164</v>
      </c>
      <c r="D134" s="80">
        <f t="shared" si="4"/>
        <v>11.275431878332967</v>
      </c>
      <c r="E134" s="81">
        <f t="shared" si="5"/>
        <v>2.2638031435688482</v>
      </c>
    </row>
    <row r="135" spans="2:21" x14ac:dyDescent="0.25">
      <c r="B135" s="79">
        <v>59</v>
      </c>
      <c r="C135" s="80">
        <f t="shared" si="3"/>
        <v>5.9128476158242647</v>
      </c>
      <c r="D135" s="80">
        <f t="shared" si="4"/>
        <v>10.042955383466303</v>
      </c>
      <c r="E135" s="81">
        <f t="shared" si="5"/>
        <v>1.0219206863465957</v>
      </c>
    </row>
    <row r="136" spans="2:21" x14ac:dyDescent="0.25">
      <c r="B136" s="94">
        <v>60</v>
      </c>
      <c r="C136" s="95">
        <f t="shared" si="3"/>
        <v>3.3877404678471752</v>
      </c>
      <c r="D136" s="95">
        <f t="shared" si="4"/>
        <v>7.5177177021849975</v>
      </c>
      <c r="E136" s="96">
        <f t="shared" si="5"/>
        <v>1.7616989777240739</v>
      </c>
    </row>
    <row r="137" spans="2:21" x14ac:dyDescent="0.25">
      <c r="C137" s="99"/>
      <c r="D137" s="99"/>
      <c r="E137" s="99"/>
    </row>
    <row r="138" spans="2:21" x14ac:dyDescent="0.25">
      <c r="C138" s="99"/>
      <c r="D138" s="99"/>
      <c r="E138" s="99"/>
    </row>
    <row r="139" spans="2:21" x14ac:dyDescent="0.25">
      <c r="C139" s="99"/>
      <c r="D139" s="99"/>
      <c r="E139" s="99"/>
    </row>
    <row r="140" spans="2:21" x14ac:dyDescent="0.25">
      <c r="C140" s="99"/>
      <c r="D140" s="99"/>
      <c r="E140" s="99"/>
    </row>
    <row r="141" spans="2:21" x14ac:dyDescent="0.25">
      <c r="C141" s="99"/>
      <c r="D141" s="99"/>
      <c r="E141" s="99"/>
    </row>
    <row r="142" spans="2:21" x14ac:dyDescent="0.25">
      <c r="C142" s="99"/>
      <c r="D142" s="99"/>
      <c r="E142" s="99"/>
    </row>
    <row r="144" spans="2:21" ht="15.75" x14ac:dyDescent="0.25">
      <c r="B144" s="168" t="s">
        <v>88</v>
      </c>
      <c r="C144" s="169"/>
      <c r="D144" s="169"/>
      <c r="E144" s="170"/>
      <c r="H144" s="115" t="s">
        <v>74</v>
      </c>
      <c r="I144" s="116" t="s">
        <v>75</v>
      </c>
      <c r="J144" s="117" t="s">
        <v>76</v>
      </c>
      <c r="K144" s="117" t="s">
        <v>87</v>
      </c>
      <c r="M144" s="115" t="s">
        <v>74</v>
      </c>
      <c r="N144" s="116" t="s">
        <v>75</v>
      </c>
      <c r="O144" s="117" t="s">
        <v>76</v>
      </c>
      <c r="P144" s="117" t="s">
        <v>87</v>
      </c>
      <c r="R144" s="115" t="s">
        <v>74</v>
      </c>
      <c r="S144" s="116" t="s">
        <v>75</v>
      </c>
      <c r="T144" s="117" t="s">
        <v>76</v>
      </c>
      <c r="U144" s="117" t="s">
        <v>87</v>
      </c>
    </row>
    <row r="145" spans="2:21" ht="15.75" x14ac:dyDescent="0.25">
      <c r="B145" s="82" t="s">
        <v>74</v>
      </c>
      <c r="C145" s="82" t="s">
        <v>78</v>
      </c>
      <c r="D145" s="82" t="s">
        <v>79</v>
      </c>
      <c r="E145" s="82" t="s">
        <v>80</v>
      </c>
      <c r="H145" s="83">
        <v>1</v>
      </c>
      <c r="I145" s="84">
        <v>10.66951828716717</v>
      </c>
      <c r="J145" s="84">
        <v>14.697930476643663</v>
      </c>
      <c r="K145" s="85" t="s">
        <v>78</v>
      </c>
      <c r="M145" s="83">
        <v>21</v>
      </c>
      <c r="N145" s="84">
        <v>10.868746852698477</v>
      </c>
      <c r="O145" s="84">
        <v>6.9144494746751484</v>
      </c>
      <c r="P145" s="85" t="s">
        <v>79</v>
      </c>
      <c r="R145" s="83">
        <v>41</v>
      </c>
      <c r="S145" s="84">
        <v>13.269963633558088</v>
      </c>
      <c r="T145" s="84">
        <v>13.924226578057365</v>
      </c>
      <c r="U145" s="85" t="s">
        <v>80</v>
      </c>
    </row>
    <row r="146" spans="2:21" ht="15.75" x14ac:dyDescent="0.25">
      <c r="B146" s="79">
        <v>1</v>
      </c>
      <c r="C146" s="80">
        <f t="shared" ref="C146:C205" si="6">SQRT(((C8-$I$99)^2)+((D8-$J$99)^2))</f>
        <v>0.62678148717921423</v>
      </c>
      <c r="D146" s="80">
        <f t="shared" ref="D146:D205" si="7">SQRT(((C8-$N$96)^2)+((D8-$O$96)^2))</f>
        <v>7.1720222640964222</v>
      </c>
      <c r="E146" s="81">
        <f t="shared" ref="E146:E205" si="8">SQRT(((C8-$S$93)^2)+((D8-$T$93)^2))</f>
        <v>4.6503771622756158</v>
      </c>
      <c r="H146" s="83">
        <v>2</v>
      </c>
      <c r="I146" s="84">
        <v>9.741508992793559</v>
      </c>
      <c r="J146" s="84">
        <v>13.792067235309927</v>
      </c>
      <c r="K146" s="85" t="s">
        <v>78</v>
      </c>
      <c r="M146" s="83">
        <v>22</v>
      </c>
      <c r="N146" s="84">
        <v>11.946913884520889</v>
      </c>
      <c r="O146" s="84">
        <v>6.0502078513987563</v>
      </c>
      <c r="P146" s="85" t="s">
        <v>79</v>
      </c>
      <c r="R146" s="83">
        <v>42</v>
      </c>
      <c r="S146" s="84">
        <v>14.395986232325797</v>
      </c>
      <c r="T146" s="84">
        <v>16.576085963365205</v>
      </c>
      <c r="U146" s="85" t="s">
        <v>80</v>
      </c>
    </row>
    <row r="147" spans="2:21" ht="15.75" x14ac:dyDescent="0.25">
      <c r="B147" s="79">
        <v>2</v>
      </c>
      <c r="C147" s="80">
        <f t="shared" si="6"/>
        <v>0.97877777940352817</v>
      </c>
      <c r="D147" s="80">
        <f t="shared" si="7"/>
        <v>6.7564497973156836</v>
      </c>
      <c r="E147" s="81">
        <f t="shared" si="8"/>
        <v>5.9260272751867618</v>
      </c>
      <c r="H147" s="83">
        <v>3</v>
      </c>
      <c r="I147" s="84">
        <v>10.234650350688426</v>
      </c>
      <c r="J147" s="84">
        <v>14.300236936278594</v>
      </c>
      <c r="K147" s="85" t="s">
        <v>78</v>
      </c>
      <c r="M147" s="83">
        <v>23</v>
      </c>
      <c r="N147" s="84">
        <v>12.769459703860242</v>
      </c>
      <c r="O147" s="84">
        <v>7.9701507904953699</v>
      </c>
      <c r="P147" s="85" t="s">
        <v>79</v>
      </c>
      <c r="R147" s="83">
        <v>43</v>
      </c>
      <c r="S147" s="84">
        <v>14.500957858316342</v>
      </c>
      <c r="T147" s="84">
        <v>17.392061062858087</v>
      </c>
      <c r="U147" s="85" t="s">
        <v>80</v>
      </c>
    </row>
    <row r="148" spans="2:21" ht="15.75" x14ac:dyDescent="0.25">
      <c r="B148" s="79">
        <v>3</v>
      </c>
      <c r="C148" s="80">
        <f t="shared" si="6"/>
        <v>0.50045189464949402</v>
      </c>
      <c r="D148" s="80">
        <f t="shared" si="7"/>
        <v>6.9745533216204718</v>
      </c>
      <c r="E148" s="81">
        <f t="shared" si="8"/>
        <v>5.2319457144999362</v>
      </c>
      <c r="H148" s="83">
        <v>4</v>
      </c>
      <c r="I148" s="84">
        <v>11.173611997296955</v>
      </c>
      <c r="J148" s="84">
        <v>15.53032983486534</v>
      </c>
      <c r="K148" s="85" t="s">
        <v>78</v>
      </c>
      <c r="M148" s="83">
        <v>24</v>
      </c>
      <c r="N148" s="84">
        <v>13.249403606478008</v>
      </c>
      <c r="O148" s="84">
        <v>8.0333247032125001</v>
      </c>
      <c r="P148" s="85" t="s">
        <v>79</v>
      </c>
      <c r="R148" s="83">
        <v>44</v>
      </c>
      <c r="S148" s="84">
        <v>14.197658088179338</v>
      </c>
      <c r="T148" s="84">
        <v>16.703947710856262</v>
      </c>
      <c r="U148" s="85" t="s">
        <v>80</v>
      </c>
    </row>
    <row r="149" spans="2:21" ht="15.75" x14ac:dyDescent="0.25">
      <c r="B149" s="79">
        <v>4</v>
      </c>
      <c r="C149" s="80">
        <f t="shared" si="6"/>
        <v>1.540450387263866</v>
      </c>
      <c r="D149" s="80">
        <f t="shared" si="7"/>
        <v>7.8109757569398717</v>
      </c>
      <c r="E149" s="81">
        <f t="shared" si="8"/>
        <v>3.8017217675495893</v>
      </c>
      <c r="H149" s="83">
        <v>5</v>
      </c>
      <c r="I149" s="84">
        <v>10.414308585100798</v>
      </c>
      <c r="J149" s="84">
        <v>15.079047717554918</v>
      </c>
      <c r="K149" s="85" t="s">
        <v>78</v>
      </c>
      <c r="M149" s="83">
        <v>25</v>
      </c>
      <c r="N149" s="84">
        <v>14.416791524672224</v>
      </c>
      <c r="O149" s="84">
        <v>9.2531886889789661</v>
      </c>
      <c r="P149" s="85" t="s">
        <v>79</v>
      </c>
      <c r="R149" s="83">
        <v>45</v>
      </c>
      <c r="S149" s="84">
        <v>14.624520570311606</v>
      </c>
      <c r="T149" s="84">
        <v>17.22307963863253</v>
      </c>
      <c r="U149" s="85" t="s">
        <v>80</v>
      </c>
    </row>
    <row r="150" spans="2:21" ht="15.75" x14ac:dyDescent="0.25">
      <c r="B150" s="79">
        <v>5</v>
      </c>
      <c r="C150" s="80">
        <f t="shared" si="6"/>
        <v>1.0421571882490479</v>
      </c>
      <c r="D150" s="80">
        <f t="shared" si="7"/>
        <v>7.6193388189220927</v>
      </c>
      <c r="E150" s="81">
        <f t="shared" si="8"/>
        <v>4.6826681530933358</v>
      </c>
      <c r="H150" s="83">
        <v>6</v>
      </c>
      <c r="I150" s="84">
        <v>11.140787183336524</v>
      </c>
      <c r="J150" s="84">
        <v>14.452165026544794</v>
      </c>
      <c r="K150" s="85" t="s">
        <v>78</v>
      </c>
      <c r="M150" s="83">
        <v>26</v>
      </c>
      <c r="N150" s="84">
        <v>16.026496929786973</v>
      </c>
      <c r="O150" s="84">
        <v>9.8838278865846583</v>
      </c>
      <c r="P150" s="85" t="s">
        <v>79</v>
      </c>
      <c r="R150" s="83">
        <v>47</v>
      </c>
      <c r="S150" s="84">
        <v>14.429830001347693</v>
      </c>
      <c r="T150" s="84">
        <v>16.314305654619851</v>
      </c>
      <c r="U150" s="85" t="s">
        <v>80</v>
      </c>
    </row>
    <row r="151" spans="2:21" ht="15.75" x14ac:dyDescent="0.25">
      <c r="B151" s="79">
        <v>6</v>
      </c>
      <c r="C151" s="80">
        <f t="shared" si="6"/>
        <v>0.59814350260294669</v>
      </c>
      <c r="D151" s="80">
        <f t="shared" si="7"/>
        <v>6.7852291353072012</v>
      </c>
      <c r="E151" s="81">
        <f t="shared" si="8"/>
        <v>4.4098007291412582</v>
      </c>
      <c r="H151" s="83">
        <v>7</v>
      </c>
      <c r="I151" s="84">
        <v>10.118152866322097</v>
      </c>
      <c r="J151" s="84">
        <v>12.949459702889428</v>
      </c>
      <c r="K151" s="85" t="s">
        <v>78</v>
      </c>
      <c r="M151" s="83">
        <v>27</v>
      </c>
      <c r="N151" s="84">
        <v>12.227528868271053</v>
      </c>
      <c r="O151" s="84">
        <v>6.9705538045760598</v>
      </c>
      <c r="P151" s="85" t="s">
        <v>79</v>
      </c>
      <c r="R151" s="83">
        <v>48</v>
      </c>
      <c r="S151" s="84">
        <v>13.508477561558983</v>
      </c>
      <c r="T151" s="84">
        <v>15.118641798260294</v>
      </c>
      <c r="U151" s="85" t="s">
        <v>80</v>
      </c>
    </row>
    <row r="152" spans="2:21" ht="15.75" x14ac:dyDescent="0.25">
      <c r="B152" s="79">
        <v>7</v>
      </c>
      <c r="C152" s="80">
        <f t="shared" si="6"/>
        <v>1.2544433510830635</v>
      </c>
      <c r="D152" s="80">
        <f t="shared" si="7"/>
        <v>5.8407269331608651</v>
      </c>
      <c r="E152" s="81">
        <f t="shared" si="8"/>
        <v>6.1697755114200881</v>
      </c>
      <c r="H152" s="83">
        <v>8</v>
      </c>
      <c r="I152" s="84">
        <v>9.5816329730885244</v>
      </c>
      <c r="J152" s="84">
        <v>13.755305746199369</v>
      </c>
      <c r="K152" s="85" t="s">
        <v>78</v>
      </c>
      <c r="M152" s="83">
        <v>28</v>
      </c>
      <c r="N152" s="84">
        <v>13.241809350730415</v>
      </c>
      <c r="O152" s="84">
        <v>8.5785765549642967</v>
      </c>
      <c r="P152" s="85" t="s">
        <v>79</v>
      </c>
      <c r="R152" s="83">
        <v>49</v>
      </c>
      <c r="S152" s="84">
        <v>14.631870878568721</v>
      </c>
      <c r="T152" s="84">
        <v>16.995837207634981</v>
      </c>
      <c r="U152" s="85" t="s">
        <v>80</v>
      </c>
    </row>
    <row r="153" spans="2:21" ht="15.75" x14ac:dyDescent="0.25">
      <c r="B153" s="79">
        <v>8</v>
      </c>
      <c r="C153" s="80">
        <f t="shared" si="6"/>
        <v>1.142545046641241</v>
      </c>
      <c r="D153" s="80">
        <f t="shared" si="7"/>
        <v>6.8084075243606019</v>
      </c>
      <c r="E153" s="81">
        <f t="shared" si="8"/>
        <v>6.0782469241279484</v>
      </c>
      <c r="H153" s="83">
        <v>9</v>
      </c>
      <c r="I153" s="84">
        <v>11.155572168531256</v>
      </c>
      <c r="J153" s="84">
        <v>15.209706631706148</v>
      </c>
      <c r="K153" s="85" t="s">
        <v>78</v>
      </c>
      <c r="M153" s="83">
        <v>29</v>
      </c>
      <c r="N153" s="84">
        <v>10.883927633605385</v>
      </c>
      <c r="O153" s="84">
        <v>6.1486755532418966</v>
      </c>
      <c r="P153" s="85" t="s">
        <v>79</v>
      </c>
      <c r="R153" s="83">
        <v>50</v>
      </c>
      <c r="S153" s="84">
        <v>15.361019491197723</v>
      </c>
      <c r="T153" s="84">
        <v>16.949707212073186</v>
      </c>
      <c r="U153" s="85" t="s">
        <v>80</v>
      </c>
    </row>
    <row r="154" spans="2:21" ht="15.75" x14ac:dyDescent="0.25">
      <c r="B154" s="79">
        <v>9</v>
      </c>
      <c r="C154" s="80">
        <f t="shared" si="6"/>
        <v>1.2339559430298195</v>
      </c>
      <c r="D154" s="80">
        <f t="shared" si="7"/>
        <v>7.5066371165684567</v>
      </c>
      <c r="E154" s="81">
        <f t="shared" si="8"/>
        <v>3.9688316463488893</v>
      </c>
      <c r="H154" s="83">
        <v>10</v>
      </c>
      <c r="I154" s="84">
        <v>10.07703925011703</v>
      </c>
      <c r="J154" s="84">
        <v>13.526145934520123</v>
      </c>
      <c r="K154" s="85" t="s">
        <v>78</v>
      </c>
      <c r="M154" s="83">
        <v>30</v>
      </c>
      <c r="N154" s="84">
        <v>15.845392867634448</v>
      </c>
      <c r="O154" s="84">
        <v>9.5087512705537769</v>
      </c>
      <c r="P154" s="85" t="s">
        <v>79</v>
      </c>
      <c r="R154" s="83">
        <v>51</v>
      </c>
      <c r="S154" s="84">
        <v>14.235679292518146</v>
      </c>
      <c r="T154" s="84">
        <v>17.551495122739915</v>
      </c>
      <c r="U154" s="85" t="s">
        <v>80</v>
      </c>
    </row>
    <row r="155" spans="2:21" ht="15.75" x14ac:dyDescent="0.25">
      <c r="B155" s="79">
        <v>10</v>
      </c>
      <c r="C155" s="80">
        <f t="shared" si="6"/>
        <v>0.81254824331620945</v>
      </c>
      <c r="D155" s="80">
        <f t="shared" si="7"/>
        <v>6.35817149718015</v>
      </c>
      <c r="E155" s="81">
        <f t="shared" si="8"/>
        <v>5.8191635799033641</v>
      </c>
      <c r="H155" s="83">
        <v>11</v>
      </c>
      <c r="I155" s="84">
        <v>9.9593019701851251</v>
      </c>
      <c r="J155" s="84">
        <v>13.308219480049232</v>
      </c>
      <c r="K155" s="85" t="s">
        <v>78</v>
      </c>
      <c r="M155" s="83">
        <v>31</v>
      </c>
      <c r="N155" s="84">
        <v>11.631314149164877</v>
      </c>
      <c r="O155" s="84">
        <v>7.2783202212996363</v>
      </c>
      <c r="P155" s="85" t="s">
        <v>79</v>
      </c>
      <c r="R155" s="83">
        <v>52</v>
      </c>
      <c r="S155" s="84">
        <v>13.823089606405508</v>
      </c>
      <c r="T155" s="84">
        <v>15.461213271545825</v>
      </c>
      <c r="U155" s="85" t="s">
        <v>80</v>
      </c>
    </row>
    <row r="156" spans="2:21" ht="15.75" x14ac:dyDescent="0.25">
      <c r="B156" s="83">
        <v>11</v>
      </c>
      <c r="C156" s="80">
        <f t="shared" si="6"/>
        <v>1.0493143094063868</v>
      </c>
      <c r="D156" s="80">
        <f t="shared" si="7"/>
        <v>6.2295694050687169</v>
      </c>
      <c r="E156" s="81">
        <f t="shared" si="8"/>
        <v>6.0488447784248107</v>
      </c>
      <c r="H156" s="83">
        <v>12</v>
      </c>
      <c r="I156" s="84">
        <v>9.1749553291518104</v>
      </c>
      <c r="J156" s="84">
        <v>12.410203371550796</v>
      </c>
      <c r="K156" s="85" t="s">
        <v>78</v>
      </c>
      <c r="M156" s="83">
        <v>32</v>
      </c>
      <c r="N156" s="84">
        <v>13.414042234868532</v>
      </c>
      <c r="O156" s="84">
        <v>8.3453491744947552</v>
      </c>
      <c r="P156" s="85" t="s">
        <v>79</v>
      </c>
      <c r="R156" s="83">
        <v>53</v>
      </c>
      <c r="S156" s="84">
        <v>14.524950266008652</v>
      </c>
      <c r="T156" s="84">
        <v>18.900726135031153</v>
      </c>
      <c r="U156" s="85" t="s">
        <v>80</v>
      </c>
    </row>
    <row r="157" spans="2:21" ht="15.75" x14ac:dyDescent="0.25">
      <c r="B157" s="79">
        <v>12</v>
      </c>
      <c r="C157" s="80">
        <f t="shared" si="6"/>
        <v>2.2412187893657802</v>
      </c>
      <c r="D157" s="80">
        <f t="shared" si="7"/>
        <v>5.9789973148990772</v>
      </c>
      <c r="E157" s="81">
        <f t="shared" si="8"/>
        <v>7.2294596132296789</v>
      </c>
      <c r="H157" s="83">
        <v>13</v>
      </c>
      <c r="I157" s="84">
        <v>11.520152615651426</v>
      </c>
      <c r="J157" s="84">
        <v>16.005142507381962</v>
      </c>
      <c r="K157" s="85" t="s">
        <v>78</v>
      </c>
      <c r="M157" s="83">
        <v>33</v>
      </c>
      <c r="N157" s="84">
        <v>11.707682430953488</v>
      </c>
      <c r="O157" s="84">
        <v>6.3712662408793808</v>
      </c>
      <c r="P157" s="85" t="s">
        <v>79</v>
      </c>
      <c r="R157" s="83">
        <v>54</v>
      </c>
      <c r="S157" s="84">
        <v>15.427804772715369</v>
      </c>
      <c r="T157" s="84">
        <v>19.001442367038738</v>
      </c>
      <c r="U157" s="85" t="s">
        <v>80</v>
      </c>
    </row>
    <row r="158" spans="2:21" ht="15.75" x14ac:dyDescent="0.25">
      <c r="B158" s="79">
        <v>13</v>
      </c>
      <c r="C158" s="80">
        <f t="shared" si="6"/>
        <v>2.1086704675127472</v>
      </c>
      <c r="D158" s="80">
        <f t="shared" si="7"/>
        <v>8.1926298241435873</v>
      </c>
      <c r="E158" s="81">
        <f t="shared" si="8"/>
        <v>3.2930836251276108</v>
      </c>
      <c r="H158" s="83">
        <v>14</v>
      </c>
      <c r="I158" s="84">
        <v>11.267642057672784</v>
      </c>
      <c r="J158" s="84">
        <v>15.408749787010512</v>
      </c>
      <c r="K158" s="85" t="s">
        <v>78</v>
      </c>
      <c r="M158" s="83">
        <v>34</v>
      </c>
      <c r="N158" s="84">
        <v>12.489498393432617</v>
      </c>
      <c r="O158" s="84">
        <v>7.6027004026941203</v>
      </c>
      <c r="P158" s="85" t="s">
        <v>79</v>
      </c>
      <c r="R158" s="83">
        <v>55</v>
      </c>
      <c r="S158" s="84">
        <v>14.58273862013395</v>
      </c>
      <c r="T158" s="84">
        <v>17.014185789772103</v>
      </c>
      <c r="U158" s="85" t="s">
        <v>80</v>
      </c>
    </row>
    <row r="159" spans="2:21" ht="15.75" x14ac:dyDescent="0.25">
      <c r="B159" s="79">
        <v>14</v>
      </c>
      <c r="C159" s="80">
        <f t="shared" si="6"/>
        <v>1.4610660770201891</v>
      </c>
      <c r="D159" s="80">
        <f t="shared" si="7"/>
        <v>7.6694204144800464</v>
      </c>
      <c r="E159" s="81">
        <f t="shared" si="8"/>
        <v>3.7737531233105868</v>
      </c>
      <c r="H159" s="83">
        <v>15</v>
      </c>
      <c r="I159" s="84">
        <v>8.7200247264837145</v>
      </c>
      <c r="J159" s="84">
        <v>11.658216650593054</v>
      </c>
      <c r="K159" s="85" t="s">
        <v>78</v>
      </c>
      <c r="M159" s="83">
        <v>35</v>
      </c>
      <c r="N159" s="84">
        <v>14.464512738455047</v>
      </c>
      <c r="O159" s="84">
        <v>8.2065750059516027</v>
      </c>
      <c r="P159" s="85" t="s">
        <v>79</v>
      </c>
      <c r="R159" s="83">
        <v>56</v>
      </c>
      <c r="S159" s="84">
        <v>12.869222436876589</v>
      </c>
      <c r="T159" s="84">
        <v>14.263604135992422</v>
      </c>
      <c r="U159" s="85" t="s">
        <v>80</v>
      </c>
    </row>
    <row r="160" spans="2:21" ht="15.75" x14ac:dyDescent="0.25">
      <c r="B160" s="79">
        <v>15</v>
      </c>
      <c r="C160" s="80">
        <f t="shared" si="6"/>
        <v>3.1084875415268307</v>
      </c>
      <c r="D160" s="80">
        <f t="shared" si="7"/>
        <v>5.7901579879532736</v>
      </c>
      <c r="E160" s="81">
        <f t="shared" si="8"/>
        <v>8.0727884296619798</v>
      </c>
      <c r="H160" s="83">
        <v>16</v>
      </c>
      <c r="I160" s="84">
        <v>11.304489463096413</v>
      </c>
      <c r="J160" s="84">
        <v>15.106642181884977</v>
      </c>
      <c r="K160" s="85" t="s">
        <v>78</v>
      </c>
      <c r="M160" s="83">
        <v>36</v>
      </c>
      <c r="N160" s="84">
        <v>14.996447098379321</v>
      </c>
      <c r="O160" s="84">
        <v>10.114806390067525</v>
      </c>
      <c r="P160" s="85" t="s">
        <v>79</v>
      </c>
      <c r="R160" s="83">
        <v>58</v>
      </c>
      <c r="S160" s="84">
        <v>15.614402977250073</v>
      </c>
      <c r="T160" s="84">
        <v>18.999031811626047</v>
      </c>
      <c r="U160" s="85" t="s">
        <v>80</v>
      </c>
    </row>
    <row r="161" spans="2:21" ht="15.75" x14ac:dyDescent="0.25">
      <c r="B161" s="79">
        <v>16</v>
      </c>
      <c r="C161" s="80">
        <f t="shared" si="6"/>
        <v>1.2093488746086996</v>
      </c>
      <c r="D161" s="80">
        <f t="shared" si="7"/>
        <v>7.3678671723380775</v>
      </c>
      <c r="E161" s="81">
        <f t="shared" si="8"/>
        <v>3.8952435753528225</v>
      </c>
      <c r="H161" s="83">
        <v>17</v>
      </c>
      <c r="I161" s="84">
        <v>9.6952857273719264</v>
      </c>
      <c r="J161" s="84">
        <v>13.562194067775311</v>
      </c>
      <c r="K161" s="85" t="s">
        <v>78</v>
      </c>
      <c r="M161" s="83">
        <v>37</v>
      </c>
      <c r="N161" s="84">
        <v>12.235960118456646</v>
      </c>
      <c r="O161" s="84">
        <v>7.1566044266001425</v>
      </c>
      <c r="P161" s="85" t="s">
        <v>79</v>
      </c>
      <c r="R161" s="83">
        <v>59</v>
      </c>
      <c r="S161" s="84">
        <v>15.121313568174264</v>
      </c>
      <c r="T161" s="84">
        <v>17.842672251496385</v>
      </c>
      <c r="U161" s="85" t="s">
        <v>80</v>
      </c>
    </row>
    <row r="162" spans="2:21" ht="15.75" x14ac:dyDescent="0.25">
      <c r="B162" s="79">
        <v>17</v>
      </c>
      <c r="C162" s="80">
        <f t="shared" si="6"/>
        <v>1.1081762940663931</v>
      </c>
      <c r="D162" s="80">
        <f t="shared" si="7"/>
        <v>6.5844231513736728</v>
      </c>
      <c r="E162" s="81">
        <f t="shared" si="8"/>
        <v>6.0982544566794878</v>
      </c>
      <c r="H162" s="83">
        <v>18</v>
      </c>
      <c r="I162" s="84">
        <v>8.6854302215327124</v>
      </c>
      <c r="J162" s="84">
        <v>11.811378104558727</v>
      </c>
      <c r="K162" s="85" t="s">
        <v>78</v>
      </c>
      <c r="M162" s="83">
        <v>38</v>
      </c>
      <c r="N162" s="84">
        <v>13.676629339803764</v>
      </c>
      <c r="O162" s="84">
        <v>8.1246994058680819</v>
      </c>
      <c r="P162" s="85" t="s">
        <v>79</v>
      </c>
      <c r="R162" s="87">
        <v>60</v>
      </c>
      <c r="S162" s="88">
        <v>13.641102103249505</v>
      </c>
      <c r="T162" s="88">
        <v>15.490439644438736</v>
      </c>
      <c r="U162" s="89" t="s">
        <v>80</v>
      </c>
    </row>
    <row r="163" spans="2:21" ht="15.75" x14ac:dyDescent="0.25">
      <c r="B163" s="79">
        <v>18</v>
      </c>
      <c r="C163" s="80">
        <f t="shared" si="6"/>
        <v>3.013929629512623</v>
      </c>
      <c r="D163" s="80">
        <f t="shared" si="7"/>
        <v>5.9148320393195561</v>
      </c>
      <c r="E163" s="81">
        <f t="shared" si="8"/>
        <v>7.9938876829814269</v>
      </c>
      <c r="H163" s="83">
        <v>19</v>
      </c>
      <c r="I163" s="84">
        <v>10.988899642702444</v>
      </c>
      <c r="J163" s="84">
        <v>16.275674859635437</v>
      </c>
      <c r="K163" s="85" t="s">
        <v>78</v>
      </c>
      <c r="M163" s="83">
        <v>39</v>
      </c>
      <c r="N163" s="84">
        <v>15.055779222102396</v>
      </c>
      <c r="O163" s="84">
        <v>8.4700330166773181</v>
      </c>
      <c r="P163" s="85" t="s">
        <v>79</v>
      </c>
      <c r="R163" s="92" t="s">
        <v>85</v>
      </c>
      <c r="S163" s="93">
        <f>AVERAGE(S145:S162)</f>
        <v>14.375588219927575</v>
      </c>
      <c r="T163" s="91">
        <f>AVERAGE(T145:T162)</f>
        <v>16.762372408668838</v>
      </c>
    </row>
    <row r="164" spans="2:21" ht="15.75" x14ac:dyDescent="0.25">
      <c r="B164" s="79">
        <v>19</v>
      </c>
      <c r="C164" s="80">
        <f t="shared" si="6"/>
        <v>2.2260326537269246</v>
      </c>
      <c r="D164" s="80">
        <f t="shared" si="7"/>
        <v>8.5787406725535718</v>
      </c>
      <c r="E164" s="81">
        <f t="shared" si="8"/>
        <v>3.7163800109982139</v>
      </c>
      <c r="H164" s="83">
        <v>20</v>
      </c>
      <c r="I164" s="84">
        <v>10.81893688109756</v>
      </c>
      <c r="J164" s="84">
        <v>14.410053220051596</v>
      </c>
      <c r="K164" s="85" t="s">
        <v>78</v>
      </c>
      <c r="M164" s="87">
        <v>40</v>
      </c>
      <c r="N164" s="88">
        <v>12.783890585585969</v>
      </c>
      <c r="O164" s="88">
        <v>8.7354165622958853</v>
      </c>
      <c r="P164" s="89" t="s">
        <v>79</v>
      </c>
    </row>
    <row r="165" spans="2:21" ht="15.75" x14ac:dyDescent="0.25">
      <c r="B165" s="83">
        <v>20</v>
      </c>
      <c r="C165" s="80">
        <f t="shared" si="6"/>
        <v>0.36634243418684292</v>
      </c>
      <c r="D165" s="80">
        <f t="shared" si="7"/>
        <v>6.8500668837721177</v>
      </c>
      <c r="E165" s="81">
        <f t="shared" si="8"/>
        <v>4.6906536725439594</v>
      </c>
      <c r="H165" s="83">
        <v>46</v>
      </c>
      <c r="I165" s="84">
        <v>13.050436258669986</v>
      </c>
      <c r="J165" s="84">
        <v>12.201603227836436</v>
      </c>
      <c r="K165" s="85" t="s">
        <v>78</v>
      </c>
      <c r="M165" s="92" t="s">
        <v>85</v>
      </c>
      <c r="N165" s="93">
        <f>AVERAGE(N145:N164)</f>
        <v>13.196611376673038</v>
      </c>
      <c r="O165" s="91">
        <f>AVERAGE(O145:O164)</f>
        <v>7.9858738712754942</v>
      </c>
    </row>
    <row r="166" spans="2:21" ht="15.75" x14ac:dyDescent="0.25">
      <c r="B166" s="79">
        <v>21</v>
      </c>
      <c r="C166" s="80">
        <f t="shared" si="6"/>
        <v>7.1592793259701493</v>
      </c>
      <c r="D166" s="80">
        <f t="shared" si="7"/>
        <v>2.5625970185750484</v>
      </c>
      <c r="E166" s="81">
        <f t="shared" si="8"/>
        <v>10.939578572189982</v>
      </c>
      <c r="H166" s="83">
        <v>56</v>
      </c>
      <c r="I166" s="84">
        <v>12.869222436876589</v>
      </c>
      <c r="J166" s="84">
        <v>14.263604135992422</v>
      </c>
      <c r="K166" s="85" t="s">
        <v>78</v>
      </c>
    </row>
    <row r="167" spans="2:21" ht="15.75" x14ac:dyDescent="0.25">
      <c r="B167" s="79">
        <v>22</v>
      </c>
      <c r="C167" s="80">
        <f t="shared" si="6"/>
        <v>8.1205178655200214</v>
      </c>
      <c r="D167" s="80">
        <f t="shared" si="7"/>
        <v>2.3040283770815027</v>
      </c>
      <c r="E167" s="81">
        <f t="shared" si="8"/>
        <v>11.460656812901458</v>
      </c>
      <c r="H167" s="87">
        <v>41</v>
      </c>
      <c r="I167" s="88">
        <v>13.269963633558088</v>
      </c>
      <c r="J167" s="88">
        <v>13.924226578057365</v>
      </c>
      <c r="K167" s="89" t="s">
        <v>78</v>
      </c>
    </row>
    <row r="168" spans="2:21" ht="15.75" x14ac:dyDescent="0.25">
      <c r="B168" s="79">
        <v>23</v>
      </c>
      <c r="C168" s="80">
        <f t="shared" si="6"/>
        <v>6.4490740978433596</v>
      </c>
      <c r="D168" s="80">
        <f t="shared" si="7"/>
        <v>0.42744095130905302</v>
      </c>
      <c r="E168" s="81">
        <f t="shared" si="8"/>
        <v>9.4096518922887622</v>
      </c>
      <c r="H168" s="92" t="s">
        <v>85</v>
      </c>
      <c r="I168" s="93">
        <f>AVERAGE(I145:I167)</f>
        <v>10.679631461673603</v>
      </c>
      <c r="J168" s="91">
        <f>AVERAGE(J145:J167)</f>
        <v>14.071230583256094</v>
      </c>
      <c r="K168"/>
    </row>
    <row r="169" spans="2:21" x14ac:dyDescent="0.25">
      <c r="B169" s="79">
        <v>24</v>
      </c>
      <c r="C169" s="80">
        <f t="shared" si="6"/>
        <v>6.5620146519554226</v>
      </c>
      <c r="D169" s="80">
        <f t="shared" si="7"/>
        <v>7.0983103477480713E-2</v>
      </c>
      <c r="E169" s="81">
        <f t="shared" si="8"/>
        <v>9.2662794485221163</v>
      </c>
    </row>
    <row r="170" spans="2:21" x14ac:dyDescent="0.25">
      <c r="B170" s="79">
        <v>25</v>
      </c>
      <c r="C170" s="80">
        <f t="shared" si="6"/>
        <v>6.0975317163161513</v>
      </c>
      <c r="D170" s="80">
        <f t="shared" si="7"/>
        <v>1.7592403021594571</v>
      </c>
      <c r="E170" s="81">
        <f t="shared" si="8"/>
        <v>7.9510789177168872</v>
      </c>
    </row>
    <row r="171" spans="2:21" x14ac:dyDescent="0.25">
      <c r="B171" s="79">
        <v>26</v>
      </c>
      <c r="C171" s="80">
        <f t="shared" si="6"/>
        <v>6.7914145564966368</v>
      </c>
      <c r="D171" s="80">
        <f t="shared" si="7"/>
        <v>3.4074156905125528</v>
      </c>
      <c r="E171" s="81">
        <f t="shared" si="8"/>
        <v>7.4586546037940256</v>
      </c>
    </row>
    <row r="172" spans="2:21" x14ac:dyDescent="0.25">
      <c r="B172" s="79">
        <v>27</v>
      </c>
      <c r="C172" s="80">
        <f t="shared" si="6"/>
        <v>7.2674340104769426</v>
      </c>
      <c r="D172" s="80">
        <f t="shared" si="7"/>
        <v>1.4035653693124621</v>
      </c>
      <c r="E172" s="81">
        <f t="shared" si="8"/>
        <v>10.500592900736924</v>
      </c>
    </row>
    <row r="173" spans="2:21" x14ac:dyDescent="0.25">
      <c r="B173" s="83">
        <v>28</v>
      </c>
      <c r="C173" s="80">
        <f t="shared" si="6"/>
        <v>6.0608583393510962</v>
      </c>
      <c r="D173" s="80">
        <f t="shared" si="7"/>
        <v>0.59442352587258862</v>
      </c>
      <c r="E173" s="81">
        <f t="shared" si="8"/>
        <v>8.7282691073080034</v>
      </c>
    </row>
    <row r="174" spans="2:21" x14ac:dyDescent="0.25">
      <c r="B174" s="79">
        <v>29</v>
      </c>
      <c r="C174" s="80">
        <f t="shared" si="6"/>
        <v>7.9251886494561914</v>
      </c>
      <c r="D174" s="80">
        <f t="shared" si="7"/>
        <v>2.9536085988557947</v>
      </c>
      <c r="E174" s="81">
        <f t="shared" si="8"/>
        <v>11.657814140240314</v>
      </c>
    </row>
    <row r="175" spans="2:21" x14ac:dyDescent="0.25">
      <c r="B175" s="79">
        <v>30</v>
      </c>
      <c r="C175" s="80">
        <f t="shared" si="6"/>
        <v>6.8921192954091541</v>
      </c>
      <c r="D175" s="80">
        <f t="shared" si="7"/>
        <v>3.0553557828986682</v>
      </c>
      <c r="E175" s="81">
        <f t="shared" si="8"/>
        <v>7.795768026365578</v>
      </c>
    </row>
    <row r="176" spans="2:21" x14ac:dyDescent="0.25">
      <c r="B176" s="79">
        <v>31</v>
      </c>
      <c r="C176" s="80">
        <f t="shared" si="6"/>
        <v>6.8592514987603446</v>
      </c>
      <c r="D176" s="80">
        <f t="shared" si="7"/>
        <v>1.7177856612624562</v>
      </c>
      <c r="E176" s="81">
        <f t="shared" si="8"/>
        <v>10.355150109087056</v>
      </c>
    </row>
    <row r="177" spans="2:5" x14ac:dyDescent="0.25">
      <c r="B177" s="79">
        <v>32</v>
      </c>
      <c r="C177" s="80">
        <f t="shared" si="6"/>
        <v>6.345291181952426</v>
      </c>
      <c r="D177" s="80">
        <f t="shared" si="7"/>
        <v>0.42011744991157951</v>
      </c>
      <c r="E177" s="81">
        <f t="shared" si="8"/>
        <v>8.9345231468799398</v>
      </c>
    </row>
    <row r="178" spans="2:5" x14ac:dyDescent="0.25">
      <c r="B178" s="79">
        <v>33</v>
      </c>
      <c r="C178" s="80">
        <f t="shared" si="6"/>
        <v>7.7682906529886075</v>
      </c>
      <c r="D178" s="80">
        <f t="shared" si="7"/>
        <v>2.196330395349225</v>
      </c>
      <c r="E178" s="81">
        <f t="shared" si="8"/>
        <v>11.207566146979138</v>
      </c>
    </row>
    <row r="179" spans="2:5" x14ac:dyDescent="0.25">
      <c r="B179" s="79">
        <v>34</v>
      </c>
      <c r="C179" s="80">
        <f t="shared" si="6"/>
        <v>6.7169562308768924</v>
      </c>
      <c r="D179" s="80">
        <f t="shared" si="7"/>
        <v>0.80425784304030823</v>
      </c>
      <c r="E179" s="81">
        <f t="shared" si="8"/>
        <v>9.8263891927618534</v>
      </c>
    </row>
    <row r="180" spans="2:5" x14ac:dyDescent="0.25">
      <c r="B180" s="79">
        <v>35</v>
      </c>
      <c r="C180" s="80">
        <f t="shared" si="6"/>
        <v>6.979936340665251</v>
      </c>
      <c r="D180" s="80">
        <f t="shared" si="7"/>
        <v>1.2869665318321197</v>
      </c>
      <c r="E180" s="81">
        <f t="shared" si="8"/>
        <v>8.9966976066986444</v>
      </c>
    </row>
    <row r="181" spans="2:5" x14ac:dyDescent="0.25">
      <c r="B181" s="79">
        <v>36</v>
      </c>
      <c r="C181" s="80">
        <f t="shared" si="6"/>
        <v>5.8556118072968948</v>
      </c>
      <c r="D181" s="80">
        <f t="shared" si="7"/>
        <v>2.7877880648822919</v>
      </c>
      <c r="E181" s="81">
        <f t="shared" si="8"/>
        <v>7.0993870190177102</v>
      </c>
    </row>
    <row r="182" spans="2:5" x14ac:dyDescent="0.25">
      <c r="B182" s="79">
        <v>37</v>
      </c>
      <c r="C182" s="80">
        <f t="shared" si="6"/>
        <v>7.0876098774011798</v>
      </c>
      <c r="D182" s="80">
        <f t="shared" si="7"/>
        <v>1.2690699948327928</v>
      </c>
      <c r="E182" s="81">
        <f t="shared" si="8"/>
        <v>10.317463021382517</v>
      </c>
    </row>
    <row r="183" spans="2:5" x14ac:dyDescent="0.25">
      <c r="B183" s="79">
        <v>38</v>
      </c>
      <c r="C183" s="80">
        <f t="shared" si="6"/>
        <v>6.6590712058938326</v>
      </c>
      <c r="D183" s="80">
        <f t="shared" si="7"/>
        <v>0.49968967768314804</v>
      </c>
      <c r="E183" s="81">
        <f t="shared" si="8"/>
        <v>9.1233492015471551</v>
      </c>
    </row>
    <row r="184" spans="2:5" x14ac:dyDescent="0.25">
      <c r="B184" s="79">
        <v>39</v>
      </c>
      <c r="C184" s="80">
        <f t="shared" si="6"/>
        <v>7.1080295019754907</v>
      </c>
      <c r="D184" s="80">
        <f t="shared" si="7"/>
        <v>1.9211754619385146</v>
      </c>
      <c r="E184" s="81">
        <f t="shared" si="8"/>
        <v>8.7449206775440302</v>
      </c>
    </row>
    <row r="185" spans="2:5" x14ac:dyDescent="0.25">
      <c r="B185" s="79">
        <v>40</v>
      </c>
      <c r="C185" s="80">
        <f t="shared" si="6"/>
        <v>5.7357490990143551</v>
      </c>
      <c r="D185" s="80">
        <f t="shared" si="7"/>
        <v>0.85565921783010446</v>
      </c>
      <c r="E185" s="81">
        <f t="shared" si="8"/>
        <v>8.6570558718845891</v>
      </c>
    </row>
    <row r="186" spans="2:5" x14ac:dyDescent="0.25">
      <c r="B186" s="79">
        <v>41</v>
      </c>
      <c r="C186" s="80">
        <f t="shared" si="6"/>
        <v>2.594500132635237</v>
      </c>
      <c r="D186" s="80">
        <f t="shared" si="7"/>
        <v>5.9388057236900496</v>
      </c>
      <c r="E186" s="81">
        <f t="shared" si="8"/>
        <v>3.5331972335101223</v>
      </c>
    </row>
    <row r="187" spans="2:5" x14ac:dyDescent="0.25">
      <c r="B187" s="79">
        <v>42</v>
      </c>
      <c r="C187" s="80">
        <f t="shared" si="6"/>
        <v>4.4816953551765293</v>
      </c>
      <c r="D187" s="80">
        <f t="shared" si="7"/>
        <v>8.6735369850745645</v>
      </c>
      <c r="E187" s="81">
        <f t="shared" si="8"/>
        <v>0.65507519743806597</v>
      </c>
    </row>
    <row r="188" spans="2:5" x14ac:dyDescent="0.25">
      <c r="B188" s="79">
        <v>43</v>
      </c>
      <c r="C188" s="80">
        <f t="shared" si="6"/>
        <v>5.062652516609468</v>
      </c>
      <c r="D188" s="80">
        <f t="shared" si="7"/>
        <v>9.4961927753846531</v>
      </c>
      <c r="E188" s="81">
        <f t="shared" si="8"/>
        <v>0.20860352805704682</v>
      </c>
    </row>
    <row r="189" spans="2:5" x14ac:dyDescent="0.25">
      <c r="B189" s="79">
        <v>44</v>
      </c>
      <c r="C189" s="80">
        <f t="shared" si="6"/>
        <v>4.3940540300231401</v>
      </c>
      <c r="D189" s="80">
        <f t="shared" si="7"/>
        <v>8.7753578839270219</v>
      </c>
      <c r="E189" s="81">
        <f t="shared" si="8"/>
        <v>0.63304764353031973</v>
      </c>
    </row>
    <row r="190" spans="2:5" x14ac:dyDescent="0.25">
      <c r="B190" s="79">
        <v>45</v>
      </c>
      <c r="C190" s="80">
        <f t="shared" si="6"/>
        <v>5.0493863535411974</v>
      </c>
      <c r="D190" s="80">
        <f t="shared" si="7"/>
        <v>9.3469190139730873</v>
      </c>
      <c r="E190" s="81">
        <f t="shared" si="8"/>
        <v>4.2066175862800828E-2</v>
      </c>
    </row>
    <row r="191" spans="2:5" x14ac:dyDescent="0.25">
      <c r="B191" s="79">
        <v>46</v>
      </c>
      <c r="C191" s="80">
        <f t="shared" si="6"/>
        <v>3.0193081713522663</v>
      </c>
      <c r="D191" s="80">
        <f t="shared" si="7"/>
        <v>4.2182628145829106</v>
      </c>
      <c r="E191" s="81">
        <f t="shared" si="8"/>
        <v>5.2318208347228108</v>
      </c>
    </row>
    <row r="192" spans="2:5" x14ac:dyDescent="0.25">
      <c r="B192" s="79">
        <v>47</v>
      </c>
      <c r="C192" s="80">
        <f t="shared" si="6"/>
        <v>4.3698254956859772</v>
      </c>
      <c r="D192" s="80">
        <f t="shared" si="7"/>
        <v>8.4192401169027669</v>
      </c>
      <c r="E192" s="81">
        <f t="shared" si="8"/>
        <v>0.90207366313320292</v>
      </c>
    </row>
    <row r="193" spans="2:5" x14ac:dyDescent="0.25">
      <c r="B193" s="79">
        <v>48</v>
      </c>
      <c r="C193" s="80">
        <f t="shared" si="6"/>
        <v>3.0165278898351495</v>
      </c>
      <c r="D193" s="80">
        <f t="shared" si="7"/>
        <v>7.1395825380408864</v>
      </c>
      <c r="E193" s="81">
        <f t="shared" si="8"/>
        <v>2.346754172766838</v>
      </c>
    </row>
    <row r="194" spans="2:5" x14ac:dyDescent="0.25">
      <c r="B194" s="79">
        <v>49</v>
      </c>
      <c r="C194" s="80">
        <f t="shared" si="6"/>
        <v>4.9166574332385951</v>
      </c>
      <c r="D194" s="80">
        <f t="shared" si="7"/>
        <v>9.1235634025485908</v>
      </c>
      <c r="E194" s="81">
        <f t="shared" si="8"/>
        <v>0.21122277520850247</v>
      </c>
    </row>
    <row r="195" spans="2:5" x14ac:dyDescent="0.25">
      <c r="B195" s="79">
        <v>50</v>
      </c>
      <c r="C195" s="80">
        <f t="shared" si="6"/>
        <v>5.4955456130959313</v>
      </c>
      <c r="D195" s="80">
        <f t="shared" si="7"/>
        <v>9.2214408119239479</v>
      </c>
      <c r="E195" s="81">
        <f t="shared" si="8"/>
        <v>0.81340167355944581</v>
      </c>
    </row>
    <row r="196" spans="2:5" x14ac:dyDescent="0.25">
      <c r="B196" s="79">
        <v>51</v>
      </c>
      <c r="C196" s="80">
        <f t="shared" si="6"/>
        <v>4.9757127569869537</v>
      </c>
      <c r="D196" s="80">
        <f t="shared" si="7"/>
        <v>9.6218902540096796</v>
      </c>
      <c r="E196" s="81">
        <f t="shared" si="8"/>
        <v>0.49587223417577986</v>
      </c>
    </row>
    <row r="197" spans="2:5" x14ac:dyDescent="0.25">
      <c r="B197" s="79">
        <v>52</v>
      </c>
      <c r="C197" s="80">
        <f t="shared" si="6"/>
        <v>3.4370599327661568</v>
      </c>
      <c r="D197" s="80">
        <f t="shared" si="7"/>
        <v>7.5015447823473478</v>
      </c>
      <c r="E197" s="81">
        <f t="shared" si="8"/>
        <v>1.9017672577403264</v>
      </c>
    </row>
    <row r="198" spans="2:5" x14ac:dyDescent="0.25">
      <c r="B198" s="79">
        <v>53</v>
      </c>
      <c r="C198" s="80">
        <f t="shared" si="6"/>
        <v>6.1733705535621146</v>
      </c>
      <c r="D198" s="80">
        <f t="shared" si="7"/>
        <v>10.995384674695716</v>
      </c>
      <c r="E198" s="81">
        <f t="shared" si="8"/>
        <v>1.6994645746695234</v>
      </c>
    </row>
    <row r="199" spans="2:5" x14ac:dyDescent="0.25">
      <c r="B199" s="79">
        <v>54</v>
      </c>
      <c r="C199" s="80">
        <f t="shared" si="6"/>
        <v>6.8448621625740991</v>
      </c>
      <c r="D199" s="80">
        <f t="shared" si="7"/>
        <v>11.239260351793378</v>
      </c>
      <c r="E199" s="81">
        <f t="shared" si="8"/>
        <v>1.9854324056760153</v>
      </c>
    </row>
    <row r="200" spans="2:5" x14ac:dyDescent="0.25">
      <c r="B200" s="83">
        <v>55</v>
      </c>
      <c r="C200" s="80">
        <f t="shared" si="6"/>
        <v>4.8882748324929617</v>
      </c>
      <c r="D200" s="80">
        <f t="shared" si="7"/>
        <v>9.1340990159255693</v>
      </c>
      <c r="E200" s="81">
        <f t="shared" si="8"/>
        <v>0.18831105420278496</v>
      </c>
    </row>
    <row r="201" spans="2:5" x14ac:dyDescent="0.25">
      <c r="B201" s="79">
        <v>56</v>
      </c>
      <c r="C201" s="80">
        <f t="shared" si="6"/>
        <v>2.1980255281690337</v>
      </c>
      <c r="D201" s="80">
        <f t="shared" si="7"/>
        <v>6.2862612731610117</v>
      </c>
      <c r="E201" s="81">
        <f t="shared" si="8"/>
        <v>3.4044734547530342</v>
      </c>
    </row>
    <row r="202" spans="2:5" x14ac:dyDescent="0.25">
      <c r="B202" s="79">
        <v>57</v>
      </c>
      <c r="C202" s="80">
        <f t="shared" si="6"/>
        <v>6.7380405116266635</v>
      </c>
      <c r="D202" s="80">
        <f t="shared" si="7"/>
        <v>11.135159428343245</v>
      </c>
      <c r="E202" s="81">
        <f t="shared" si="8"/>
        <v>1.8759048214710659</v>
      </c>
    </row>
    <row r="203" spans="2:5" x14ac:dyDescent="0.25">
      <c r="B203" s="79">
        <v>58</v>
      </c>
      <c r="C203" s="80">
        <f t="shared" si="6"/>
        <v>6.9738938088609661</v>
      </c>
      <c r="D203" s="80">
        <f t="shared" si="7"/>
        <v>11.275431878332967</v>
      </c>
      <c r="E203" s="81">
        <f t="shared" si="8"/>
        <v>2.0691913167566081</v>
      </c>
    </row>
    <row r="204" spans="2:5" x14ac:dyDescent="0.25">
      <c r="B204" s="79">
        <v>59</v>
      </c>
      <c r="C204" s="80">
        <f t="shared" si="6"/>
        <v>5.8268612641925204</v>
      </c>
      <c r="D204" s="80">
        <f t="shared" si="7"/>
        <v>10.042955383466303</v>
      </c>
      <c r="E204" s="81">
        <f t="shared" si="8"/>
        <v>0.8333503183967319</v>
      </c>
    </row>
    <row r="205" spans="2:5" x14ac:dyDescent="0.25">
      <c r="B205" s="94">
        <v>60</v>
      </c>
      <c r="C205" s="95">
        <f t="shared" si="6"/>
        <v>3.2839705723801638</v>
      </c>
      <c r="D205" s="95">
        <f t="shared" si="7"/>
        <v>7.5177177021849975</v>
      </c>
      <c r="E205" s="96">
        <f t="shared" si="8"/>
        <v>1.9563424445781699</v>
      </c>
    </row>
  </sheetData>
  <mergeCells count="6">
    <mergeCell ref="A1:N2"/>
    <mergeCell ref="D4:K4"/>
    <mergeCell ref="I7:L7"/>
    <mergeCell ref="B75:E75"/>
    <mergeCell ref="B144:E144"/>
    <mergeCell ref="C3:M3"/>
  </mergeCells>
  <conditionalFormatting sqref="C77">
    <cfRule type="expression" dxfId="9" priority="16">
      <formula>C77=MIN($J77:$L77)</formula>
    </cfRule>
  </conditionalFormatting>
  <conditionalFormatting sqref="J9:L9">
    <cfRule type="expression" dxfId="8" priority="8">
      <formula>J9=MIN($J9:$L9)</formula>
    </cfRule>
  </conditionalFormatting>
  <conditionalFormatting sqref="C77:E77">
    <cfRule type="expression" dxfId="7" priority="6">
      <formula>C77=MIN($C77:$E77)</formula>
    </cfRule>
    <cfRule type="expression" dxfId="6" priority="11">
      <formula>C77=MIN($C77:E77)</formula>
    </cfRule>
  </conditionalFormatting>
  <conditionalFormatting sqref="J10:L68">
    <cfRule type="expression" dxfId="5" priority="7">
      <formula>J10=MIN($J10:$L10)</formula>
    </cfRule>
  </conditionalFormatting>
  <conditionalFormatting sqref="C78:C136">
    <cfRule type="expression" dxfId="4" priority="5">
      <formula>C78=MIN($J78:$L78)</formula>
    </cfRule>
  </conditionalFormatting>
  <conditionalFormatting sqref="C78:E136">
    <cfRule type="expression" dxfId="3" priority="3">
      <formula>C78=MIN($C78:$E78)</formula>
    </cfRule>
    <cfRule type="expression" dxfId="2" priority="4">
      <formula>C78=MIN($C78:E78)</formula>
    </cfRule>
  </conditionalFormatting>
  <conditionalFormatting sqref="C146:E146">
    <cfRule type="expression" dxfId="1" priority="2">
      <formula>C146=MIN($C146:$E146)</formula>
    </cfRule>
  </conditionalFormatting>
  <conditionalFormatting sqref="C147:E205">
    <cfRule type="expression" dxfId="0" priority="1">
      <formula>C147=MIN($C147:$E147)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7"/>
  <sheetViews>
    <sheetView zoomScale="78" zoomScaleNormal="78" workbookViewId="0">
      <selection activeCell="N16" sqref="N16"/>
    </sheetView>
  </sheetViews>
  <sheetFormatPr baseColWidth="10" defaultRowHeight="15" x14ac:dyDescent="0.25"/>
  <cols>
    <col min="2" max="2" width="25" customWidth="1"/>
    <col min="3" max="3" width="13.5703125" bestFit="1" customWidth="1"/>
    <col min="7" max="7" width="20.42578125" bestFit="1" customWidth="1"/>
    <col min="8" max="8" width="13.42578125" bestFit="1" customWidth="1"/>
    <col min="9" max="9" width="16.42578125" customWidth="1"/>
    <col min="10" max="11" width="13.140625" bestFit="1" customWidth="1"/>
    <col min="12" max="12" width="13.5703125" bestFit="1" customWidth="1"/>
  </cols>
  <sheetData>
    <row r="1" spans="2:14" x14ac:dyDescent="0.25">
      <c r="B1" s="178" t="s">
        <v>89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80"/>
    </row>
    <row r="2" spans="2:14" x14ac:dyDescent="0.25">
      <c r="B2" s="181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3"/>
    </row>
    <row r="3" spans="2:14" ht="15.75" x14ac:dyDescent="0.25">
      <c r="B3" s="78"/>
      <c r="C3" s="1"/>
      <c r="D3" s="1"/>
      <c r="E3" s="1"/>
      <c r="F3" s="184" t="s">
        <v>72</v>
      </c>
      <c r="G3" s="184"/>
      <c r="H3" s="184"/>
      <c r="I3" s="184"/>
      <c r="J3" s="1"/>
      <c r="K3" s="1"/>
    </row>
    <row r="4" spans="2:14" ht="15.75" x14ac:dyDescent="0.25">
      <c r="B4" s="1"/>
      <c r="C4" s="1"/>
      <c r="D4" s="100" t="s">
        <v>90</v>
      </c>
      <c r="E4" s="100"/>
      <c r="F4" s="100"/>
      <c r="G4" s="100"/>
      <c r="H4" s="100"/>
      <c r="I4" s="100"/>
      <c r="J4" s="100"/>
      <c r="K4" s="100"/>
    </row>
    <row r="5" spans="2:14" x14ac:dyDescent="0.25">
      <c r="B5" s="1"/>
      <c r="C5" s="1"/>
      <c r="D5" s="1"/>
      <c r="E5" s="1"/>
      <c r="I5" s="1"/>
      <c r="J5" s="1"/>
      <c r="K5" s="1"/>
    </row>
    <row r="6" spans="2:14" x14ac:dyDescent="0.25">
      <c r="B6" s="152" t="s">
        <v>139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4"/>
    </row>
    <row r="7" spans="2:14" x14ac:dyDescent="0.25">
      <c r="B7" s="1"/>
      <c r="C7" s="1"/>
      <c r="D7" s="1"/>
      <c r="E7" s="1"/>
      <c r="I7" s="1"/>
      <c r="J7" s="1"/>
      <c r="K7" s="1"/>
    </row>
    <row r="8" spans="2:14" x14ac:dyDescent="0.25">
      <c r="B8" s="175" t="s">
        <v>91</v>
      </c>
      <c r="C8" s="175"/>
      <c r="D8" s="175"/>
      <c r="E8" s="175"/>
      <c r="G8" s="36" t="s">
        <v>92</v>
      </c>
      <c r="H8" s="49" t="s">
        <v>138</v>
      </c>
      <c r="I8" s="36" t="s">
        <v>93</v>
      </c>
      <c r="J8" s="101"/>
    </row>
    <row r="9" spans="2:14" x14ac:dyDescent="0.25">
      <c r="B9" s="13" t="s">
        <v>74</v>
      </c>
      <c r="C9" s="13" t="s">
        <v>46</v>
      </c>
      <c r="D9" s="13" t="s">
        <v>76</v>
      </c>
      <c r="E9" s="13" t="s">
        <v>81</v>
      </c>
      <c r="G9" s="13" t="s">
        <v>75</v>
      </c>
      <c r="H9" s="24">
        <v>10.181641657145768</v>
      </c>
      <c r="I9" s="24">
        <f>(H9-MIN($C$10:$C$24))/(MAX($C$10:$C$24)-MIN($C$10:$C$24))</f>
        <v>9.0135494738253524E-2</v>
      </c>
    </row>
    <row r="10" spans="2:14" x14ac:dyDescent="0.25">
      <c r="B10" s="79">
        <v>1</v>
      </c>
      <c r="C10" s="80">
        <v>10.66951828716717</v>
      </c>
      <c r="D10" s="80">
        <v>14.697930476643663</v>
      </c>
      <c r="E10" s="102" t="s">
        <v>78</v>
      </c>
      <c r="G10" s="13" t="s">
        <v>76</v>
      </c>
      <c r="H10" s="24">
        <v>6.36135580980668</v>
      </c>
      <c r="I10" s="24">
        <f>(H10-MIN($D$10:$D$24))/(MAX($D$10:$D$24)-MIN($D$10:$D$24))</f>
        <v>2.7433608300762788E-2</v>
      </c>
    </row>
    <row r="11" spans="2:14" x14ac:dyDescent="0.25">
      <c r="B11" s="79">
        <v>2</v>
      </c>
      <c r="C11" s="80">
        <v>14.416791524672224</v>
      </c>
      <c r="D11" s="80">
        <v>9.2531886889789661</v>
      </c>
      <c r="E11" s="102" t="s">
        <v>79</v>
      </c>
    </row>
    <row r="12" spans="2:14" x14ac:dyDescent="0.25">
      <c r="B12" s="79">
        <v>3</v>
      </c>
      <c r="C12" s="80">
        <v>10.234650350688426</v>
      </c>
      <c r="D12" s="80">
        <v>14.300236936278594</v>
      </c>
      <c r="E12" s="102" t="s">
        <v>78</v>
      </c>
    </row>
    <row r="13" spans="2:14" x14ac:dyDescent="0.25">
      <c r="B13" s="79">
        <v>4</v>
      </c>
      <c r="C13" s="80">
        <v>11.173611997296955</v>
      </c>
      <c r="D13" s="80">
        <v>15.53032983486534</v>
      </c>
      <c r="E13" s="102" t="s">
        <v>78</v>
      </c>
    </row>
    <row r="14" spans="2:14" x14ac:dyDescent="0.25">
      <c r="B14" s="79">
        <v>5</v>
      </c>
      <c r="C14" s="80">
        <v>10.414308585100798</v>
      </c>
      <c r="D14" s="80">
        <v>15.079047717554918</v>
      </c>
      <c r="E14" s="102" t="s">
        <v>78</v>
      </c>
    </row>
    <row r="15" spans="2:14" x14ac:dyDescent="0.25">
      <c r="B15" s="79">
        <v>6</v>
      </c>
      <c r="C15" s="80">
        <v>9.741508992793559</v>
      </c>
      <c r="D15" s="80">
        <v>13.792067235309927</v>
      </c>
      <c r="E15" s="102" t="s">
        <v>78</v>
      </c>
    </row>
    <row r="16" spans="2:14" x14ac:dyDescent="0.25">
      <c r="B16" s="79">
        <v>7</v>
      </c>
      <c r="C16" s="80">
        <v>11.946913884520889</v>
      </c>
      <c r="D16" s="80">
        <v>6.0502078513987563</v>
      </c>
      <c r="E16" s="102" t="s">
        <v>79</v>
      </c>
    </row>
    <row r="17" spans="2:18" x14ac:dyDescent="0.25">
      <c r="B17" s="79">
        <v>8</v>
      </c>
      <c r="C17" s="80">
        <v>12.769459703860242</v>
      </c>
      <c r="D17" s="80">
        <v>7.9701507904953699</v>
      </c>
      <c r="E17" s="102" t="s">
        <v>79</v>
      </c>
    </row>
    <row r="18" spans="2:18" x14ac:dyDescent="0.25">
      <c r="B18" s="79">
        <v>9</v>
      </c>
      <c r="C18" s="80">
        <v>13.249403606478008</v>
      </c>
      <c r="D18" s="80">
        <v>8.0333247032125001</v>
      </c>
      <c r="E18" s="102" t="s">
        <v>79</v>
      </c>
    </row>
    <row r="19" spans="2:18" x14ac:dyDescent="0.25">
      <c r="B19" s="79">
        <v>10</v>
      </c>
      <c r="C19" s="80">
        <v>10.868746852698477</v>
      </c>
      <c r="D19" s="80">
        <v>6.9144494746751484</v>
      </c>
      <c r="E19" s="102" t="s">
        <v>79</v>
      </c>
    </row>
    <row r="20" spans="2:18" x14ac:dyDescent="0.25">
      <c r="B20" s="79">
        <v>11</v>
      </c>
      <c r="C20" s="80">
        <v>13.269963633558088</v>
      </c>
      <c r="D20" s="80">
        <v>13.924226578057365</v>
      </c>
      <c r="E20" s="102" t="s">
        <v>80</v>
      </c>
    </row>
    <row r="21" spans="2:18" x14ac:dyDescent="0.25">
      <c r="B21" s="79">
        <v>12</v>
      </c>
      <c r="C21" s="80">
        <v>14.395986232325797</v>
      </c>
      <c r="D21" s="80">
        <v>16.576085963365205</v>
      </c>
      <c r="E21" s="102" t="s">
        <v>80</v>
      </c>
    </row>
    <row r="22" spans="2:18" x14ac:dyDescent="0.25">
      <c r="B22" s="79">
        <v>13</v>
      </c>
      <c r="C22" s="80">
        <v>14.500957858316342</v>
      </c>
      <c r="D22" s="80">
        <v>17.392061062858087</v>
      </c>
      <c r="E22" s="102" t="s">
        <v>80</v>
      </c>
    </row>
    <row r="23" spans="2:18" x14ac:dyDescent="0.25">
      <c r="B23" s="79">
        <v>14</v>
      </c>
      <c r="C23" s="80">
        <v>14.197658088179338</v>
      </c>
      <c r="D23" s="80">
        <v>16.703947710856262</v>
      </c>
      <c r="E23" s="102" t="s">
        <v>80</v>
      </c>
      <c r="P23" s="103"/>
      <c r="Q23" s="103"/>
      <c r="R23" s="103"/>
    </row>
    <row r="24" spans="2:18" x14ac:dyDescent="0.25">
      <c r="B24" s="94">
        <v>15</v>
      </c>
      <c r="C24" s="95">
        <v>14.624520570311606</v>
      </c>
      <c r="D24" s="95">
        <v>17.22307963863253</v>
      </c>
      <c r="E24" s="104" t="s">
        <v>80</v>
      </c>
      <c r="P24" s="105"/>
      <c r="Q24" s="105"/>
      <c r="R24" s="105"/>
    </row>
    <row r="25" spans="2:18" x14ac:dyDescent="0.25">
      <c r="B25" t="s">
        <v>85</v>
      </c>
      <c r="C25" s="10">
        <f>AVERAGE(C10:C24)</f>
        <v>12.431600011197864</v>
      </c>
      <c r="D25" s="10">
        <f>AVERAGE(D10:D24)</f>
        <v>12.896022310878841</v>
      </c>
      <c r="P25" s="46"/>
      <c r="Q25" s="84"/>
      <c r="R25" s="46"/>
    </row>
    <row r="26" spans="2:18" x14ac:dyDescent="0.25">
      <c r="B26" t="s">
        <v>94</v>
      </c>
      <c r="C26">
        <f>STDEV(C10:C24)</f>
        <v>1.7927083722981811</v>
      </c>
      <c r="D26">
        <f>STDEV(D10:D24)</f>
        <v>4.0495995085063194</v>
      </c>
      <c r="P26" s="46"/>
      <c r="Q26" s="84"/>
      <c r="R26" s="46"/>
    </row>
    <row r="27" spans="2:18" x14ac:dyDescent="0.25">
      <c r="P27" s="46"/>
      <c r="Q27" s="84"/>
      <c r="R27" s="46"/>
    </row>
    <row r="28" spans="2:18" x14ac:dyDescent="0.25">
      <c r="P28" s="46"/>
      <c r="Q28" s="84"/>
      <c r="R28" s="46"/>
    </row>
    <row r="29" spans="2:18" x14ac:dyDescent="0.25">
      <c r="B29" s="106" t="s">
        <v>95</v>
      </c>
      <c r="G29" s="107" t="s">
        <v>96</v>
      </c>
      <c r="P29" s="46"/>
      <c r="Q29" s="84"/>
      <c r="R29" s="46"/>
    </row>
    <row r="30" spans="2:18" x14ac:dyDescent="0.25">
      <c r="P30" s="46"/>
      <c r="Q30" s="84"/>
      <c r="R30" s="46"/>
    </row>
    <row r="31" spans="2:18" x14ac:dyDescent="0.25">
      <c r="B31" s="115" t="s">
        <v>74</v>
      </c>
      <c r="C31" s="116" t="s">
        <v>75</v>
      </c>
      <c r="D31" s="116" t="s">
        <v>76</v>
      </c>
      <c r="E31" s="117" t="s">
        <v>81</v>
      </c>
      <c r="G31" s="115" t="s">
        <v>74</v>
      </c>
      <c r="H31" s="116" t="s">
        <v>97</v>
      </c>
      <c r="I31" s="117" t="s">
        <v>81</v>
      </c>
      <c r="K31" s="115" t="s">
        <v>97</v>
      </c>
      <c r="L31" s="117" t="s">
        <v>81</v>
      </c>
      <c r="P31" s="46"/>
    </row>
    <row r="32" spans="2:18" x14ac:dyDescent="0.25">
      <c r="B32" s="79">
        <v>1</v>
      </c>
      <c r="C32" s="80">
        <f>(C10-MIN($C$10:$C$24))/(MAX($C$10:$C$24)-MIN($C$10:$C$24))</f>
        <v>0.19004855500369358</v>
      </c>
      <c r="D32" s="80">
        <f>(D10-MIN($D$10:$D$24))/(MAX($D$10:$D$24)-MIN($D$10:$D$24))</f>
        <v>0.7624611660912356</v>
      </c>
      <c r="E32" s="102" t="s">
        <v>78</v>
      </c>
      <c r="G32" s="79">
        <v>1</v>
      </c>
      <c r="H32" s="128">
        <f>SQRT(((C32-$I$9)^2)+((D32-$I$10)^2))</f>
        <v>0.74178711927549146</v>
      </c>
      <c r="I32" s="102" t="s">
        <v>78</v>
      </c>
      <c r="K32" s="121">
        <v>0.14892400273707321</v>
      </c>
      <c r="L32" s="127" t="s">
        <v>79</v>
      </c>
      <c r="P32" s="46"/>
    </row>
    <row r="33" spans="2:18" x14ac:dyDescent="0.25">
      <c r="B33" s="79">
        <v>2</v>
      </c>
      <c r="C33" s="80">
        <f t="shared" ref="C33:C46" si="0">(C11-MIN($C$10:$C$24))/(MAX($C$10:$C$24)-MIN($C$10:$C$24))</f>
        <v>0.95745882590248377</v>
      </c>
      <c r="D33" s="80">
        <f t="shared" ref="D33:D46" si="1">(D11-MIN($D$10:$D$24))/(MAX($D$10:$D$24)-MIN($D$10:$D$24))</f>
        <v>0.28240365819089008</v>
      </c>
      <c r="E33" s="102" t="s">
        <v>78</v>
      </c>
      <c r="G33" s="79">
        <v>2</v>
      </c>
      <c r="H33" s="128">
        <f t="shared" ref="H33:H46" si="2">SQRT(((C33-$I$9)^2)+((D33-$I$10)^2))</f>
        <v>0.9040240522921893</v>
      </c>
      <c r="I33" s="102" t="s">
        <v>78</v>
      </c>
      <c r="K33" s="121">
        <v>0.36255242566373624</v>
      </c>
      <c r="L33" s="127" t="s">
        <v>79</v>
      </c>
      <c r="P33" s="46"/>
    </row>
    <row r="34" spans="2:18" x14ac:dyDescent="0.25">
      <c r="B34" s="79">
        <v>3</v>
      </c>
      <c r="C34" s="80">
        <f t="shared" si="0"/>
        <v>0.10099123257568081</v>
      </c>
      <c r="D34" s="80">
        <f t="shared" si="1"/>
        <v>0.72739691927456407</v>
      </c>
      <c r="E34" s="102" t="s">
        <v>78</v>
      </c>
      <c r="G34" s="79">
        <v>3</v>
      </c>
      <c r="H34" s="128">
        <f t="shared" si="2"/>
        <v>0.70004748678457618</v>
      </c>
      <c r="I34" s="102" t="s">
        <v>78</v>
      </c>
      <c r="K34" s="121">
        <v>0.54861789187824828</v>
      </c>
      <c r="L34" s="127" t="s">
        <v>79</v>
      </c>
      <c r="P34" s="46"/>
    </row>
    <row r="35" spans="2:18" x14ac:dyDescent="0.25">
      <c r="B35" s="79">
        <v>4</v>
      </c>
      <c r="C35" s="80">
        <f t="shared" si="0"/>
        <v>0.29328273786958953</v>
      </c>
      <c r="D35" s="80">
        <f t="shared" si="1"/>
        <v>0.83585299568929949</v>
      </c>
      <c r="E35" s="102" t="s">
        <v>78</v>
      </c>
      <c r="G35" s="79">
        <v>4</v>
      </c>
      <c r="H35" s="128">
        <f t="shared" si="2"/>
        <v>0.83355306267658758</v>
      </c>
      <c r="I35" s="102" t="s">
        <v>78</v>
      </c>
      <c r="K35" s="121">
        <v>0.64531546428200215</v>
      </c>
      <c r="L35" s="127" t="s">
        <v>79</v>
      </c>
      <c r="P35" s="46"/>
    </row>
    <row r="36" spans="2:18" x14ac:dyDescent="0.25">
      <c r="B36" s="79">
        <v>5</v>
      </c>
      <c r="C36" s="80">
        <f t="shared" si="0"/>
        <v>0.13778373891327367</v>
      </c>
      <c r="D36" s="80">
        <f t="shared" si="1"/>
        <v>0.79606389695061497</v>
      </c>
      <c r="E36" s="102" t="s">
        <v>78</v>
      </c>
      <c r="G36" s="79">
        <v>5</v>
      </c>
      <c r="H36" s="128">
        <f t="shared" si="2"/>
        <v>0.77010575624580124</v>
      </c>
      <c r="I36" s="102" t="s">
        <v>78</v>
      </c>
      <c r="K36" s="121">
        <v>0.66132976239172758</v>
      </c>
      <c r="L36" s="127" t="s">
        <v>79</v>
      </c>
      <c r="P36" s="46"/>
      <c r="Q36" s="84"/>
      <c r="R36" s="46"/>
    </row>
    <row r="37" spans="2:18" x14ac:dyDescent="0.25">
      <c r="B37" s="79">
        <v>6</v>
      </c>
      <c r="C37" s="80">
        <f t="shared" si="0"/>
        <v>0</v>
      </c>
      <c r="D37" s="80">
        <f t="shared" si="1"/>
        <v>0.68259209844905444</v>
      </c>
      <c r="E37" s="102" t="s">
        <v>79</v>
      </c>
      <c r="G37" s="79">
        <v>6</v>
      </c>
      <c r="H37" s="128">
        <f t="shared" si="2"/>
        <v>0.66132976239172758</v>
      </c>
      <c r="I37" s="102" t="s">
        <v>79</v>
      </c>
      <c r="K37" s="83">
        <v>0.70004748678457618</v>
      </c>
      <c r="L37" s="108" t="s">
        <v>78</v>
      </c>
      <c r="P37" s="46"/>
      <c r="Q37" s="84"/>
      <c r="R37" s="46"/>
    </row>
    <row r="38" spans="2:18" x14ac:dyDescent="0.25">
      <c r="B38" s="79">
        <v>7</v>
      </c>
      <c r="C38" s="80">
        <f t="shared" si="0"/>
        <v>0.45164850763026454</v>
      </c>
      <c r="D38" s="80">
        <f t="shared" si="1"/>
        <v>0</v>
      </c>
      <c r="E38" s="102" t="s">
        <v>79</v>
      </c>
      <c r="G38" s="79">
        <v>7</v>
      </c>
      <c r="H38" s="128">
        <f t="shared" si="2"/>
        <v>0.36255242566373624</v>
      </c>
      <c r="I38" s="102" t="s">
        <v>79</v>
      </c>
      <c r="K38" s="83">
        <v>0.74178711927549146</v>
      </c>
      <c r="L38" s="108" t="s">
        <v>78</v>
      </c>
      <c r="P38" s="46"/>
      <c r="Q38" s="84"/>
      <c r="R38" s="46"/>
    </row>
    <row r="39" spans="2:18" x14ac:dyDescent="0.25">
      <c r="B39" s="79">
        <v>8</v>
      </c>
      <c r="C39" s="80">
        <f t="shared" si="0"/>
        <v>0.62009902352222968</v>
      </c>
      <c r="D39" s="80">
        <f t="shared" si="1"/>
        <v>0.16927947340711341</v>
      </c>
      <c r="E39" s="102" t="s">
        <v>79</v>
      </c>
      <c r="G39" s="79">
        <v>8</v>
      </c>
      <c r="H39" s="128">
        <f t="shared" si="2"/>
        <v>0.54861789187824828</v>
      </c>
      <c r="I39" s="102" t="s">
        <v>79</v>
      </c>
      <c r="K39" s="83">
        <v>0.77010575624580124</v>
      </c>
      <c r="L39" s="108" t="s">
        <v>78</v>
      </c>
      <c r="P39" s="46"/>
      <c r="Q39" s="84"/>
      <c r="R39" s="46"/>
    </row>
    <row r="40" spans="2:18" x14ac:dyDescent="0.25">
      <c r="B40" s="79">
        <v>9</v>
      </c>
      <c r="C40" s="80">
        <f t="shared" si="0"/>
        <v>0.71838752745031442</v>
      </c>
      <c r="D40" s="80">
        <f t="shared" si="1"/>
        <v>0.17484945492065496</v>
      </c>
      <c r="E40" s="102" t="s">
        <v>79</v>
      </c>
      <c r="G40" s="79">
        <v>9</v>
      </c>
      <c r="H40" s="128">
        <f t="shared" si="2"/>
        <v>0.64531546428200215</v>
      </c>
      <c r="I40" s="102" t="s">
        <v>79</v>
      </c>
      <c r="K40" s="83">
        <v>0.83355306267658758</v>
      </c>
      <c r="L40" s="108" t="s">
        <v>78</v>
      </c>
      <c r="Q40" s="84"/>
      <c r="R40" s="46"/>
    </row>
    <row r="41" spans="2:18" x14ac:dyDescent="0.25">
      <c r="B41" s="79">
        <v>10</v>
      </c>
      <c r="C41" s="80">
        <f t="shared" si="0"/>
        <v>0.23084890175047956</v>
      </c>
      <c r="D41" s="80">
        <f t="shared" si="1"/>
        <v>7.6199330670511475E-2</v>
      </c>
      <c r="E41" s="102" t="s">
        <v>79</v>
      </c>
      <c r="G41" s="79">
        <v>10</v>
      </c>
      <c r="H41" s="128">
        <f t="shared" si="2"/>
        <v>0.14892400273707321</v>
      </c>
      <c r="I41" s="102" t="s">
        <v>79</v>
      </c>
      <c r="K41" s="83">
        <v>0.9040240522921893</v>
      </c>
      <c r="L41" s="108" t="s">
        <v>78</v>
      </c>
    </row>
    <row r="42" spans="2:18" x14ac:dyDescent="0.25">
      <c r="B42" s="79">
        <v>11</v>
      </c>
      <c r="C42" s="80">
        <f t="shared" si="0"/>
        <v>0.72259804932880856</v>
      </c>
      <c r="D42" s="80">
        <f t="shared" si="1"/>
        <v>0.69424445722000983</v>
      </c>
      <c r="E42" s="102" t="s">
        <v>80</v>
      </c>
      <c r="G42" s="79">
        <v>11</v>
      </c>
      <c r="H42" s="128">
        <f t="shared" si="2"/>
        <v>0.91904602234905386</v>
      </c>
      <c r="I42" s="102" t="s">
        <v>80</v>
      </c>
      <c r="K42" s="79">
        <v>0.91904602234905386</v>
      </c>
      <c r="L42" s="102" t="s">
        <v>80</v>
      </c>
      <c r="Q42" s="84"/>
      <c r="R42" s="46"/>
    </row>
    <row r="43" spans="2:18" x14ac:dyDescent="0.25">
      <c r="B43" s="79">
        <v>12</v>
      </c>
      <c r="C43" s="80">
        <f t="shared" si="0"/>
        <v>0.95319807574530269</v>
      </c>
      <c r="D43" s="80">
        <f t="shared" si="1"/>
        <v>0.92805628107861116</v>
      </c>
      <c r="E43" s="102" t="s">
        <v>80</v>
      </c>
      <c r="G43" s="79">
        <v>12</v>
      </c>
      <c r="H43" s="128">
        <f t="shared" si="2"/>
        <v>1.2473965758555154</v>
      </c>
      <c r="I43" s="102" t="s">
        <v>80</v>
      </c>
      <c r="K43" s="79">
        <v>1.2279955179354103</v>
      </c>
      <c r="L43" s="102" t="s">
        <v>80</v>
      </c>
      <c r="Q43" s="84"/>
      <c r="R43" s="46"/>
    </row>
    <row r="44" spans="2:18" x14ac:dyDescent="0.25">
      <c r="B44" s="79">
        <v>13</v>
      </c>
      <c r="C44" s="80">
        <f t="shared" si="0"/>
        <v>0.97469538827960978</v>
      </c>
      <c r="D44" s="80">
        <f t="shared" si="1"/>
        <v>1</v>
      </c>
      <c r="E44" s="102" t="s">
        <v>80</v>
      </c>
      <c r="G44" s="79">
        <v>13</v>
      </c>
      <c r="H44" s="128">
        <f t="shared" si="2"/>
        <v>1.314660257072058</v>
      </c>
      <c r="I44" s="102" t="s">
        <v>80</v>
      </c>
      <c r="K44" s="79">
        <v>1.2473965758555154</v>
      </c>
      <c r="L44" s="102" t="s">
        <v>80</v>
      </c>
      <c r="Q44" s="84"/>
      <c r="R44" s="46"/>
    </row>
    <row r="45" spans="2:18" x14ac:dyDescent="0.25">
      <c r="B45" s="79">
        <v>14</v>
      </c>
      <c r="C45" s="80">
        <f t="shared" si="0"/>
        <v>0.91258212777999692</v>
      </c>
      <c r="D45" s="80">
        <f t="shared" si="1"/>
        <v>0.93932972511876778</v>
      </c>
      <c r="E45" s="102" t="s">
        <v>80</v>
      </c>
      <c r="G45" s="79">
        <v>14</v>
      </c>
      <c r="H45" s="128">
        <f t="shared" si="2"/>
        <v>1.2279955179354103</v>
      </c>
      <c r="I45" s="102" t="s">
        <v>80</v>
      </c>
      <c r="K45" s="79">
        <v>1.314660257072058</v>
      </c>
      <c r="L45" s="102" t="s">
        <v>80</v>
      </c>
      <c r="Q45" s="84"/>
      <c r="R45" s="46"/>
    </row>
    <row r="46" spans="2:18" x14ac:dyDescent="0.25">
      <c r="B46" s="94">
        <v>15</v>
      </c>
      <c r="C46" s="95">
        <f t="shared" si="0"/>
        <v>1</v>
      </c>
      <c r="D46" s="95">
        <f t="shared" si="1"/>
        <v>0.98510107465904917</v>
      </c>
      <c r="E46" s="104" t="s">
        <v>80</v>
      </c>
      <c r="G46" s="94">
        <v>15</v>
      </c>
      <c r="H46" s="129">
        <f t="shared" si="2"/>
        <v>1.320977060382315</v>
      </c>
      <c r="I46" s="104" t="s">
        <v>80</v>
      </c>
      <c r="K46" s="94">
        <v>1.320977060382315</v>
      </c>
      <c r="L46" s="104" t="s">
        <v>80</v>
      </c>
    </row>
    <row r="49" spans="2:15" x14ac:dyDescent="0.25">
      <c r="B49" s="156" t="s">
        <v>139</v>
      </c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</row>
    <row r="50" spans="2:15" s="31" customFormat="1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2:15" x14ac:dyDescent="0.25">
      <c r="B51" s="109"/>
      <c r="C51" s="110"/>
      <c r="D51" s="110"/>
      <c r="E51" s="110"/>
      <c r="F51" s="4"/>
      <c r="G51" s="4"/>
      <c r="H51" s="4"/>
      <c r="I51" s="4"/>
      <c r="J51" s="4"/>
      <c r="K51" s="4"/>
      <c r="L51" s="4"/>
      <c r="M51" s="4"/>
      <c r="N51" s="4"/>
    </row>
    <row r="52" spans="2:15" x14ac:dyDescent="0.25">
      <c r="B52" s="172" t="s">
        <v>98</v>
      </c>
      <c r="C52" s="173"/>
      <c r="D52" s="173"/>
      <c r="E52" s="174"/>
      <c r="G52" s="172" t="s">
        <v>99</v>
      </c>
      <c r="H52" s="173"/>
      <c r="I52" s="173"/>
      <c r="J52" s="174"/>
      <c r="L52" s="175" t="s">
        <v>100</v>
      </c>
      <c r="M52" s="175"/>
      <c r="N52" s="175"/>
      <c r="O52" s="175"/>
    </row>
    <row r="53" spans="2:15" x14ac:dyDescent="0.25">
      <c r="B53" s="115" t="s">
        <v>74</v>
      </c>
      <c r="C53" s="116" t="s">
        <v>75</v>
      </c>
      <c r="D53" s="116" t="s">
        <v>76</v>
      </c>
      <c r="E53" s="117" t="s">
        <v>81</v>
      </c>
      <c r="G53" s="115" t="s">
        <v>74</v>
      </c>
      <c r="H53" s="116" t="s">
        <v>75</v>
      </c>
      <c r="I53" s="116" t="s">
        <v>76</v>
      </c>
      <c r="J53" s="117" t="s">
        <v>81</v>
      </c>
      <c r="L53" s="13" t="s">
        <v>74</v>
      </c>
      <c r="M53" s="13" t="s">
        <v>75</v>
      </c>
      <c r="N53" s="13" t="s">
        <v>76</v>
      </c>
      <c r="O53" s="13" t="s">
        <v>81</v>
      </c>
    </row>
    <row r="54" spans="2:15" x14ac:dyDescent="0.25">
      <c r="B54" s="79">
        <v>3</v>
      </c>
      <c r="C54" s="80">
        <v>10.234650350688426</v>
      </c>
      <c r="D54" s="80">
        <v>14.300236936278599</v>
      </c>
      <c r="E54" s="102" t="s">
        <v>78</v>
      </c>
      <c r="G54" s="79">
        <v>3</v>
      </c>
      <c r="H54" s="80">
        <f>(C54-MIN($C$54:$C$66))/(MAX($C$54:$C$66)-MIN($C$54:$C$66))</f>
        <v>0.10099123257568081</v>
      </c>
      <c r="I54" s="80">
        <f>(D54-MIN($D$54:$D$66))/(MAX($D$54:$D$66)-MIN($D$54:$D$66))</f>
        <v>0.72739691927456451</v>
      </c>
      <c r="J54" s="102" t="s">
        <v>78</v>
      </c>
      <c r="L54" s="36">
        <v>1</v>
      </c>
      <c r="M54" s="24">
        <v>10.66951828716717</v>
      </c>
      <c r="N54" s="24">
        <v>14.697930476643663</v>
      </c>
      <c r="O54" s="36" t="s">
        <v>78</v>
      </c>
    </row>
    <row r="55" spans="2:15" x14ac:dyDescent="0.25">
      <c r="B55" s="79">
        <v>4</v>
      </c>
      <c r="C55" s="80">
        <v>11.173611997296955</v>
      </c>
      <c r="D55" s="80">
        <v>15.53032983486534</v>
      </c>
      <c r="E55" s="102" t="s">
        <v>78</v>
      </c>
      <c r="G55" s="79">
        <v>4</v>
      </c>
      <c r="H55" s="80">
        <f t="shared" ref="H55:H66" si="3">(C55-MIN($C$54:$C$66))/(MAX($C$54:$C$66)-MIN($C$54:$C$66))</f>
        <v>0.29328273786958953</v>
      </c>
      <c r="I55" s="80">
        <f t="shared" ref="I55:I66" si="4">(D55-MIN($D$54:$D$66))/(MAX($D$54:$D$66)-MIN($D$54:$D$66))</f>
        <v>0.83585299568929949</v>
      </c>
      <c r="J55" s="102" t="s">
        <v>78</v>
      </c>
      <c r="L55" s="36">
        <v>2</v>
      </c>
      <c r="M55" s="24">
        <v>14.416791524672224</v>
      </c>
      <c r="N55" s="24">
        <v>9.2531886889789661</v>
      </c>
      <c r="O55" s="36" t="s">
        <v>79</v>
      </c>
    </row>
    <row r="56" spans="2:15" x14ac:dyDescent="0.25">
      <c r="B56" s="79">
        <v>5</v>
      </c>
      <c r="C56" s="80">
        <v>10.414308585100798</v>
      </c>
      <c r="D56" s="80">
        <v>15.079047717554918</v>
      </c>
      <c r="E56" s="102" t="s">
        <v>78</v>
      </c>
      <c r="G56" s="79">
        <v>5</v>
      </c>
      <c r="H56" s="80">
        <f t="shared" si="3"/>
        <v>0.13778373891327367</v>
      </c>
      <c r="I56" s="80">
        <f t="shared" si="4"/>
        <v>0.79606389695061497</v>
      </c>
      <c r="J56" s="102" t="s">
        <v>78</v>
      </c>
    </row>
    <row r="57" spans="2:15" x14ac:dyDescent="0.25">
      <c r="B57" s="79">
        <v>6</v>
      </c>
      <c r="C57" s="80">
        <v>9.741508992793559</v>
      </c>
      <c r="D57" s="80">
        <v>13.792067235309927</v>
      </c>
      <c r="E57" s="102" t="s">
        <v>78</v>
      </c>
      <c r="G57" s="79">
        <v>6</v>
      </c>
      <c r="H57" s="80">
        <f t="shared" si="3"/>
        <v>0</v>
      </c>
      <c r="I57" s="80">
        <f t="shared" si="4"/>
        <v>0.68259209844905444</v>
      </c>
      <c r="J57" s="102" t="s">
        <v>78</v>
      </c>
      <c r="K57" s="103"/>
      <c r="L57" s="172" t="s">
        <v>101</v>
      </c>
      <c r="M57" s="173"/>
      <c r="N57" s="173"/>
      <c r="O57" s="174"/>
    </row>
    <row r="58" spans="2:15" x14ac:dyDescent="0.25">
      <c r="B58" s="79">
        <v>7</v>
      </c>
      <c r="C58" s="80">
        <v>11.946913884520889</v>
      </c>
      <c r="D58" s="80">
        <v>6.0502078513987563</v>
      </c>
      <c r="E58" s="102" t="s">
        <v>79</v>
      </c>
      <c r="G58" s="79">
        <v>7</v>
      </c>
      <c r="H58" s="80">
        <f t="shared" si="3"/>
        <v>0.45164850763026454</v>
      </c>
      <c r="I58" s="80">
        <f t="shared" si="4"/>
        <v>0</v>
      </c>
      <c r="J58" s="102" t="s">
        <v>79</v>
      </c>
      <c r="K58" s="105"/>
      <c r="L58" s="13" t="s">
        <v>74</v>
      </c>
      <c r="M58" s="13" t="s">
        <v>75</v>
      </c>
      <c r="N58" s="13" t="s">
        <v>76</v>
      </c>
      <c r="O58" s="13" t="s">
        <v>81</v>
      </c>
    </row>
    <row r="59" spans="2:15" x14ac:dyDescent="0.25">
      <c r="B59" s="79">
        <v>8</v>
      </c>
      <c r="C59" s="80">
        <v>12.769459703860242</v>
      </c>
      <c r="D59" s="80">
        <v>7.9701507904953699</v>
      </c>
      <c r="E59" s="102" t="s">
        <v>79</v>
      </c>
      <c r="G59" s="79">
        <v>8</v>
      </c>
      <c r="H59" s="80">
        <f t="shared" si="3"/>
        <v>0.62009902352222968</v>
      </c>
      <c r="I59" s="80">
        <f t="shared" si="4"/>
        <v>0.16927947340711341</v>
      </c>
      <c r="J59" s="102" t="s">
        <v>79</v>
      </c>
      <c r="K59" s="105"/>
      <c r="L59" s="36">
        <v>1</v>
      </c>
      <c r="M59" s="24">
        <f>(M54-MIN($C$54:$C$66))/(MAX($C$54:$C$66)-MIN($C$54:$C$66))</f>
        <v>0.19004855500369358</v>
      </c>
      <c r="N59" s="24">
        <f>(N54-MIN($D$54:$D$66))/(MAX($D$54:$D$66)-MIN($D$54:$D$66))</f>
        <v>0.7624611660912356</v>
      </c>
      <c r="O59" s="36" t="s">
        <v>78</v>
      </c>
    </row>
    <row r="60" spans="2:15" x14ac:dyDescent="0.25">
      <c r="B60" s="79">
        <v>9</v>
      </c>
      <c r="C60" s="80">
        <v>13.249403606478008</v>
      </c>
      <c r="D60" s="80">
        <v>8.0333247032125001</v>
      </c>
      <c r="E60" s="102" t="s">
        <v>79</v>
      </c>
      <c r="G60" s="79">
        <v>9</v>
      </c>
      <c r="H60" s="80">
        <f t="shared" si="3"/>
        <v>0.71838752745031442</v>
      </c>
      <c r="I60" s="80">
        <f t="shared" si="4"/>
        <v>0.17484945492065496</v>
      </c>
      <c r="J60" s="102" t="s">
        <v>79</v>
      </c>
      <c r="K60" s="103"/>
      <c r="L60" s="36">
        <v>2</v>
      </c>
      <c r="M60" s="24">
        <f>(M55-MIN($C$54:$C$66))/(MAX($C$54:$C$66)-MIN($C$54:$C$66))</f>
        <v>0.95745882590248377</v>
      </c>
      <c r="N60" s="24">
        <f>(N55-MIN($D$54:$D$66))/(MAX($D$54:$D$66)-MIN($D$54:$D$66))</f>
        <v>0.28240365819089008</v>
      </c>
      <c r="O60" s="36" t="s">
        <v>79</v>
      </c>
    </row>
    <row r="61" spans="2:15" x14ac:dyDescent="0.25">
      <c r="B61" s="79">
        <v>10</v>
      </c>
      <c r="C61" s="80">
        <v>10.868746852698477</v>
      </c>
      <c r="D61" s="80">
        <v>6.9144494746751484</v>
      </c>
      <c r="E61" s="102" t="s">
        <v>79</v>
      </c>
      <c r="G61" s="79">
        <v>10</v>
      </c>
      <c r="H61" s="80">
        <f t="shared" si="3"/>
        <v>0.23084890175047956</v>
      </c>
      <c r="I61" s="80">
        <f t="shared" si="4"/>
        <v>7.6199330670511475E-2</v>
      </c>
      <c r="J61" s="102" t="s">
        <v>79</v>
      </c>
      <c r="K61" s="103"/>
    </row>
    <row r="62" spans="2:15" x14ac:dyDescent="0.25">
      <c r="B62" s="79">
        <v>11</v>
      </c>
      <c r="C62" s="80">
        <v>13.269963633558088</v>
      </c>
      <c r="D62" s="80">
        <v>13.924226578057365</v>
      </c>
      <c r="E62" s="102" t="s">
        <v>80</v>
      </c>
      <c r="G62" s="79">
        <v>11</v>
      </c>
      <c r="H62" s="80">
        <f t="shared" si="3"/>
        <v>0.72259804932880856</v>
      </c>
      <c r="I62" s="80">
        <f t="shared" si="4"/>
        <v>0.69424445722000983</v>
      </c>
      <c r="J62" s="102" t="s">
        <v>80</v>
      </c>
    </row>
    <row r="63" spans="2:15" x14ac:dyDescent="0.25">
      <c r="B63" s="79">
        <v>12</v>
      </c>
      <c r="C63" s="80">
        <v>14.395986232325797</v>
      </c>
      <c r="D63" s="80">
        <v>16.576085963365205</v>
      </c>
      <c r="E63" s="102" t="s">
        <v>80</v>
      </c>
      <c r="G63" s="79">
        <v>12</v>
      </c>
      <c r="H63" s="80">
        <f t="shared" si="3"/>
        <v>0.95319807574530269</v>
      </c>
      <c r="I63" s="80">
        <f t="shared" si="4"/>
        <v>0.92805628107861116</v>
      </c>
      <c r="J63" s="102" t="s">
        <v>80</v>
      </c>
    </row>
    <row r="64" spans="2:15" x14ac:dyDescent="0.25">
      <c r="B64" s="79">
        <v>13</v>
      </c>
      <c r="C64" s="80">
        <v>14.500957858316342</v>
      </c>
      <c r="D64" s="80">
        <v>17.392061062858087</v>
      </c>
      <c r="E64" s="102" t="s">
        <v>80</v>
      </c>
      <c r="G64" s="79">
        <v>13</v>
      </c>
      <c r="H64" s="80">
        <f t="shared" si="3"/>
        <v>0.97469538827960978</v>
      </c>
      <c r="I64" s="80">
        <f t="shared" si="4"/>
        <v>1</v>
      </c>
      <c r="J64" s="102" t="s">
        <v>80</v>
      </c>
    </row>
    <row r="65" spans="2:15" x14ac:dyDescent="0.25">
      <c r="B65" s="79">
        <v>14</v>
      </c>
      <c r="C65" s="80">
        <v>14.197658088179338</v>
      </c>
      <c r="D65" s="80">
        <v>16.703947710856262</v>
      </c>
      <c r="E65" s="102" t="s">
        <v>80</v>
      </c>
      <c r="G65" s="79">
        <v>14</v>
      </c>
      <c r="H65" s="80">
        <f t="shared" si="3"/>
        <v>0.91258212777999692</v>
      </c>
      <c r="I65" s="80">
        <f t="shared" si="4"/>
        <v>0.93932972511876778</v>
      </c>
      <c r="J65" s="102" t="s">
        <v>80</v>
      </c>
    </row>
    <row r="66" spans="2:15" x14ac:dyDescent="0.25">
      <c r="B66" s="94">
        <v>15</v>
      </c>
      <c r="C66" s="95">
        <v>14.624520570311606</v>
      </c>
      <c r="D66" s="95">
        <v>17.22307963863253</v>
      </c>
      <c r="E66" s="104" t="s">
        <v>80</v>
      </c>
      <c r="G66" s="94">
        <v>15</v>
      </c>
      <c r="H66" s="95">
        <f t="shared" si="3"/>
        <v>1</v>
      </c>
      <c r="I66" s="95">
        <f t="shared" si="4"/>
        <v>0.98510107465904917</v>
      </c>
      <c r="J66" s="104" t="s">
        <v>80</v>
      </c>
    </row>
    <row r="67" spans="2:15" x14ac:dyDescent="0.25">
      <c r="B67" t="s">
        <v>85</v>
      </c>
      <c r="C67" s="10">
        <f>AVERAGE(C54:C66)</f>
        <v>12.414437719702194</v>
      </c>
      <c r="D67" s="10">
        <f>AVERAGE(D54:D66)</f>
        <v>13.037631961350769</v>
      </c>
    </row>
    <row r="68" spans="2:15" x14ac:dyDescent="0.25">
      <c r="B68" t="s">
        <v>94</v>
      </c>
      <c r="C68">
        <f>STDEV(C54:C66)</f>
        <v>1.7781896198788136</v>
      </c>
      <c r="D68">
        <f>STDEV(D54:D66)</f>
        <v>4.2112130463901849</v>
      </c>
    </row>
    <row r="76" spans="2:15" x14ac:dyDescent="0.25">
      <c r="B76" s="107" t="s">
        <v>102</v>
      </c>
    </row>
    <row r="78" spans="2:15" x14ac:dyDescent="0.25">
      <c r="B78" s="115" t="s">
        <v>74</v>
      </c>
      <c r="C78" s="116" t="s">
        <v>103</v>
      </c>
      <c r="D78" s="117" t="s">
        <v>81</v>
      </c>
      <c r="F78" s="115" t="s">
        <v>103</v>
      </c>
      <c r="G78" s="117" t="s">
        <v>81</v>
      </c>
      <c r="J78" s="115" t="s">
        <v>74</v>
      </c>
      <c r="K78" s="116" t="s">
        <v>103</v>
      </c>
      <c r="L78" s="117" t="s">
        <v>81</v>
      </c>
      <c r="N78" s="115" t="s">
        <v>103</v>
      </c>
      <c r="O78" s="117" t="s">
        <v>81</v>
      </c>
    </row>
    <row r="79" spans="2:15" x14ac:dyDescent="0.25">
      <c r="B79" s="83">
        <v>3</v>
      </c>
      <c r="C79" s="128">
        <f t="shared" ref="C79:C91" si="5">SQRT(((H54-$M$59)^2)+((I54-$N$59)^2))</f>
        <v>9.5711588028135106E-2</v>
      </c>
      <c r="D79" s="102" t="s">
        <v>78</v>
      </c>
      <c r="F79" s="121">
        <v>6.2134970203366981E-2</v>
      </c>
      <c r="G79" s="127" t="s">
        <v>78</v>
      </c>
      <c r="J79" s="83">
        <v>3</v>
      </c>
      <c r="K79" s="128">
        <f t="shared" ref="K79:K91" si="6">SQRT(((H54-$M$60)^2)+((I54-$N$60)^2))</f>
        <v>0.96517135309171354</v>
      </c>
      <c r="L79" s="102" t="s">
        <v>78</v>
      </c>
      <c r="N79" s="121">
        <v>0.26215070548198277</v>
      </c>
      <c r="O79" s="127" t="s">
        <v>79</v>
      </c>
    </row>
    <row r="80" spans="2:15" x14ac:dyDescent="0.25">
      <c r="B80" s="83">
        <v>4</v>
      </c>
      <c r="C80" s="128">
        <f t="shared" si="5"/>
        <v>0.12666355894155387</v>
      </c>
      <c r="D80" s="102" t="s">
        <v>78</v>
      </c>
      <c r="F80" s="121">
        <v>9.5711588028135106E-2</v>
      </c>
      <c r="G80" s="127" t="s">
        <v>78</v>
      </c>
      <c r="J80" s="83">
        <v>4</v>
      </c>
      <c r="K80" s="128">
        <f t="shared" si="6"/>
        <v>0.86454383642017085</v>
      </c>
      <c r="L80" s="102" t="s">
        <v>78</v>
      </c>
      <c r="N80" s="121">
        <v>0.35582118745942903</v>
      </c>
      <c r="O80" s="127" t="s">
        <v>79</v>
      </c>
    </row>
    <row r="81" spans="2:15" x14ac:dyDescent="0.25">
      <c r="B81" s="83">
        <v>5</v>
      </c>
      <c r="C81" s="128">
        <f t="shared" si="5"/>
        <v>6.2134970203366981E-2</v>
      </c>
      <c r="D81" s="102" t="s">
        <v>78</v>
      </c>
      <c r="F81" s="121">
        <v>0.12666355894155387</v>
      </c>
      <c r="G81" s="127" t="s">
        <v>78</v>
      </c>
      <c r="J81" s="83">
        <v>5</v>
      </c>
      <c r="K81" s="128">
        <f t="shared" si="6"/>
        <v>0.96732315650638012</v>
      </c>
      <c r="L81" s="102" t="s">
        <v>78</v>
      </c>
      <c r="N81" s="121">
        <v>0.47410170651215078</v>
      </c>
      <c r="O81" s="127" t="s">
        <v>80</v>
      </c>
    </row>
    <row r="82" spans="2:15" x14ac:dyDescent="0.25">
      <c r="B82" s="83">
        <v>6</v>
      </c>
      <c r="C82" s="128">
        <f t="shared" si="5"/>
        <v>0.20614926928083752</v>
      </c>
      <c r="D82" s="102" t="s">
        <v>78</v>
      </c>
      <c r="F82" s="121">
        <v>0.20614926928083752</v>
      </c>
      <c r="G82" s="127" t="s">
        <v>78</v>
      </c>
      <c r="J82" s="83">
        <v>6</v>
      </c>
      <c r="K82" s="128">
        <f t="shared" si="6"/>
        <v>1.0377274165284567</v>
      </c>
      <c r="L82" s="102" t="s">
        <v>78</v>
      </c>
      <c r="N82" s="121">
        <v>0.57930639926574323</v>
      </c>
      <c r="O82" s="127" t="s">
        <v>79</v>
      </c>
    </row>
    <row r="83" spans="2:15" x14ac:dyDescent="0.25">
      <c r="B83" s="83">
        <v>7</v>
      </c>
      <c r="C83" s="128">
        <f t="shared" si="5"/>
        <v>0.80609029581767755</v>
      </c>
      <c r="D83" s="102" t="s">
        <v>79</v>
      </c>
      <c r="F83" s="121">
        <v>0.5369008132561891</v>
      </c>
      <c r="G83" s="127" t="s">
        <v>80</v>
      </c>
      <c r="J83" s="83">
        <v>7</v>
      </c>
      <c r="K83" s="128">
        <f t="shared" si="6"/>
        <v>0.57930639926574323</v>
      </c>
      <c r="L83" s="102" t="s">
        <v>79</v>
      </c>
      <c r="N83" s="121">
        <v>0.64566668137181715</v>
      </c>
      <c r="O83" s="127" t="s">
        <v>80</v>
      </c>
    </row>
    <row r="84" spans="2:15" x14ac:dyDescent="0.25">
      <c r="B84" s="83">
        <v>8</v>
      </c>
      <c r="C84" s="128">
        <f t="shared" si="5"/>
        <v>0.73267177235690806</v>
      </c>
      <c r="D84" s="102" t="s">
        <v>79</v>
      </c>
      <c r="F84" s="79">
        <v>0.68747361771174831</v>
      </c>
      <c r="G84" s="102" t="s">
        <v>79</v>
      </c>
      <c r="J84" s="83">
        <v>8</v>
      </c>
      <c r="K84" s="128">
        <f t="shared" si="6"/>
        <v>0.35582118745942903</v>
      </c>
      <c r="L84" s="102" t="s">
        <v>79</v>
      </c>
      <c r="N84" s="83">
        <v>0.65845711739163948</v>
      </c>
      <c r="O84" s="108" t="s">
        <v>80</v>
      </c>
    </row>
    <row r="85" spans="2:15" x14ac:dyDescent="0.25">
      <c r="B85" s="83">
        <v>9</v>
      </c>
      <c r="C85" s="128">
        <f t="shared" si="5"/>
        <v>0.79020857557405</v>
      </c>
      <c r="D85" s="102" t="s">
        <v>79</v>
      </c>
      <c r="F85" s="79">
        <v>0.73267177235690806</v>
      </c>
      <c r="G85" s="102" t="s">
        <v>79</v>
      </c>
      <c r="J85" s="83">
        <v>9</v>
      </c>
      <c r="K85" s="128">
        <f t="shared" si="6"/>
        <v>0.26215070548198277</v>
      </c>
      <c r="L85" s="102" t="s">
        <v>79</v>
      </c>
      <c r="N85" s="83">
        <v>0.70398395621251242</v>
      </c>
      <c r="O85" s="108" t="s">
        <v>80</v>
      </c>
    </row>
    <row r="86" spans="2:15" x14ac:dyDescent="0.25">
      <c r="B86" s="83">
        <v>10</v>
      </c>
      <c r="C86" s="128">
        <f t="shared" si="5"/>
        <v>0.68747361771174831</v>
      </c>
      <c r="D86" s="102" t="s">
        <v>79</v>
      </c>
      <c r="F86" s="79">
        <v>0.7438664201060331</v>
      </c>
      <c r="G86" s="102" t="s">
        <v>80</v>
      </c>
      <c r="J86" s="83">
        <v>10</v>
      </c>
      <c r="K86" s="128">
        <f t="shared" si="6"/>
        <v>0.75530272511378693</v>
      </c>
      <c r="L86" s="102" t="s">
        <v>79</v>
      </c>
      <c r="N86" s="83">
        <v>0.71780332185104678</v>
      </c>
      <c r="O86" s="108" t="s">
        <v>80</v>
      </c>
    </row>
    <row r="87" spans="2:15" x14ac:dyDescent="0.25">
      <c r="B87" s="83">
        <v>11</v>
      </c>
      <c r="C87" s="128">
        <f t="shared" si="5"/>
        <v>0.5369008132561891</v>
      </c>
      <c r="D87" s="102" t="s">
        <v>80</v>
      </c>
      <c r="F87" s="79">
        <v>0.78090904279296813</v>
      </c>
      <c r="G87" s="102" t="s">
        <v>80</v>
      </c>
      <c r="J87" s="83">
        <v>11</v>
      </c>
      <c r="K87" s="128">
        <f t="shared" si="6"/>
        <v>0.47410170651215078</v>
      </c>
      <c r="L87" s="102" t="s">
        <v>80</v>
      </c>
      <c r="N87" s="83">
        <v>0.75530272511378693</v>
      </c>
      <c r="O87" s="108" t="s">
        <v>79</v>
      </c>
    </row>
    <row r="88" spans="2:15" x14ac:dyDescent="0.25">
      <c r="B88" s="83">
        <v>12</v>
      </c>
      <c r="C88" s="128">
        <f t="shared" si="5"/>
        <v>0.78090904279296813</v>
      </c>
      <c r="D88" s="102" t="s">
        <v>80</v>
      </c>
      <c r="F88" s="79">
        <v>0.79020857557405</v>
      </c>
      <c r="G88" s="102" t="s">
        <v>79</v>
      </c>
      <c r="J88" s="83">
        <v>12</v>
      </c>
      <c r="K88" s="128">
        <f t="shared" si="6"/>
        <v>0.64566668137181715</v>
      </c>
      <c r="L88" s="102" t="s">
        <v>80</v>
      </c>
      <c r="N88" s="83">
        <v>0.86454383642017085</v>
      </c>
      <c r="O88" s="108" t="s">
        <v>78</v>
      </c>
    </row>
    <row r="89" spans="2:15" x14ac:dyDescent="0.25">
      <c r="B89" s="83">
        <v>13</v>
      </c>
      <c r="C89" s="128">
        <f t="shared" si="5"/>
        <v>0.81981421711547497</v>
      </c>
      <c r="D89" s="102" t="s">
        <v>80</v>
      </c>
      <c r="F89" s="83">
        <v>0.80609029581767755</v>
      </c>
      <c r="G89" s="108" t="s">
        <v>79</v>
      </c>
      <c r="J89" s="83">
        <v>13</v>
      </c>
      <c r="K89" s="128">
        <f t="shared" si="6"/>
        <v>0.71780332185104678</v>
      </c>
      <c r="L89" s="102" t="s">
        <v>80</v>
      </c>
      <c r="N89" s="83">
        <v>0.96517135309171354</v>
      </c>
      <c r="O89" s="108" t="s">
        <v>78</v>
      </c>
    </row>
    <row r="90" spans="2:15" x14ac:dyDescent="0.25">
      <c r="B90" s="83">
        <v>14</v>
      </c>
      <c r="C90" s="128">
        <f t="shared" si="5"/>
        <v>0.7438664201060331</v>
      </c>
      <c r="D90" s="102" t="s">
        <v>80</v>
      </c>
      <c r="F90" s="79">
        <v>0.81981421711547497</v>
      </c>
      <c r="G90" s="102" t="s">
        <v>80</v>
      </c>
      <c r="J90" s="83">
        <v>14</v>
      </c>
      <c r="K90" s="128">
        <f t="shared" si="6"/>
        <v>0.65845711739163948</v>
      </c>
      <c r="L90" s="102" t="s">
        <v>80</v>
      </c>
      <c r="N90" s="83">
        <v>0.96732315650638012</v>
      </c>
      <c r="O90" s="108" t="s">
        <v>78</v>
      </c>
    </row>
    <row r="91" spans="2:15" x14ac:dyDescent="0.25">
      <c r="B91" s="87">
        <v>15</v>
      </c>
      <c r="C91" s="129">
        <f t="shared" si="5"/>
        <v>0.83999397148949184</v>
      </c>
      <c r="D91" s="104" t="s">
        <v>80</v>
      </c>
      <c r="F91" s="87">
        <v>0.83999397148949184</v>
      </c>
      <c r="G91" s="104" t="s">
        <v>80</v>
      </c>
      <c r="J91" s="87">
        <v>15</v>
      </c>
      <c r="K91" s="129">
        <f t="shared" si="6"/>
        <v>0.70398395621251242</v>
      </c>
      <c r="L91" s="104" t="s">
        <v>80</v>
      </c>
      <c r="N91" s="87">
        <v>1.0377274165284567</v>
      </c>
      <c r="O91" s="111" t="s">
        <v>78</v>
      </c>
    </row>
    <row r="94" spans="2:15" x14ac:dyDescent="0.25">
      <c r="B94" s="107" t="s">
        <v>104</v>
      </c>
    </row>
    <row r="96" spans="2:15" x14ac:dyDescent="0.25">
      <c r="D96" s="175" t="s">
        <v>105</v>
      </c>
      <c r="E96" s="175"/>
    </row>
    <row r="97" spans="2:14" x14ac:dyDescent="0.25">
      <c r="B97" s="112"/>
      <c r="C97" s="113"/>
      <c r="D97" s="36" t="s">
        <v>78</v>
      </c>
      <c r="E97" s="36" t="s">
        <v>79</v>
      </c>
    </row>
    <row r="98" spans="2:14" x14ac:dyDescent="0.25">
      <c r="B98" s="176" t="s">
        <v>106</v>
      </c>
      <c r="C98" s="36" t="s">
        <v>78</v>
      </c>
      <c r="D98" s="35">
        <v>1</v>
      </c>
      <c r="E98" s="36">
        <v>0</v>
      </c>
    </row>
    <row r="99" spans="2:14" x14ac:dyDescent="0.25">
      <c r="B99" s="177"/>
      <c r="C99" s="36" t="s">
        <v>79</v>
      </c>
      <c r="D99" s="36">
        <v>0</v>
      </c>
      <c r="E99" s="35">
        <v>1</v>
      </c>
    </row>
    <row r="102" spans="2:14" x14ac:dyDescent="0.25">
      <c r="B102" s="152" t="s">
        <v>139</v>
      </c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4"/>
    </row>
    <row r="104" spans="2:14" x14ac:dyDescent="0.25">
      <c r="B104" s="107" t="s">
        <v>107</v>
      </c>
      <c r="C104" s="114">
        <f>D98/(E98+E99)</f>
        <v>1</v>
      </c>
    </row>
    <row r="105" spans="2:14" x14ac:dyDescent="0.25">
      <c r="B105" s="107" t="s">
        <v>108</v>
      </c>
      <c r="C105" s="114">
        <f>D98/(D99+D98)</f>
        <v>1</v>
      </c>
    </row>
    <row r="106" spans="2:14" x14ac:dyDescent="0.25">
      <c r="B106" s="107" t="s">
        <v>109</v>
      </c>
      <c r="C106" s="114">
        <f>E99/(D99+D98)</f>
        <v>1</v>
      </c>
    </row>
    <row r="107" spans="2:14" x14ac:dyDescent="0.25">
      <c r="B107" s="107" t="s">
        <v>110</v>
      </c>
      <c r="C107" s="114">
        <f>E99/(E99+E98)</f>
        <v>1</v>
      </c>
    </row>
  </sheetData>
  <mergeCells count="12">
    <mergeCell ref="B1:N2"/>
    <mergeCell ref="F3:I3"/>
    <mergeCell ref="B6:N6"/>
    <mergeCell ref="B8:E8"/>
    <mergeCell ref="B49:N49"/>
    <mergeCell ref="B102:N102"/>
    <mergeCell ref="L57:O57"/>
    <mergeCell ref="B52:E52"/>
    <mergeCell ref="G52:J52"/>
    <mergeCell ref="L52:O52"/>
    <mergeCell ref="D96:E96"/>
    <mergeCell ref="B98:B99"/>
  </mergeCells>
  <conditionalFormatting sqref="H32:H46">
    <cfRule type="dataBar" priority="7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{D674A46B-EE2C-426E-967E-6D810C99D261}</x14:id>
        </ext>
      </extLst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{1CB9E27D-243E-4BAD-ABB2-9CA8174A0212}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{CCA78FD6-8E0D-41B4-9D8F-354F5D82CAE1}</x14:id>
        </ext>
      </extLst>
    </cfRule>
  </conditionalFormatting>
  <conditionalFormatting sqref="C79:C91">
    <cfRule type="dataBar" priority="4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{525DC001-4E10-40CB-8CCD-1999680467C2}</x14:id>
        </ext>
      </extLst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{378DDF6F-40EF-40C0-BFAB-2048977C7CC4}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{74A46444-E624-4015-85F4-22890B38A8B5}</x14:id>
        </ext>
      </extLst>
    </cfRule>
  </conditionalFormatting>
  <conditionalFormatting sqref="K79:K91">
    <cfRule type="dataBar" priority="1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{8F834C6B-FBFD-4F30-84B5-57F0AC697F1E}</x14:id>
        </ext>
      </extLst>
    </cfRule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{F463987A-6D9E-4C21-A2B8-A56E3EAA84C1}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{56E0C081-84A1-4F4E-A30B-0B6EE08538C7}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4A46B-EE2C-426E-967E-6D810C99D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B9E27D-243E-4BAD-ABB2-9CA8174A0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A78FD6-8E0D-41B4-9D8F-354F5D82CA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H32:H46</xm:sqref>
        </x14:conditionalFormatting>
        <x14:conditionalFormatting xmlns:xm="http://schemas.microsoft.com/office/excel/2006/main">
          <x14:cfRule type="dataBar" id="{525DC001-4E10-40CB-8CCD-199968046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8DDF6F-40EF-40C0-BFAB-2048977C7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4A46444-E624-4015-85F4-22890B38A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C79:C91</xm:sqref>
        </x14:conditionalFormatting>
        <x14:conditionalFormatting xmlns:xm="http://schemas.microsoft.com/office/excel/2006/main">
          <x14:cfRule type="dataBar" id="{8F834C6B-FBFD-4F30-84B5-57F0AC697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463987A-6D9E-4C21-A2B8-A56E3EAA8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E0C081-84A1-4F4E-A30B-0B6EE0853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K79:K91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tabSelected="1" topLeftCell="A13" zoomScale="68" zoomScaleNormal="68" workbookViewId="0">
      <selection activeCell="H33" sqref="H33"/>
    </sheetView>
  </sheetViews>
  <sheetFormatPr baseColWidth="10" defaultRowHeight="15" x14ac:dyDescent="0.25"/>
  <cols>
    <col min="1" max="4" width="11.42578125" style="133"/>
    <col min="5" max="5" width="32.85546875" style="133" bestFit="1" customWidth="1"/>
    <col min="6" max="6" width="17.7109375" style="133" bestFit="1" customWidth="1"/>
    <col min="7" max="7" width="19" style="133" bestFit="1" customWidth="1"/>
    <col min="8" max="8" width="22.85546875" style="133" customWidth="1"/>
    <col min="9" max="9" width="12.7109375" style="133" bestFit="1" customWidth="1"/>
    <col min="10" max="10" width="15.85546875" style="133" bestFit="1" customWidth="1"/>
    <col min="11" max="11" width="14.42578125" style="133" bestFit="1" customWidth="1"/>
    <col min="12" max="12" width="16.7109375" style="133" bestFit="1" customWidth="1"/>
    <col min="13" max="13" width="18.42578125" style="133" bestFit="1" customWidth="1"/>
    <col min="14" max="16384" width="11.42578125" style="133"/>
  </cols>
  <sheetData>
    <row r="1" spans="2:14" x14ac:dyDescent="0.25">
      <c r="B1" s="178" t="s">
        <v>140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80"/>
    </row>
    <row r="2" spans="2:14" x14ac:dyDescent="0.25">
      <c r="B2" s="181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3"/>
    </row>
    <row r="3" spans="2:14" ht="15.75" x14ac:dyDescent="0.25"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</row>
    <row r="5" spans="2:14" ht="15.75" thickBot="1" x14ac:dyDescent="0.3">
      <c r="B5" s="131" t="s">
        <v>144</v>
      </c>
      <c r="C5" s="131" t="s">
        <v>145</v>
      </c>
      <c r="E5" s="107" t="s">
        <v>141</v>
      </c>
    </row>
    <row r="6" spans="2:14" x14ac:dyDescent="0.25">
      <c r="B6" s="134">
        <v>-2.2233525225921653</v>
      </c>
      <c r="C6" s="135">
        <v>-4.6884485033766117</v>
      </c>
      <c r="E6" s="185" t="s">
        <v>111</v>
      </c>
      <c r="F6" s="185"/>
    </row>
    <row r="7" spans="2:14" x14ac:dyDescent="0.25">
      <c r="B7" s="134">
        <v>-1.497603464767894</v>
      </c>
      <c r="C7" s="135">
        <v>-2.9418975644388805</v>
      </c>
      <c r="E7" s="136" t="s">
        <v>112</v>
      </c>
      <c r="F7" s="137">
        <v>0.51957915049315051</v>
      </c>
    </row>
    <row r="8" spans="2:14" x14ac:dyDescent="0.25">
      <c r="B8" s="134">
        <v>-1.3702925797491676</v>
      </c>
      <c r="C8" s="135">
        <v>-1.66513072258866</v>
      </c>
      <c r="E8" s="136" t="s">
        <v>113</v>
      </c>
      <c r="F8" s="137">
        <v>0.269962493627184</v>
      </c>
    </row>
    <row r="9" spans="2:14" x14ac:dyDescent="0.25">
      <c r="B9" s="134">
        <v>-0.88270711277479352</v>
      </c>
      <c r="C9" s="135">
        <v>-1.0972482524301268</v>
      </c>
      <c r="E9" s="136" t="s">
        <v>114</v>
      </c>
      <c r="F9" s="137">
        <v>0.24388972554244057</v>
      </c>
    </row>
    <row r="10" spans="2:14" x14ac:dyDescent="0.25">
      <c r="B10" s="134">
        <v>-0.72901594683277593</v>
      </c>
      <c r="C10" s="135">
        <v>-0.18575609652858538</v>
      </c>
      <c r="E10" s="136" t="s">
        <v>115</v>
      </c>
      <c r="F10" s="137">
        <v>2.5773252766219792</v>
      </c>
    </row>
    <row r="11" spans="2:14" ht="15.75" thickBot="1" x14ac:dyDescent="0.3">
      <c r="B11" s="134">
        <v>-0.67365988813356281</v>
      </c>
      <c r="C11" s="135">
        <v>-1.2933464429371124</v>
      </c>
      <c r="E11" s="138" t="s">
        <v>116</v>
      </c>
      <c r="F11" s="139">
        <v>30</v>
      </c>
    </row>
    <row r="12" spans="2:14" x14ac:dyDescent="0.25">
      <c r="B12" s="134">
        <v>-0.67097292047066004</v>
      </c>
      <c r="C12" s="135">
        <v>-1.0569526275504972</v>
      </c>
    </row>
    <row r="13" spans="2:14" ht="15.75" thickBot="1" x14ac:dyDescent="0.3">
      <c r="B13" s="134">
        <v>-0.60000836085879594</v>
      </c>
      <c r="C13" s="140">
        <v>9.43</v>
      </c>
      <c r="E13" s="107" t="s">
        <v>117</v>
      </c>
    </row>
    <row r="14" spans="2:14" x14ac:dyDescent="0.25">
      <c r="B14" s="134">
        <v>-0.30427081629126262</v>
      </c>
      <c r="C14" s="135">
        <v>0.51588664163972631</v>
      </c>
      <c r="E14" s="141"/>
      <c r="F14" s="142" t="s">
        <v>118</v>
      </c>
      <c r="G14" s="142" t="s">
        <v>119</v>
      </c>
      <c r="H14" s="142" t="s">
        <v>120</v>
      </c>
      <c r="I14" s="142" t="s">
        <v>121</v>
      </c>
      <c r="J14" s="142" t="s">
        <v>122</v>
      </c>
    </row>
    <row r="15" spans="2:14" x14ac:dyDescent="0.25">
      <c r="B15" s="134">
        <v>-0.18349940144263452</v>
      </c>
      <c r="C15" s="135">
        <v>-1.0304316987139419</v>
      </c>
      <c r="E15" s="136" t="s">
        <v>123</v>
      </c>
      <c r="F15" s="137">
        <v>1</v>
      </c>
      <c r="G15" s="137">
        <v>68.778825521669518</v>
      </c>
      <c r="H15" s="137">
        <v>68.778825521669518</v>
      </c>
      <c r="I15" s="137">
        <v>10.354193799052489</v>
      </c>
      <c r="J15" s="137">
        <v>3.2550723574141598E-3</v>
      </c>
    </row>
    <row r="16" spans="2:14" x14ac:dyDescent="0.25">
      <c r="B16" s="134">
        <v>-0.18215823441357107</v>
      </c>
      <c r="C16" s="135">
        <v>0.25799735920674982</v>
      </c>
      <c r="E16" s="136" t="s">
        <v>124</v>
      </c>
      <c r="F16" s="137">
        <v>28</v>
      </c>
      <c r="G16" s="137">
        <v>185.99295628240773</v>
      </c>
      <c r="H16" s="137">
        <v>6.6426055815145615</v>
      </c>
      <c r="I16" s="137"/>
      <c r="J16" s="137"/>
    </row>
    <row r="17" spans="2:13" ht="15.75" thickBot="1" x14ac:dyDescent="0.3">
      <c r="B17" s="134">
        <v>-0.16875239272434081</v>
      </c>
      <c r="C17" s="135">
        <v>0.64181445561067463</v>
      </c>
      <c r="E17" s="132" t="s">
        <v>125</v>
      </c>
      <c r="F17" s="139">
        <v>29</v>
      </c>
      <c r="G17" s="139">
        <v>254.77178180407725</v>
      </c>
      <c r="H17" s="139"/>
      <c r="I17" s="139"/>
      <c r="J17" s="139"/>
    </row>
    <row r="18" spans="2:13" ht="15.75" thickBot="1" x14ac:dyDescent="0.3">
      <c r="B18" s="134">
        <v>-0.13719816001249732</v>
      </c>
      <c r="C18" s="135">
        <v>-0.48772834848366475</v>
      </c>
    </row>
    <row r="19" spans="2:13" x14ac:dyDescent="0.25">
      <c r="B19" s="134">
        <v>-1.5718511016511515E-2</v>
      </c>
      <c r="C19" s="135">
        <v>0.41825083183804879</v>
      </c>
      <c r="E19" s="141"/>
      <c r="F19" s="142" t="s">
        <v>126</v>
      </c>
      <c r="G19" s="142" t="s">
        <v>115</v>
      </c>
      <c r="H19" s="142" t="s">
        <v>127</v>
      </c>
      <c r="I19" s="142" t="s">
        <v>128</v>
      </c>
      <c r="J19" s="142" t="s">
        <v>129</v>
      </c>
      <c r="K19" s="142" t="s">
        <v>130</v>
      </c>
      <c r="L19" s="142" t="s">
        <v>131</v>
      </c>
      <c r="M19" s="142" t="s">
        <v>132</v>
      </c>
    </row>
    <row r="20" spans="2:13" x14ac:dyDescent="0.25">
      <c r="B20" s="134">
        <v>0.18</v>
      </c>
      <c r="C20" s="140">
        <v>7.92</v>
      </c>
      <c r="E20" s="136" t="s">
        <v>133</v>
      </c>
      <c r="F20" s="137">
        <v>0.83030052709266644</v>
      </c>
      <c r="G20" s="137">
        <v>0.48982265922333917</v>
      </c>
      <c r="H20" s="137">
        <v>1.6951043637082603</v>
      </c>
      <c r="I20" s="137">
        <v>0.10115045749177662</v>
      </c>
      <c r="J20" s="137">
        <v>-0.17305570627355982</v>
      </c>
      <c r="K20" s="137">
        <v>1.8336567604588927</v>
      </c>
      <c r="L20" s="137">
        <v>-0.17305570627355982</v>
      </c>
      <c r="M20" s="137">
        <v>1.8336567604588927</v>
      </c>
    </row>
    <row r="21" spans="2:13" ht="15.75" thickBot="1" x14ac:dyDescent="0.3">
      <c r="B21" s="134">
        <v>0.65064297493025924</v>
      </c>
      <c r="C21" s="135">
        <v>0.47273514647994036</v>
      </c>
      <c r="E21" s="138" t="s">
        <v>144</v>
      </c>
      <c r="F21" s="139">
        <v>1.347759531966622</v>
      </c>
      <c r="G21" s="139">
        <v>0.41884589880925843</v>
      </c>
      <c r="H21" s="139">
        <v>3.217793312046703</v>
      </c>
      <c r="I21" s="139">
        <v>3.2550723574141646E-3</v>
      </c>
      <c r="J21" s="139">
        <v>0.48979260153408877</v>
      </c>
      <c r="K21" s="139">
        <v>2.2057264623991553</v>
      </c>
      <c r="L21" s="139">
        <v>0.48979260153408877</v>
      </c>
      <c r="M21" s="139">
        <v>2.2057264623991553</v>
      </c>
    </row>
    <row r="22" spans="2:13" x14ac:dyDescent="0.25">
      <c r="B22" s="134">
        <v>0.6526198532779609</v>
      </c>
      <c r="C22" s="135">
        <v>1.1066549674468731</v>
      </c>
    </row>
    <row r="23" spans="2:13" ht="15.75" thickBot="1" x14ac:dyDescent="0.3">
      <c r="B23" s="134">
        <v>0.73104322536880273</v>
      </c>
      <c r="C23" s="140">
        <v>6.58</v>
      </c>
      <c r="E23" s="107" t="s">
        <v>142</v>
      </c>
    </row>
    <row r="24" spans="2:13" x14ac:dyDescent="0.25">
      <c r="B24" s="134">
        <v>0.80867770849334553</v>
      </c>
      <c r="C24" s="135">
        <v>1.4311472070860367</v>
      </c>
      <c r="E24" s="142" t="s">
        <v>74</v>
      </c>
      <c r="F24" s="142" t="s">
        <v>134</v>
      </c>
      <c r="G24" s="142" t="s">
        <v>124</v>
      </c>
      <c r="H24" s="142" t="s">
        <v>135</v>
      </c>
    </row>
    <row r="25" spans="2:13" x14ac:dyDescent="0.25">
      <c r="B25" s="134">
        <v>0.90453778438868127</v>
      </c>
      <c r="C25" s="135">
        <v>0.84680240785324234</v>
      </c>
      <c r="E25" s="105">
        <v>1</v>
      </c>
      <c r="F25" s="137">
        <v>-2.1662440281529589</v>
      </c>
      <c r="G25" s="137">
        <v>-2.5222044752236528</v>
      </c>
      <c r="H25" s="137">
        <v>-0.99593510822092557</v>
      </c>
    </row>
    <row r="26" spans="2:13" x14ac:dyDescent="0.25">
      <c r="B26" s="134">
        <v>0.91958971301899561</v>
      </c>
      <c r="C26" s="135">
        <v>1.308102081908505</v>
      </c>
      <c r="E26" s="105">
        <v>2</v>
      </c>
      <c r="F26" s="137">
        <v>-1.1881088176545018</v>
      </c>
      <c r="G26" s="137">
        <v>-1.7537887467843787</v>
      </c>
      <c r="H26" s="137">
        <v>-0.6925131576298782</v>
      </c>
    </row>
    <row r="27" spans="2:13" x14ac:dyDescent="0.25">
      <c r="B27" s="134">
        <v>0.96963197434547732</v>
      </c>
      <c r="C27" s="135">
        <v>1.4892318480306219</v>
      </c>
      <c r="E27" s="105">
        <v>3</v>
      </c>
      <c r="F27" s="137">
        <v>-1.0165243588474069</v>
      </c>
      <c r="G27" s="137">
        <v>-0.64860636374125313</v>
      </c>
      <c r="H27" s="137">
        <v>-0.25611319598033205</v>
      </c>
    </row>
    <row r="28" spans="2:13" x14ac:dyDescent="0.25">
      <c r="B28" s="134">
        <v>1.0293154432420444</v>
      </c>
      <c r="C28" s="135">
        <v>1.1140907067423789</v>
      </c>
      <c r="E28" s="105">
        <v>4</v>
      </c>
      <c r="F28" s="137">
        <v>-0.35937639808429744</v>
      </c>
      <c r="G28" s="137">
        <v>-0.73787185434582936</v>
      </c>
      <c r="H28" s="137">
        <v>-0.29136118515764858</v>
      </c>
    </row>
    <row r="29" spans="2:13" x14ac:dyDescent="0.25">
      <c r="B29" s="134">
        <v>1.2941678807307331</v>
      </c>
      <c r="C29" s="135">
        <v>2.2300465968293519</v>
      </c>
      <c r="E29" s="105">
        <v>5</v>
      </c>
      <c r="F29" s="137">
        <v>-0.15223766420687945</v>
      </c>
      <c r="G29" s="137">
        <v>-3.3518432321705927E-2</v>
      </c>
      <c r="H29" s="137">
        <v>-1.3235320074021298E-2</v>
      </c>
    </row>
    <row r="30" spans="2:13" x14ac:dyDescent="0.25">
      <c r="B30" s="134">
        <v>1.4094945094487414</v>
      </c>
      <c r="C30" s="135">
        <v>1.1650942910744897</v>
      </c>
      <c r="E30" s="105">
        <v>6</v>
      </c>
      <c r="F30" s="137">
        <v>-7.7631008442911154E-2</v>
      </c>
      <c r="G30" s="137">
        <v>-1.2157154344942014</v>
      </c>
      <c r="H30" s="137">
        <v>-0.4800458070361121</v>
      </c>
    </row>
    <row r="31" spans="2:13" x14ac:dyDescent="0.25">
      <c r="B31" s="134">
        <v>1.5567488656234265</v>
      </c>
      <c r="C31" s="135">
        <v>2.4009580277577962</v>
      </c>
      <c r="E31" s="105">
        <v>7</v>
      </c>
      <c r="F31" s="137">
        <v>-7.4009622163147881E-2</v>
      </c>
      <c r="G31" s="137">
        <v>-0.98294300538734936</v>
      </c>
      <c r="H31" s="137">
        <v>-0.38813167531099751</v>
      </c>
    </row>
    <row r="32" spans="2:13" x14ac:dyDescent="0.25">
      <c r="B32" s="134">
        <v>1.7917970447345934</v>
      </c>
      <c r="C32" s="135">
        <v>2.0492735140819773</v>
      </c>
      <c r="E32" s="105">
        <v>8</v>
      </c>
      <c r="F32" s="137">
        <v>2.1633539485555575E-2</v>
      </c>
      <c r="G32" s="137">
        <v>9.4083664605144435</v>
      </c>
      <c r="H32" s="137">
        <v>3.7150526696308783</v>
      </c>
    </row>
    <row r="33" spans="2:8" x14ac:dyDescent="0.25">
      <c r="B33" s="134">
        <v>1.933825033080377</v>
      </c>
      <c r="C33" s="135">
        <v>3.4782068077574131</v>
      </c>
      <c r="E33" s="105">
        <v>9</v>
      </c>
      <c r="F33" s="137">
        <v>0.42021663413685229</v>
      </c>
      <c r="G33" s="137">
        <v>9.5670007502874022E-2</v>
      </c>
      <c r="H33" s="137">
        <v>3.777692102755574E-2</v>
      </c>
    </row>
    <row r="34" spans="2:8" x14ac:dyDescent="0.25">
      <c r="B34" s="134">
        <v>2.1025657863371654</v>
      </c>
      <c r="C34" s="135">
        <v>2.947958238281061</v>
      </c>
      <c r="E34" s="105">
        <v>10</v>
      </c>
      <c r="F34" s="137">
        <v>0.5829874596881861</v>
      </c>
      <c r="G34" s="137">
        <v>-1.613419158402128</v>
      </c>
      <c r="H34" s="137">
        <v>-0.63708585085531266</v>
      </c>
    </row>
    <row r="35" spans="2:8" x14ac:dyDescent="0.25">
      <c r="B35" s="143">
        <v>2.4482517503341952</v>
      </c>
      <c r="C35" s="144">
        <v>4.683868461159836</v>
      </c>
      <c r="E35" s="105">
        <v>11</v>
      </c>
      <c r="F35" s="137">
        <v>0.58479503033556568</v>
      </c>
      <c r="G35" s="137">
        <v>-0.32679767112881586</v>
      </c>
      <c r="H35" s="137">
        <v>-0.12904158927604914</v>
      </c>
    </row>
    <row r="36" spans="2:8" x14ac:dyDescent="0.25">
      <c r="E36" s="105">
        <v>12</v>
      </c>
      <c r="F36" s="137">
        <v>0.60286288125626131</v>
      </c>
      <c r="G36" s="137">
        <v>3.8951574354413321E-2</v>
      </c>
      <c r="H36" s="137">
        <v>1.5380688124660523E-2</v>
      </c>
    </row>
    <row r="37" spans="2:8" x14ac:dyDescent="0.25">
      <c r="E37" s="105">
        <v>13</v>
      </c>
      <c r="F37" s="137">
        <v>0.64539039916754137</v>
      </c>
      <c r="G37" s="137">
        <v>-1.1331187476512061</v>
      </c>
      <c r="H37" s="137">
        <v>-0.44743110784826218</v>
      </c>
    </row>
    <row r="38" spans="2:8" x14ac:dyDescent="0.25">
      <c r="E38" s="105">
        <v>14</v>
      </c>
      <c r="F38" s="137">
        <v>0.80911575404184066</v>
      </c>
      <c r="G38" s="137">
        <v>-0.39086492220379188</v>
      </c>
      <c r="H38" s="137">
        <v>-0.15433962726605607</v>
      </c>
    </row>
    <row r="39" spans="2:8" x14ac:dyDescent="0.25">
      <c r="E39" s="105">
        <v>15</v>
      </c>
      <c r="F39" s="137">
        <v>1.0728972428466583</v>
      </c>
      <c r="G39" s="137">
        <v>6.8471027571533414</v>
      </c>
      <c r="H39" s="137">
        <v>2.7036943643677511</v>
      </c>
    </row>
    <row r="40" spans="2:8" x14ac:dyDescent="0.25">
      <c r="E40" s="105">
        <v>16</v>
      </c>
      <c r="F40" s="137">
        <v>1.7072107984620433</v>
      </c>
      <c r="G40" s="137">
        <v>-1.234475651982103</v>
      </c>
      <c r="H40" s="137">
        <v>-0.48745359630046375</v>
      </c>
    </row>
    <row r="41" spans="2:8" x14ac:dyDescent="0.25">
      <c r="E41" s="105">
        <v>17</v>
      </c>
      <c r="F41" s="137">
        <v>1.7098751550986966</v>
      </c>
      <c r="G41" s="137">
        <v>-0.6032201876518235</v>
      </c>
      <c r="H41" s="137">
        <v>-0.23819169649867253</v>
      </c>
    </row>
    <row r="42" spans="2:8" x14ac:dyDescent="0.25">
      <c r="E42" s="105">
        <v>18</v>
      </c>
      <c r="F42" s="137">
        <v>1.8155710023630938</v>
      </c>
      <c r="G42" s="137">
        <v>4.7644289976369061</v>
      </c>
      <c r="H42" s="137">
        <v>1.8813153953157056</v>
      </c>
    </row>
    <row r="43" spans="2:8" x14ac:dyDescent="0.25">
      <c r="E43" s="105">
        <v>19</v>
      </c>
      <c r="F43" s="137">
        <v>1.9202036170034982</v>
      </c>
      <c r="G43" s="137">
        <v>-0.48905640991746147</v>
      </c>
      <c r="H43" s="137">
        <v>-0.19311219741377006</v>
      </c>
    </row>
    <row r="44" spans="2:8" x14ac:dyDescent="0.25">
      <c r="E44" s="105">
        <v>20</v>
      </c>
      <c r="F44" s="137">
        <v>2.0493999480264806</v>
      </c>
      <c r="G44" s="137">
        <v>-1.2025975401732383</v>
      </c>
      <c r="H44" s="137">
        <v>-0.47486598453222073</v>
      </c>
    </row>
    <row r="45" spans="2:8" x14ac:dyDescent="0.25">
      <c r="E45" s="105">
        <v>21</v>
      </c>
      <c r="F45" s="137">
        <v>2.0696863283124682</v>
      </c>
      <c r="G45" s="137">
        <v>-0.76158424640396327</v>
      </c>
      <c r="H45" s="137">
        <v>-0.30072442433297381</v>
      </c>
    </row>
    <row r="46" spans="2:8" x14ac:dyDescent="0.25">
      <c r="E46" s="105">
        <v>22</v>
      </c>
      <c r="F46" s="137">
        <v>2.1371312630163986</v>
      </c>
      <c r="G46" s="137">
        <v>-0.64789941498577663</v>
      </c>
      <c r="H46" s="137">
        <v>-0.25583404530392639</v>
      </c>
    </row>
    <row r="47" spans="2:8" x14ac:dyDescent="0.25">
      <c r="E47" s="105">
        <v>23</v>
      </c>
      <c r="F47" s="137">
        <v>2.2175702271225806</v>
      </c>
      <c r="G47" s="137">
        <v>-1.1034795203802017</v>
      </c>
      <c r="H47" s="137">
        <v>-0.43572755751770664</v>
      </c>
    </row>
    <row r="48" spans="2:8" x14ac:dyDescent="0.25">
      <c r="E48" s="105">
        <v>24</v>
      </c>
      <c r="F48" s="137">
        <v>2.5745276243125543</v>
      </c>
      <c r="G48" s="137">
        <v>-0.34448102748320242</v>
      </c>
      <c r="H48" s="137">
        <v>-0.13602416170327217</v>
      </c>
    </row>
    <row r="49" spans="5:8" x14ac:dyDescent="0.25">
      <c r="E49" s="105">
        <v>25</v>
      </c>
      <c r="F49" s="137">
        <v>2.7299601874568258</v>
      </c>
      <c r="G49" s="137">
        <v>-1.5648658963823361</v>
      </c>
      <c r="H49" s="137">
        <v>-0.61791377391263236</v>
      </c>
    </row>
    <row r="50" spans="5:8" x14ac:dyDescent="0.25">
      <c r="E50" s="105">
        <v>26</v>
      </c>
      <c r="F50" s="137">
        <v>2.9284236496148655</v>
      </c>
      <c r="G50" s="137">
        <v>-0.52746562185706924</v>
      </c>
      <c r="H50" s="137">
        <v>-0.2082787245631447</v>
      </c>
    </row>
    <row r="51" spans="5:8" x14ac:dyDescent="0.25">
      <c r="E51" s="105">
        <v>27</v>
      </c>
      <c r="F51" s="137">
        <v>3.245212073483339</v>
      </c>
      <c r="G51" s="137">
        <v>-1.1959385594013616</v>
      </c>
      <c r="H51" s="137">
        <v>-0.47223657331642627</v>
      </c>
    </row>
    <row r="52" spans="5:8" x14ac:dyDescent="0.25">
      <c r="E52" s="105">
        <v>28</v>
      </c>
      <c r="F52" s="137">
        <v>3.4366316485824129</v>
      </c>
      <c r="G52" s="137">
        <v>4.1575159175000209E-2</v>
      </c>
      <c r="H52" s="137">
        <v>1.6416654977421848E-2</v>
      </c>
    </row>
    <row r="53" spans="5:8" x14ac:dyDescent="0.25">
      <c r="E53" s="105">
        <v>29</v>
      </c>
      <c r="F53" s="137">
        <v>3.664053607215477</v>
      </c>
      <c r="G53" s="137">
        <v>-0.71609536893441605</v>
      </c>
      <c r="H53" s="137">
        <v>-0.28276237147385153</v>
      </c>
    </row>
    <row r="54" spans="5:8" ht="15.75" thickBot="1" x14ac:dyDescent="0.3">
      <c r="E54" s="145">
        <v>30</v>
      </c>
      <c r="F54" s="139">
        <v>4.1299551602595441</v>
      </c>
      <c r="G54" s="139">
        <v>0.55391330090029189</v>
      </c>
      <c r="H54" s="139">
        <v>0.21872203808068516</v>
      </c>
    </row>
    <row r="56" spans="5:8" ht="15.75" thickBot="1" x14ac:dyDescent="0.3">
      <c r="E56" s="107" t="s">
        <v>143</v>
      </c>
    </row>
    <row r="57" spans="5:8" x14ac:dyDescent="0.25">
      <c r="E57" s="142" t="s">
        <v>136</v>
      </c>
      <c r="F57" s="142" t="s">
        <v>145</v>
      </c>
    </row>
    <row r="58" spans="5:8" x14ac:dyDescent="0.25">
      <c r="E58" s="137">
        <v>1.6666666666666667</v>
      </c>
      <c r="F58" s="137">
        <v>-4.6884485033766117</v>
      </c>
    </row>
    <row r="59" spans="5:8" x14ac:dyDescent="0.25">
      <c r="E59" s="137">
        <v>5</v>
      </c>
      <c r="F59" s="137">
        <v>-2.9418975644388805</v>
      </c>
    </row>
    <row r="60" spans="5:8" x14ac:dyDescent="0.25">
      <c r="E60" s="137">
        <v>8.3333333333333339</v>
      </c>
      <c r="F60" s="137">
        <v>-1.66513072258866</v>
      </c>
    </row>
    <row r="61" spans="5:8" x14ac:dyDescent="0.25">
      <c r="E61" s="137">
        <v>11.666666666666666</v>
      </c>
      <c r="F61" s="137">
        <v>-1.2933464429371124</v>
      </c>
    </row>
    <row r="62" spans="5:8" x14ac:dyDescent="0.25">
      <c r="E62" s="137">
        <v>15</v>
      </c>
      <c r="F62" s="137">
        <v>-1.0972482524301268</v>
      </c>
    </row>
    <row r="63" spans="5:8" x14ac:dyDescent="0.25">
      <c r="E63" s="137">
        <v>18.333333333333336</v>
      </c>
      <c r="F63" s="137">
        <v>-1.0569526275504972</v>
      </c>
    </row>
    <row r="64" spans="5:8" x14ac:dyDescent="0.25">
      <c r="E64" s="137">
        <v>21.666666666666668</v>
      </c>
      <c r="F64" s="137">
        <v>-1.0304316987139419</v>
      </c>
    </row>
    <row r="65" spans="5:6" x14ac:dyDescent="0.25">
      <c r="E65" s="137">
        <v>25.000000000000004</v>
      </c>
      <c r="F65" s="137">
        <v>-0.48772834848366475</v>
      </c>
    </row>
    <row r="66" spans="5:6" x14ac:dyDescent="0.25">
      <c r="E66" s="137">
        <v>28.333333333333336</v>
      </c>
      <c r="F66" s="137">
        <v>-0.18575609652858538</v>
      </c>
    </row>
    <row r="67" spans="5:6" x14ac:dyDescent="0.25">
      <c r="E67" s="137">
        <v>31.666666666666668</v>
      </c>
      <c r="F67" s="137">
        <v>0.25799735920674982</v>
      </c>
    </row>
    <row r="68" spans="5:6" x14ac:dyDescent="0.25">
      <c r="E68" s="137">
        <v>35</v>
      </c>
      <c r="F68" s="137">
        <v>0.41825083183804879</v>
      </c>
    </row>
    <row r="69" spans="5:6" x14ac:dyDescent="0.25">
      <c r="E69" s="137">
        <v>38.333333333333336</v>
      </c>
      <c r="F69" s="137">
        <v>0.47273514647994036</v>
      </c>
    </row>
    <row r="70" spans="5:6" x14ac:dyDescent="0.25">
      <c r="E70" s="137">
        <v>41.666666666666664</v>
      </c>
      <c r="F70" s="137">
        <v>0.51588664163972631</v>
      </c>
    </row>
    <row r="71" spans="5:6" x14ac:dyDescent="0.25">
      <c r="E71" s="137">
        <v>45</v>
      </c>
      <c r="F71" s="137">
        <v>0.64181445561067463</v>
      </c>
    </row>
    <row r="72" spans="5:6" x14ac:dyDescent="0.25">
      <c r="E72" s="137">
        <v>48.333333333333336</v>
      </c>
      <c r="F72" s="137">
        <v>0.84680240785324234</v>
      </c>
    </row>
    <row r="73" spans="5:6" x14ac:dyDescent="0.25">
      <c r="E73" s="137">
        <v>51.666666666666664</v>
      </c>
      <c r="F73" s="137">
        <v>1.1066549674468731</v>
      </c>
    </row>
    <row r="74" spans="5:6" x14ac:dyDescent="0.25">
      <c r="E74" s="137">
        <v>55</v>
      </c>
      <c r="F74" s="137">
        <v>1.1140907067423789</v>
      </c>
    </row>
    <row r="75" spans="5:6" x14ac:dyDescent="0.25">
      <c r="E75" s="137">
        <v>58.333333333333336</v>
      </c>
      <c r="F75" s="137">
        <v>1.1650942910744897</v>
      </c>
    </row>
    <row r="76" spans="5:6" x14ac:dyDescent="0.25">
      <c r="E76" s="137">
        <v>61.666666666666664</v>
      </c>
      <c r="F76" s="137">
        <v>1.308102081908505</v>
      </c>
    </row>
    <row r="77" spans="5:6" x14ac:dyDescent="0.25">
      <c r="E77" s="137">
        <v>65</v>
      </c>
      <c r="F77" s="137">
        <v>1.4311472070860367</v>
      </c>
    </row>
    <row r="78" spans="5:6" x14ac:dyDescent="0.25">
      <c r="E78" s="137">
        <v>68.333333333333343</v>
      </c>
      <c r="F78" s="137">
        <v>1.4892318480306219</v>
      </c>
    </row>
    <row r="79" spans="5:6" x14ac:dyDescent="0.25">
      <c r="E79" s="137">
        <v>71.666666666666671</v>
      </c>
      <c r="F79" s="137">
        <v>2.0492735140819773</v>
      </c>
    </row>
    <row r="80" spans="5:6" x14ac:dyDescent="0.25">
      <c r="E80" s="137">
        <v>75.000000000000014</v>
      </c>
      <c r="F80" s="137">
        <v>2.2300465968293519</v>
      </c>
    </row>
    <row r="81" spans="5:6" x14ac:dyDescent="0.25">
      <c r="E81" s="137">
        <v>78.333333333333343</v>
      </c>
      <c r="F81" s="137">
        <v>2.4009580277577962</v>
      </c>
    </row>
    <row r="82" spans="5:6" x14ac:dyDescent="0.25">
      <c r="E82" s="137">
        <v>81.666666666666671</v>
      </c>
      <c r="F82" s="137">
        <v>2.947958238281061</v>
      </c>
    </row>
    <row r="83" spans="5:6" x14ac:dyDescent="0.25">
      <c r="E83" s="137">
        <v>85.000000000000014</v>
      </c>
      <c r="F83" s="137">
        <v>3.4782068077574131</v>
      </c>
    </row>
    <row r="84" spans="5:6" x14ac:dyDescent="0.25">
      <c r="E84" s="137">
        <v>88.333333333333343</v>
      </c>
      <c r="F84" s="137">
        <v>4.683868461159836</v>
      </c>
    </row>
    <row r="85" spans="5:6" x14ac:dyDescent="0.25">
      <c r="E85" s="137">
        <v>91.666666666666671</v>
      </c>
      <c r="F85" s="137">
        <v>6.58</v>
      </c>
    </row>
    <row r="86" spans="5:6" x14ac:dyDescent="0.25">
      <c r="E86" s="137">
        <v>95.000000000000014</v>
      </c>
      <c r="F86" s="137">
        <v>7.92</v>
      </c>
    </row>
    <row r="87" spans="5:6" ht="15.75" thickBot="1" x14ac:dyDescent="0.3">
      <c r="E87" s="139">
        <v>98.333333333333343</v>
      </c>
      <c r="F87" s="139">
        <v>9.43</v>
      </c>
    </row>
  </sheetData>
  <mergeCells count="2">
    <mergeCell ref="B1:N2"/>
    <mergeCell ref="E6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NAIVE-BAYES</vt:lpstr>
      <vt:lpstr>APRIORI</vt:lpstr>
      <vt:lpstr>KMEANS</vt:lpstr>
      <vt:lpstr>KNN</vt:lpstr>
      <vt:lpstr>REGRESIÓN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Unalmed</dc:creator>
  <cp:lastModifiedBy>Unalmed</cp:lastModifiedBy>
  <dcterms:created xsi:type="dcterms:W3CDTF">2018-03-26T18:17:56Z</dcterms:created>
  <dcterms:modified xsi:type="dcterms:W3CDTF">2018-04-02T18:54:08Z</dcterms:modified>
</cp:coreProperties>
</file>