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ruthmurrugarra/Dropbox/Gestión de Operaciones Avanzada/2022-1/Cátedra/"/>
    </mc:Choice>
  </mc:AlternateContent>
  <bookViews>
    <workbookView xWindow="2740" yWindow="740" windowWidth="26700" windowHeight="15880" tabRatio="500" activeTab="1"/>
  </bookViews>
  <sheets>
    <sheet name="Rectilinea" sheetId="3" r:id="rId1"/>
    <sheet name="Euclidiana" sheetId="7" r:id="rId2"/>
  </sheets>
  <definedNames>
    <definedName name="solver_adj" localSheetId="1" hidden="1">Euclidiana!$O$3:$O$4</definedName>
    <definedName name="solver_adj" localSheetId="0" hidden="1">Rectilinea!$H$24:$H$25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Euclidiana!$K$3</definedName>
    <definedName name="solver_opt" localSheetId="0" hidden="1">Rectilinea!$E$31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 l="1"/>
  <c r="H3" i="7"/>
  <c r="I3" i="7"/>
  <c r="G4" i="7"/>
  <c r="H4" i="7"/>
  <c r="I4" i="7"/>
  <c r="G5" i="7"/>
  <c r="H5" i="7"/>
  <c r="I5" i="7"/>
  <c r="G6" i="7"/>
  <c r="H6" i="7"/>
  <c r="I6" i="7"/>
  <c r="G2" i="7"/>
  <c r="H2" i="7"/>
  <c r="I2" i="7"/>
  <c r="I21" i="7"/>
  <c r="I22" i="7"/>
  <c r="I24" i="7"/>
  <c r="I25" i="7"/>
  <c r="J20" i="7"/>
  <c r="J19" i="7"/>
  <c r="J18" i="7"/>
  <c r="J21" i="7"/>
  <c r="J22" i="7"/>
  <c r="I20" i="7"/>
  <c r="I19" i="7"/>
  <c r="I18" i="7"/>
  <c r="H25" i="7"/>
  <c r="H24" i="7"/>
  <c r="C18" i="7"/>
  <c r="C17" i="7"/>
  <c r="E3" i="7"/>
  <c r="F3" i="7"/>
  <c r="E4" i="7"/>
  <c r="F4" i="7"/>
  <c r="E5" i="7"/>
  <c r="F5" i="7"/>
  <c r="E6" i="7"/>
  <c r="F6" i="7"/>
  <c r="F2" i="7"/>
  <c r="E2" i="7"/>
  <c r="R45" i="3"/>
  <c r="R44" i="3"/>
  <c r="O45" i="3"/>
  <c r="O44" i="3"/>
  <c r="F51" i="3"/>
  <c r="E48" i="3"/>
  <c r="E44" i="3"/>
  <c r="E41" i="3"/>
  <c r="E38" i="3"/>
  <c r="K45" i="3"/>
  <c r="K44" i="3"/>
  <c r="J45" i="3"/>
  <c r="J44" i="3"/>
  <c r="J39" i="3"/>
  <c r="K39" i="3"/>
  <c r="J40" i="3"/>
  <c r="K40" i="3"/>
  <c r="J41" i="3"/>
  <c r="K41" i="3"/>
  <c r="J42" i="3"/>
  <c r="K42" i="3"/>
  <c r="K38" i="3"/>
  <c r="J38" i="3"/>
  <c r="B25" i="3"/>
  <c r="C25" i="3"/>
  <c r="E25" i="3"/>
  <c r="B26" i="3"/>
  <c r="C26" i="3"/>
  <c r="E26" i="3"/>
  <c r="B27" i="3"/>
  <c r="C27" i="3"/>
  <c r="E27" i="3"/>
  <c r="B28" i="3"/>
  <c r="C28" i="3"/>
  <c r="E28" i="3"/>
  <c r="B29" i="3"/>
  <c r="C29" i="3"/>
  <c r="E29" i="3"/>
  <c r="E31" i="3"/>
  <c r="C13" i="3"/>
  <c r="C14" i="3"/>
  <c r="C15" i="3"/>
  <c r="C16" i="3"/>
  <c r="C12" i="3"/>
  <c r="B13" i="3"/>
  <c r="B14" i="3"/>
  <c r="B15" i="3"/>
  <c r="B16" i="3"/>
  <c r="B12" i="3"/>
  <c r="B19" i="3"/>
  <c r="C19" i="3"/>
  <c r="D19" i="3"/>
  <c r="J25" i="7"/>
  <c r="J24" i="7"/>
  <c r="K22" i="7"/>
  <c r="K21" i="7"/>
  <c r="K20" i="7"/>
  <c r="K19" i="7"/>
  <c r="K18" i="7"/>
  <c r="K24" i="7"/>
  <c r="K25" i="7"/>
  <c r="L18" i="7"/>
  <c r="L19" i="7"/>
  <c r="L20" i="7"/>
  <c r="L21" i="7"/>
  <c r="L22" i="7"/>
  <c r="L25" i="7"/>
  <c r="L24" i="7"/>
  <c r="M22" i="7"/>
  <c r="M21" i="7"/>
  <c r="M20" i="7"/>
  <c r="M19" i="7"/>
  <c r="M18" i="7"/>
  <c r="M24" i="7"/>
  <c r="M25" i="7"/>
  <c r="N18" i="7"/>
  <c r="N19" i="7"/>
  <c r="N20" i="7"/>
  <c r="N21" i="7"/>
  <c r="N22" i="7"/>
  <c r="N25" i="7"/>
  <c r="N24" i="7"/>
  <c r="O22" i="7"/>
  <c r="O21" i="7"/>
  <c r="O20" i="7"/>
  <c r="O19" i="7"/>
  <c r="O18" i="7"/>
  <c r="O24" i="7"/>
  <c r="O25" i="7"/>
  <c r="P18" i="7"/>
  <c r="P19" i="7"/>
  <c r="P20" i="7"/>
  <c r="P21" i="7"/>
  <c r="P22" i="7"/>
  <c r="P24" i="7"/>
  <c r="P25" i="7"/>
  <c r="K3" i="7"/>
</calcChain>
</file>

<file path=xl/sharedStrings.xml><?xml version="1.0" encoding="utf-8"?>
<sst xmlns="http://schemas.openxmlformats.org/spreadsheetml/2006/main" count="92" uniqueCount="38">
  <si>
    <t>Zona</t>
  </si>
  <si>
    <t>A</t>
  </si>
  <si>
    <t>B</t>
  </si>
  <si>
    <t>C</t>
  </si>
  <si>
    <t>D</t>
  </si>
  <si>
    <t>E</t>
  </si>
  <si>
    <t>a(i)</t>
  </si>
  <si>
    <t>b(i)</t>
  </si>
  <si>
    <t>x</t>
  </si>
  <si>
    <t>y</t>
  </si>
  <si>
    <r>
      <rPr>
        <i/>
        <sz val="14"/>
        <color rgb="FF000000"/>
        <rFont val="Calibri"/>
        <family val="2"/>
        <scheme val="minor"/>
      </rPr>
      <t>w</t>
    </r>
    <r>
      <rPr>
        <i/>
        <vertAlign val="subscript"/>
        <sz val="14"/>
        <color rgb="FF000000"/>
        <rFont val="Calibri"/>
        <family val="2"/>
        <scheme val="minor"/>
      </rPr>
      <t>i</t>
    </r>
  </si>
  <si>
    <t>g1(x)</t>
  </si>
  <si>
    <t>g2(y)</t>
  </si>
  <si>
    <t>Datos</t>
  </si>
  <si>
    <t>|x- a(i)|</t>
  </si>
  <si>
    <t>|y - b(i)|</t>
  </si>
  <si>
    <t>dist</t>
  </si>
  <si>
    <t>f(x,y)</t>
  </si>
  <si>
    <t>max</t>
  </si>
  <si>
    <t>Método de centro gravedad</t>
  </si>
  <si>
    <t>x*</t>
  </si>
  <si>
    <t>y*</t>
  </si>
  <si>
    <t>gi(x,y)</t>
  </si>
  <si>
    <t>Iteración</t>
  </si>
  <si>
    <t>Distancia rectilínea F.O. Minimizar distancia ponderada promedio</t>
  </si>
  <si>
    <t>Distancia rectilínea F.O. Minimizar la distancia máxima</t>
  </si>
  <si>
    <t>|x- a(i)|+ |y - b(i)|</t>
  </si>
  <si>
    <t>a(i) + b(i)</t>
  </si>
  <si>
    <t>-a(i) + b(i)</t>
  </si>
  <si>
    <t>min</t>
  </si>
  <si>
    <t>x1</t>
  </si>
  <si>
    <t>x2</t>
  </si>
  <si>
    <t>y1</t>
  </si>
  <si>
    <t>y2</t>
  </si>
  <si>
    <t>w(i)*a(i)</t>
  </si>
  <si>
    <t>w(i)*b(i)</t>
  </si>
  <si>
    <t>(x-a)^2</t>
  </si>
  <si>
    <t>(y-b)^2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</si>
</sst>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i/>
      <vertAlign val="subscript"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indent="3" readingOrder="1"/>
    </xf>
    <xf numFmtId="0" fontId="1" fillId="0" borderId="1" xfId="0" applyFont="1" applyBorder="1" applyAlignment="1">
      <alignment horizontal="center" vertical="center" readingOrder="1"/>
    </xf>
    <xf numFmtId="0" fontId="4" fillId="0" borderId="0" xfId="0" applyFont="1"/>
    <xf numFmtId="0" fontId="1" fillId="0" borderId="0" xfId="0" applyFont="1" applyFill="1" applyBorder="1" applyAlignment="1">
      <alignment horizontal="left" vertical="center" indent="3" readingOrder="1"/>
    </xf>
    <xf numFmtId="0" fontId="0" fillId="3" borderId="0" xfId="0" applyFill="1"/>
    <xf numFmtId="164" fontId="0" fillId="2" borderId="0" xfId="0" applyNumberFormat="1" applyFill="1"/>
    <xf numFmtId="0" fontId="1" fillId="0" borderId="2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1" fillId="0" borderId="3" xfId="0" applyFont="1" applyBorder="1" applyAlignment="1">
      <alignment horizontal="center" vertical="center" readingOrder="1"/>
    </xf>
    <xf numFmtId="0" fontId="1" fillId="0" borderId="4" xfId="0" applyFont="1" applyFill="1" applyBorder="1" applyAlignment="1">
      <alignment horizontal="center" vertical="center" readingOrder="1"/>
    </xf>
    <xf numFmtId="0" fontId="0" fillId="0" borderId="0" xfId="0" applyBorder="1"/>
    <xf numFmtId="0" fontId="0" fillId="0" borderId="0" xfId="0" quotePrefix="1"/>
    <xf numFmtId="2" fontId="0" fillId="0" borderId="0" xfId="0" applyNumberFormat="1"/>
    <xf numFmtId="2" fontId="0" fillId="2" borderId="0" xfId="0" applyNumberForma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4" Type="http://schemas.openxmlformats.org/officeDocument/2006/relationships/image" Target="../media/image13.png"/><Relationship Id="rId1" Type="http://schemas.openxmlformats.org/officeDocument/2006/relationships/image" Target="../media/image10.png"/><Relationship Id="rId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141111</xdr:colOff>
      <xdr:row>10</xdr:row>
      <xdr:rowOff>73156</xdr:rowOff>
    </xdr:from>
    <xdr:to>
      <xdr:col>15</xdr:col>
      <xdr:colOff>429018</xdr:colOff>
      <xdr:row>15</xdr:row>
      <xdr:rowOff>197106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5648" y="2448526"/>
          <a:ext cx="5226796" cy="1358673"/>
        </a:xfrm>
        <a:prstGeom prst="rect">
          <a:avLst/>
        </a:prstGeom>
      </xdr:spPr>
    </xdr:pic>
    <xdr:clientData/>
  </xdr:twoCellAnchor>
  <xdr:twoCellAnchor editAs="oneCell">
    <xdr:from>
      <xdr:col>10</xdr:col>
      <xdr:colOff>207066</xdr:colOff>
      <xdr:row>22</xdr:row>
      <xdr:rowOff>119748</xdr:rowOff>
    </xdr:from>
    <xdr:to>
      <xdr:col>16</xdr:col>
      <xdr:colOff>465483</xdr:colOff>
      <xdr:row>26</xdr:row>
      <xdr:rowOff>67365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3370" y="5061705"/>
          <a:ext cx="5227983" cy="8863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703204</xdr:colOff>
      <xdr:row>38</xdr:row>
      <xdr:rowOff>144286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148" y="8184444"/>
          <a:ext cx="2349500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39</xdr:row>
      <xdr:rowOff>38452</xdr:rowOff>
    </xdr:from>
    <xdr:to>
      <xdr:col>3</xdr:col>
      <xdr:colOff>790517</xdr:colOff>
      <xdr:row>41</xdr:row>
      <xdr:rowOff>182738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148" y="8822619"/>
          <a:ext cx="2436813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42</xdr:row>
      <xdr:rowOff>83255</xdr:rowOff>
    </xdr:from>
    <xdr:to>
      <xdr:col>4</xdr:col>
      <xdr:colOff>111830</xdr:colOff>
      <xdr:row>45</xdr:row>
      <xdr:rowOff>121708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148" y="9467144"/>
          <a:ext cx="2581275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45</xdr:row>
      <xdr:rowOff>113770</xdr:rowOff>
    </xdr:from>
    <xdr:to>
      <xdr:col>4</xdr:col>
      <xdr:colOff>170568</xdr:colOff>
      <xdr:row>48</xdr:row>
      <xdr:rowOff>152222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148" y="10097381"/>
          <a:ext cx="2640013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49</xdr:row>
      <xdr:rowOff>3115</xdr:rowOff>
    </xdr:from>
    <xdr:to>
      <xdr:col>4</xdr:col>
      <xdr:colOff>953205</xdr:colOff>
      <xdr:row>51</xdr:row>
      <xdr:rowOff>125588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148" y="10786356"/>
          <a:ext cx="3422650" cy="522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18</xdr:col>
      <xdr:colOff>491185</xdr:colOff>
      <xdr:row>37</xdr:row>
      <xdr:rowOff>211842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130" y="8184444"/>
          <a:ext cx="4606925" cy="4587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13</xdr:col>
      <xdr:colOff>33337</xdr:colOff>
      <xdr:row>39</xdr:row>
      <xdr:rowOff>148166</xdr:rowOff>
    </xdr:from>
    <xdr:to>
      <xdr:col>18</xdr:col>
      <xdr:colOff>575322</xdr:colOff>
      <xdr:row>41</xdr:row>
      <xdr:rowOff>113064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0467" y="9073444"/>
          <a:ext cx="4657725" cy="4587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20</xdr:row>
      <xdr:rowOff>177800</xdr:rowOff>
    </xdr:from>
    <xdr:to>
      <xdr:col>5</xdr:col>
      <xdr:colOff>681883</xdr:colOff>
      <xdr:row>24</xdr:row>
      <xdr:rowOff>215900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3289300"/>
          <a:ext cx="4555383" cy="965200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254000</xdr:colOff>
      <xdr:row>29</xdr:row>
      <xdr:rowOff>114300</xdr:rowOff>
    </xdr:from>
    <xdr:to>
      <xdr:col>12</xdr:col>
      <xdr:colOff>402936</xdr:colOff>
      <xdr:row>34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2500" y="5359400"/>
          <a:ext cx="4276436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621168</xdr:colOff>
      <xdr:row>29</xdr:row>
      <xdr:rowOff>190500</xdr:rowOff>
    </xdr:from>
    <xdr:to>
      <xdr:col>19</xdr:col>
      <xdr:colOff>38100</xdr:colOff>
      <xdr:row>34</xdr:row>
      <xdr:rowOff>101600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7168" y="5435600"/>
          <a:ext cx="5195432" cy="927100"/>
        </a:xfrm>
        <a:prstGeom prst="rect">
          <a:avLst/>
        </a:prstGeom>
      </xdr:spPr>
    </xdr:pic>
    <xdr:clientData/>
  </xdr:twoCellAnchor>
  <xdr:twoCellAnchor editAs="oneCell">
    <xdr:from>
      <xdr:col>4</xdr:col>
      <xdr:colOff>584200</xdr:colOff>
      <xdr:row>7</xdr:row>
      <xdr:rowOff>83840</xdr:rowOff>
    </xdr:from>
    <xdr:to>
      <xdr:col>12</xdr:col>
      <xdr:colOff>444500</xdr:colOff>
      <xdr:row>13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734840"/>
          <a:ext cx="6464300" cy="114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27" zoomScale="108" workbookViewId="0">
      <selection activeCell="E31" sqref="E31"/>
    </sheetView>
  </sheetViews>
  <sheetFormatPr baseColWidth="10" defaultRowHeight="16" x14ac:dyDescent="0.2"/>
  <cols>
    <col min="5" max="5" width="18.33203125" bestFit="1" customWidth="1"/>
  </cols>
  <sheetData>
    <row r="1" spans="1:8" ht="19" x14ac:dyDescent="0.25">
      <c r="A1" s="3" t="s">
        <v>13</v>
      </c>
      <c r="B1" s="3"/>
      <c r="C1" s="3"/>
      <c r="D1" s="3"/>
    </row>
    <row r="2" spans="1:8" ht="19" x14ac:dyDescent="0.2">
      <c r="A2" s="1" t="s">
        <v>0</v>
      </c>
      <c r="B2" s="2" t="s">
        <v>6</v>
      </c>
      <c r="C2" s="2" t="s">
        <v>7</v>
      </c>
      <c r="D2" s="2" t="s">
        <v>10</v>
      </c>
    </row>
    <row r="3" spans="1:8" ht="19" x14ac:dyDescent="0.2">
      <c r="A3" s="1" t="s">
        <v>1</v>
      </c>
      <c r="B3" s="2">
        <v>2.5</v>
      </c>
      <c r="C3" s="2">
        <v>4.5</v>
      </c>
      <c r="D3" s="2">
        <v>2</v>
      </c>
    </row>
    <row r="4" spans="1:8" ht="19" x14ac:dyDescent="0.2">
      <c r="A4" s="1" t="s">
        <v>2</v>
      </c>
      <c r="B4" s="2">
        <v>3</v>
      </c>
      <c r="C4" s="2">
        <v>2.5</v>
      </c>
      <c r="D4" s="2">
        <v>5</v>
      </c>
    </row>
    <row r="5" spans="1:8" ht="19" x14ac:dyDescent="0.2">
      <c r="A5" s="1" t="s">
        <v>3</v>
      </c>
      <c r="B5" s="2">
        <v>5.5</v>
      </c>
      <c r="C5" s="2">
        <v>4</v>
      </c>
      <c r="D5" s="2">
        <v>10</v>
      </c>
    </row>
    <row r="6" spans="1:8" ht="19" x14ac:dyDescent="0.2">
      <c r="A6" s="1" t="s">
        <v>4</v>
      </c>
      <c r="B6" s="2">
        <v>5</v>
      </c>
      <c r="C6" s="2">
        <v>2</v>
      </c>
      <c r="D6" s="2">
        <v>7</v>
      </c>
    </row>
    <row r="7" spans="1:8" ht="19" x14ac:dyDescent="0.2">
      <c r="A7" s="1" t="s">
        <v>5</v>
      </c>
      <c r="B7" s="2">
        <v>8</v>
      </c>
      <c r="C7" s="2">
        <v>5</v>
      </c>
      <c r="D7" s="2">
        <v>12</v>
      </c>
    </row>
    <row r="10" spans="1:8" ht="19" x14ac:dyDescent="0.2">
      <c r="A10" s="4" t="s">
        <v>24</v>
      </c>
    </row>
    <row r="11" spans="1:8" ht="19" x14ac:dyDescent="0.2">
      <c r="A11" s="1" t="s">
        <v>0</v>
      </c>
      <c r="B11" s="2" t="s">
        <v>14</v>
      </c>
      <c r="C11" s="2" t="s">
        <v>15</v>
      </c>
      <c r="D11" s="2" t="s">
        <v>10</v>
      </c>
      <c r="E11" s="11"/>
      <c r="F11" s="12"/>
    </row>
    <row r="12" spans="1:8" ht="19" x14ac:dyDescent="0.2">
      <c r="A12" s="1" t="s">
        <v>1</v>
      </c>
      <c r="B12" s="2">
        <f>+ABS($H$12-B3)</f>
        <v>2.9999987634551966</v>
      </c>
      <c r="C12" s="2">
        <f>+ABS($H$13-C3)</f>
        <v>0.50000083859021105</v>
      </c>
      <c r="D12" s="2">
        <v>2</v>
      </c>
      <c r="G12" t="s">
        <v>8</v>
      </c>
      <c r="H12" s="6">
        <v>5.4999987634551966</v>
      </c>
    </row>
    <row r="13" spans="1:8" ht="19" x14ac:dyDescent="0.2">
      <c r="A13" s="1" t="s">
        <v>2</v>
      </c>
      <c r="B13" s="2">
        <f>+ABS($H$12-B4)</f>
        <v>2.4999987634551966</v>
      </c>
      <c r="C13" s="2">
        <f>+ABS($H$13-C4)</f>
        <v>1.499999161409789</v>
      </c>
      <c r="D13" s="2">
        <v>5</v>
      </c>
      <c r="G13" t="s">
        <v>9</v>
      </c>
      <c r="H13" s="6">
        <v>3.999999161409789</v>
      </c>
    </row>
    <row r="14" spans="1:8" ht="19" x14ac:dyDescent="0.2">
      <c r="A14" s="1" t="s">
        <v>3</v>
      </c>
      <c r="B14" s="2">
        <f>+ABS($H$12-B5)</f>
        <v>1.2365448034401538E-6</v>
      </c>
      <c r="C14" s="2">
        <f>+ABS($H$13-C5)</f>
        <v>8.3859021104970566E-7</v>
      </c>
      <c r="D14" s="2">
        <v>10</v>
      </c>
    </row>
    <row r="15" spans="1:8" ht="19" x14ac:dyDescent="0.2">
      <c r="A15" s="1" t="s">
        <v>4</v>
      </c>
      <c r="B15" s="2">
        <f>+ABS($H$12-B6)</f>
        <v>0.49999876345519656</v>
      </c>
      <c r="C15" s="2">
        <f>+ABS($H$13-C6)</f>
        <v>1.999999161409789</v>
      </c>
      <c r="D15" s="2">
        <v>7</v>
      </c>
    </row>
    <row r="16" spans="1:8" ht="19" x14ac:dyDescent="0.2">
      <c r="A16" s="1" t="s">
        <v>5</v>
      </c>
      <c r="B16" s="2">
        <f>+ABS($H$12-B7)</f>
        <v>2.5000012365448034</v>
      </c>
      <c r="C16" s="2">
        <f>+ABS($H$13-C7)</f>
        <v>1.000000838590211</v>
      </c>
      <c r="D16" s="2">
        <v>12</v>
      </c>
    </row>
    <row r="18" spans="1:8" x14ac:dyDescent="0.2">
      <c r="B18" t="s">
        <v>11</v>
      </c>
      <c r="C18" t="s">
        <v>12</v>
      </c>
      <c r="D18" t="s">
        <v>17</v>
      </c>
    </row>
    <row r="19" spans="1:8" x14ac:dyDescent="0.2">
      <c r="B19">
        <f>+SUMPRODUCT(B12:B16,D12:D16)</f>
        <v>52.000009892358435</v>
      </c>
      <c r="C19">
        <f>+SUMPRODUCT(C12:C16,D12:D16)</f>
        <v>34.500010063082534</v>
      </c>
      <c r="D19" s="5">
        <f>+B19+C19</f>
        <v>86.500019955440962</v>
      </c>
    </row>
    <row r="23" spans="1:8" ht="19" x14ac:dyDescent="0.2">
      <c r="A23" s="4" t="s">
        <v>25</v>
      </c>
    </row>
    <row r="24" spans="1:8" ht="19" x14ac:dyDescent="0.2">
      <c r="A24" s="1" t="s">
        <v>0</v>
      </c>
      <c r="B24" s="2" t="s">
        <v>14</v>
      </c>
      <c r="C24" s="10" t="s">
        <v>15</v>
      </c>
      <c r="D24" s="2" t="s">
        <v>10</v>
      </c>
      <c r="E24" s="11" t="s">
        <v>26</v>
      </c>
      <c r="F24" s="12"/>
      <c r="G24" t="s">
        <v>8</v>
      </c>
      <c r="H24" s="6">
        <v>4.6249998530642049</v>
      </c>
    </row>
    <row r="25" spans="1:8" ht="19" x14ac:dyDescent="0.2">
      <c r="A25" s="1" t="s">
        <v>1</v>
      </c>
      <c r="B25" s="2">
        <f>+ABS($H$24-B3)</f>
        <v>2.1249998530642049</v>
      </c>
      <c r="C25" s="2">
        <f>+ABS($H$25-C3)</f>
        <v>0.12499985306420491</v>
      </c>
      <c r="D25" s="2">
        <v>2</v>
      </c>
      <c r="E25">
        <f>+B25+C25</f>
        <v>2.2499997061284098</v>
      </c>
      <c r="G25" t="s">
        <v>9</v>
      </c>
      <c r="H25" s="6">
        <v>4.6249998530642049</v>
      </c>
    </row>
    <row r="26" spans="1:8" ht="19" x14ac:dyDescent="0.2">
      <c r="A26" s="1" t="s">
        <v>2</v>
      </c>
      <c r="B26" s="2">
        <f>+ABS($H$24-B4)</f>
        <v>1.6249998530642049</v>
      </c>
      <c r="C26" s="2">
        <f>+ABS($H$25-C4)</f>
        <v>2.1249998530642049</v>
      </c>
      <c r="D26" s="2">
        <v>5</v>
      </c>
      <c r="E26">
        <f>+B26+C26</f>
        <v>3.7499997061284098</v>
      </c>
    </row>
    <row r="27" spans="1:8" ht="19" x14ac:dyDescent="0.2">
      <c r="A27" s="1" t="s">
        <v>3</v>
      </c>
      <c r="B27" s="2">
        <f>+ABS($H$24-B5)</f>
        <v>0.87500014693579509</v>
      </c>
      <c r="C27" s="2">
        <f>+ABS($H$25-C5)</f>
        <v>0.62499985306420491</v>
      </c>
      <c r="D27" s="2">
        <v>10</v>
      </c>
      <c r="E27">
        <f>+B27+C27</f>
        <v>1.5</v>
      </c>
    </row>
    <row r="28" spans="1:8" ht="19" x14ac:dyDescent="0.2">
      <c r="A28" s="1" t="s">
        <v>4</v>
      </c>
      <c r="B28" s="2">
        <f>+ABS($H$24-B6)</f>
        <v>0.37500014693579509</v>
      </c>
      <c r="C28" s="2">
        <f>+ABS($H$25-C6)</f>
        <v>2.6249998530642049</v>
      </c>
      <c r="D28" s="2">
        <v>7</v>
      </c>
      <c r="E28">
        <f>+B28+C28</f>
        <v>3</v>
      </c>
    </row>
    <row r="29" spans="1:8" ht="19" x14ac:dyDescent="0.2">
      <c r="A29" s="1" t="s">
        <v>5</v>
      </c>
      <c r="B29" s="2">
        <f>+ABS($H$24-B7)</f>
        <v>3.3750001469357951</v>
      </c>
      <c r="C29" s="2">
        <f>+ABS($H$25-C7)</f>
        <v>0.37500014693579509</v>
      </c>
      <c r="D29" s="2">
        <v>12</v>
      </c>
      <c r="E29">
        <f>+B29+C29</f>
        <v>3.7500002938715902</v>
      </c>
    </row>
    <row r="31" spans="1:8" x14ac:dyDescent="0.2">
      <c r="D31" t="s">
        <v>18</v>
      </c>
      <c r="E31">
        <f>+MAX(E25:E29)</f>
        <v>3.7500002938715902</v>
      </c>
    </row>
    <row r="37" spans="5:18" ht="19" x14ac:dyDescent="0.2">
      <c r="G37" s="1" t="s">
        <v>0</v>
      </c>
      <c r="H37" s="2" t="s">
        <v>6</v>
      </c>
      <c r="I37" s="2" t="s">
        <v>7</v>
      </c>
      <c r="J37" t="s">
        <v>27</v>
      </c>
      <c r="K37" s="13" t="s">
        <v>28</v>
      </c>
    </row>
    <row r="38" spans="5:18" ht="19" x14ac:dyDescent="0.2">
      <c r="E38">
        <f>+J45</f>
        <v>5.5</v>
      </c>
      <c r="G38" s="1" t="s">
        <v>1</v>
      </c>
      <c r="H38" s="2">
        <v>2.5</v>
      </c>
      <c r="I38" s="2">
        <v>4.5</v>
      </c>
      <c r="J38">
        <f>+H38+I38</f>
        <v>7</v>
      </c>
      <c r="K38">
        <f>-H38+I38</f>
        <v>2</v>
      </c>
    </row>
    <row r="39" spans="5:18" ht="19" x14ac:dyDescent="0.2">
      <c r="G39" s="1" t="s">
        <v>2</v>
      </c>
      <c r="H39" s="2">
        <v>3</v>
      </c>
      <c r="I39" s="2">
        <v>2.5</v>
      </c>
      <c r="J39">
        <f t="shared" ref="J39:J42" si="0">+H39+I39</f>
        <v>5.5</v>
      </c>
      <c r="K39">
        <f t="shared" ref="K39:K42" si="1">-H39+I39</f>
        <v>-0.5</v>
      </c>
    </row>
    <row r="40" spans="5:18" ht="19" x14ac:dyDescent="0.2">
      <c r="G40" s="1" t="s">
        <v>3</v>
      </c>
      <c r="H40" s="2">
        <v>5.5</v>
      </c>
      <c r="I40" s="2">
        <v>4</v>
      </c>
      <c r="J40">
        <f t="shared" si="0"/>
        <v>9.5</v>
      </c>
      <c r="K40">
        <f t="shared" si="1"/>
        <v>-1.5</v>
      </c>
    </row>
    <row r="41" spans="5:18" ht="19" x14ac:dyDescent="0.2">
      <c r="E41">
        <f>+J44</f>
        <v>13</v>
      </c>
      <c r="G41" s="1" t="s">
        <v>4</v>
      </c>
      <c r="H41" s="2">
        <v>5</v>
      </c>
      <c r="I41" s="2">
        <v>2</v>
      </c>
      <c r="J41">
        <f t="shared" si="0"/>
        <v>7</v>
      </c>
      <c r="K41">
        <f t="shared" si="1"/>
        <v>-3</v>
      </c>
    </row>
    <row r="42" spans="5:18" ht="19" x14ac:dyDescent="0.2">
      <c r="G42" s="1" t="s">
        <v>5</v>
      </c>
      <c r="H42" s="2">
        <v>8</v>
      </c>
      <c r="I42" s="2">
        <v>5</v>
      </c>
      <c r="J42">
        <f t="shared" si="0"/>
        <v>13</v>
      </c>
      <c r="K42">
        <f t="shared" si="1"/>
        <v>-3</v>
      </c>
    </row>
    <row r="44" spans="5:18" x14ac:dyDescent="0.2">
      <c r="E44">
        <f>+K45</f>
        <v>-3</v>
      </c>
      <c r="I44" t="s">
        <v>18</v>
      </c>
      <c r="J44">
        <f>+MAX(J38:J42)</f>
        <v>13</v>
      </c>
      <c r="K44">
        <f>+MAX(K38:K42)</f>
        <v>2</v>
      </c>
      <c r="N44" t="s">
        <v>30</v>
      </c>
      <c r="O44">
        <f>+(E38-E44)/2</f>
        <v>4.25</v>
      </c>
      <c r="Q44" t="s">
        <v>32</v>
      </c>
      <c r="R44">
        <f>+(E38+E44+F51)/2</f>
        <v>5</v>
      </c>
    </row>
    <row r="45" spans="5:18" x14ac:dyDescent="0.2">
      <c r="I45" t="s">
        <v>29</v>
      </c>
      <c r="J45">
        <f>+MIN(J38:J42)</f>
        <v>5.5</v>
      </c>
      <c r="K45">
        <f>+MIN(K38:K42)</f>
        <v>-3</v>
      </c>
      <c r="N45" t="s">
        <v>31</v>
      </c>
      <c r="O45">
        <f>+(E41-E48)/2</f>
        <v>5.5</v>
      </c>
      <c r="Q45" t="s">
        <v>33</v>
      </c>
      <c r="R45">
        <f>+(E41-E48-F51)/2</f>
        <v>1.75</v>
      </c>
    </row>
    <row r="48" spans="5:18" x14ac:dyDescent="0.2">
      <c r="E48">
        <f>+K44</f>
        <v>2</v>
      </c>
    </row>
    <row r="51" spans="6:6" x14ac:dyDescent="0.2">
      <c r="F51">
        <f>+MAX(E41-E38,E48-E44)</f>
        <v>7.5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C18" sqref="C18"/>
    </sheetView>
  </sheetViews>
  <sheetFormatPr baseColWidth="10" defaultRowHeight="16" x14ac:dyDescent="0.2"/>
  <sheetData>
    <row r="1" spans="1:16" ht="19" x14ac:dyDescent="0.2">
      <c r="A1" s="1" t="s">
        <v>0</v>
      </c>
      <c r="B1" s="2" t="s">
        <v>6</v>
      </c>
      <c r="C1" s="2" t="s">
        <v>7</v>
      </c>
      <c r="D1" s="2" t="s">
        <v>10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16</v>
      </c>
    </row>
    <row r="2" spans="1:16" ht="19" x14ac:dyDescent="0.2">
      <c r="A2" s="1" t="s">
        <v>1</v>
      </c>
      <c r="B2" s="2">
        <v>2.5</v>
      </c>
      <c r="C2" s="2">
        <v>4.5</v>
      </c>
      <c r="D2" s="2">
        <v>2</v>
      </c>
      <c r="E2">
        <f>+D2*B2</f>
        <v>5</v>
      </c>
      <c r="F2">
        <f>+D2*C2</f>
        <v>9</v>
      </c>
      <c r="G2">
        <f>+($O$3-B2)^2</f>
        <v>8.9999571293498448</v>
      </c>
      <c r="H2">
        <f>+($O$4-C2)^2</f>
        <v>0.25007021266084545</v>
      </c>
      <c r="I2">
        <f>+SQRT(G2+H2)</f>
        <v>3.0413857601446566</v>
      </c>
      <c r="K2" t="s">
        <v>17</v>
      </c>
    </row>
    <row r="3" spans="1:16" ht="19" x14ac:dyDescent="0.2">
      <c r="A3" s="1" t="s">
        <v>2</v>
      </c>
      <c r="B3" s="2">
        <v>3</v>
      </c>
      <c r="C3" s="2">
        <v>2.5</v>
      </c>
      <c r="D3" s="2">
        <v>5</v>
      </c>
      <c r="E3">
        <f t="shared" ref="E3:E6" si="0">+D3*B3</f>
        <v>15</v>
      </c>
      <c r="F3">
        <f t="shared" ref="F3:F6" si="1">+D3*C3</f>
        <v>12.5</v>
      </c>
      <c r="G3">
        <f>+($O$3-B3)^2</f>
        <v>6.2499642744667128</v>
      </c>
      <c r="H3">
        <f>+($O$4-C3)^2</f>
        <v>2.249789381733966</v>
      </c>
      <c r="I3">
        <f t="shared" ref="I3:I6" si="2">+SQRT(G3+H3)</f>
        <v>2.9154336995035024</v>
      </c>
      <c r="K3">
        <f>+SUMPRODUCT(I2:I6,D2:D6)</f>
        <v>67.40240785465366</v>
      </c>
      <c r="N3" t="s">
        <v>8</v>
      </c>
      <c r="O3" s="15">
        <v>5.4999928548831321</v>
      </c>
    </row>
    <row r="4" spans="1:16" ht="19" x14ac:dyDescent="0.2">
      <c r="A4" s="1" t="s">
        <v>3</v>
      </c>
      <c r="B4" s="2">
        <v>5.5</v>
      </c>
      <c r="C4" s="2">
        <v>4</v>
      </c>
      <c r="D4" s="2">
        <v>10</v>
      </c>
      <c r="E4">
        <f t="shared" si="0"/>
        <v>55</v>
      </c>
      <c r="F4">
        <f t="shared" si="1"/>
        <v>40</v>
      </c>
      <c r="G4">
        <f t="shared" ref="G4:G6" si="3">+($O$3-B4)^2</f>
        <v>5.1052695056605662E-11</v>
      </c>
      <c r="H4">
        <f t="shared" ref="H4:H6" si="4">+($O$4-C4)^2</f>
        <v>4.929125593245053E-9</v>
      </c>
      <c r="I4">
        <f t="shared" si="2"/>
        <v>7.0570378263841403E-5</v>
      </c>
      <c r="N4" t="s">
        <v>9</v>
      </c>
      <c r="O4" s="15">
        <v>3.9999297922682802</v>
      </c>
    </row>
    <row r="5" spans="1:16" ht="19" x14ac:dyDescent="0.2">
      <c r="A5" s="1" t="s">
        <v>4</v>
      </c>
      <c r="B5" s="2">
        <v>5</v>
      </c>
      <c r="C5" s="2">
        <v>2</v>
      </c>
      <c r="D5" s="2">
        <v>7</v>
      </c>
      <c r="E5">
        <f t="shared" si="0"/>
        <v>35</v>
      </c>
      <c r="F5">
        <f t="shared" si="1"/>
        <v>14</v>
      </c>
      <c r="G5">
        <f t="shared" si="3"/>
        <v>0.24999285493418474</v>
      </c>
      <c r="H5">
        <f t="shared" si="4"/>
        <v>3.9997191740022462</v>
      </c>
      <c r="I5">
        <f t="shared" si="2"/>
        <v>2.0614829683837872</v>
      </c>
    </row>
    <row r="6" spans="1:16" ht="19" x14ac:dyDescent="0.2">
      <c r="A6" s="1" t="s">
        <v>5</v>
      </c>
      <c r="B6" s="2">
        <v>8</v>
      </c>
      <c r="C6" s="2">
        <v>5</v>
      </c>
      <c r="D6" s="2">
        <v>12</v>
      </c>
      <c r="E6">
        <f t="shared" si="0"/>
        <v>96</v>
      </c>
      <c r="F6">
        <f t="shared" si="1"/>
        <v>60</v>
      </c>
      <c r="G6">
        <f t="shared" si="3"/>
        <v>6.2500357256353922</v>
      </c>
      <c r="H6">
        <f t="shared" si="4"/>
        <v>1.0001404203925652</v>
      </c>
      <c r="I6">
        <f t="shared" si="2"/>
        <v>2.6926151128648068</v>
      </c>
    </row>
    <row r="15" spans="1:16" ht="19" x14ac:dyDescent="0.2">
      <c r="A15" s="4" t="s">
        <v>19</v>
      </c>
    </row>
    <row r="16" spans="1:16" x14ac:dyDescent="0.2">
      <c r="H16" t="s">
        <v>23</v>
      </c>
      <c r="I16">
        <v>1</v>
      </c>
      <c r="J16">
        <v>2</v>
      </c>
      <c r="K16">
        <v>3</v>
      </c>
      <c r="L16">
        <v>4</v>
      </c>
      <c r="M16">
        <v>5</v>
      </c>
      <c r="N16">
        <v>6</v>
      </c>
      <c r="O16">
        <v>7</v>
      </c>
      <c r="P16">
        <v>8</v>
      </c>
    </row>
    <row r="17" spans="2:16" ht="19" x14ac:dyDescent="0.2">
      <c r="B17" t="s">
        <v>20</v>
      </c>
      <c r="C17" s="14">
        <f>+SUM(E2:E6)/SUM(D2:D6)</f>
        <v>5.7222222222222223</v>
      </c>
      <c r="H17" s="1" t="s">
        <v>0</v>
      </c>
      <c r="I17" s="8" t="s">
        <v>22</v>
      </c>
      <c r="J17" s="8" t="s">
        <v>22</v>
      </c>
      <c r="K17" s="8" t="s">
        <v>22</v>
      </c>
      <c r="L17" s="8" t="s">
        <v>22</v>
      </c>
      <c r="M17" s="8" t="s">
        <v>22</v>
      </c>
      <c r="N17" s="8" t="s">
        <v>22</v>
      </c>
      <c r="O17" s="8" t="s">
        <v>22</v>
      </c>
      <c r="P17" s="8" t="s">
        <v>22</v>
      </c>
    </row>
    <row r="18" spans="2:16" ht="19" x14ac:dyDescent="0.2">
      <c r="B18" t="s">
        <v>21</v>
      </c>
      <c r="C18" s="14">
        <f>+SUM(F2:F6)/SUM(D2:D6)</f>
        <v>3.7638888888888888</v>
      </c>
      <c r="H18" s="1" t="s">
        <v>1</v>
      </c>
      <c r="I18">
        <f t="shared" ref="I18:P20" si="5">+$D2/SQRT((H$24-$B2)^2+(H$25-$C2)^2)</f>
        <v>0.60510077353017533</v>
      </c>
      <c r="J18">
        <f t="shared" si="5"/>
        <v>0.63450369286485675</v>
      </c>
      <c r="K18">
        <f t="shared" si="5"/>
        <v>0.64622110276252009</v>
      </c>
      <c r="L18">
        <f t="shared" si="5"/>
        <v>0.65155770439024163</v>
      </c>
      <c r="M18">
        <f t="shared" si="5"/>
        <v>0.65430328467530185</v>
      </c>
      <c r="N18">
        <f t="shared" si="5"/>
        <v>0.65578191358333293</v>
      </c>
      <c r="O18">
        <f t="shared" si="5"/>
        <v>0.65659121277082577</v>
      </c>
      <c r="P18">
        <f t="shared" si="5"/>
        <v>0.657037798809047</v>
      </c>
    </row>
    <row r="19" spans="2:16" ht="19" x14ac:dyDescent="0.2">
      <c r="H19" s="1" t="s">
        <v>2</v>
      </c>
      <c r="I19">
        <f t="shared" si="5"/>
        <v>1.6659348387216091</v>
      </c>
      <c r="J19">
        <f t="shared" si="5"/>
        <v>1.7029631657417306</v>
      </c>
      <c r="K19">
        <f t="shared" si="5"/>
        <v>1.7113708336384257</v>
      </c>
      <c r="L19">
        <f t="shared" si="5"/>
        <v>1.7133236851801519</v>
      </c>
      <c r="M19">
        <f t="shared" si="5"/>
        <v>1.714101138603058</v>
      </c>
      <c r="N19">
        <f t="shared" si="5"/>
        <v>1.7145033532987644</v>
      </c>
      <c r="O19">
        <f t="shared" si="5"/>
        <v>1.7147203499771668</v>
      </c>
      <c r="P19">
        <f t="shared" si="5"/>
        <v>1.7148389423529455</v>
      </c>
    </row>
    <row r="20" spans="2:16" ht="19" x14ac:dyDescent="0.2">
      <c r="H20" s="1" t="s">
        <v>3</v>
      </c>
      <c r="I20">
        <f t="shared" si="5"/>
        <v>30.841411455224584</v>
      </c>
      <c r="J20">
        <f t="shared" si="5"/>
        <v>66.961888007972618</v>
      </c>
      <c r="K20">
        <f t="shared" si="5"/>
        <v>131.71578878311061</v>
      </c>
      <c r="L20">
        <f t="shared" si="5"/>
        <v>247.89044359295724</v>
      </c>
      <c r="M20">
        <f t="shared" si="5"/>
        <v>456.2925433086528</v>
      </c>
      <c r="N20">
        <f t="shared" si="5"/>
        <v>830.06524376872824</v>
      </c>
      <c r="O20">
        <f t="shared" si="5"/>
        <v>1500.3853748827971</v>
      </c>
      <c r="P20">
        <f t="shared" si="5"/>
        <v>2702.5048106774766</v>
      </c>
    </row>
    <row r="21" spans="2:16" ht="19" x14ac:dyDescent="0.2">
      <c r="H21" s="1" t="s">
        <v>4</v>
      </c>
      <c r="I21">
        <f>+$D5/SQRT((H$24-$B5)^2+(H$25-$C5)^2)</f>
        <v>3.6725759275486221</v>
      </c>
      <c r="J21">
        <f>+$D5/SQRT((I$24-$B5)^2+(I$25-$C5)^2)</f>
        <v>3.5497102067060768</v>
      </c>
      <c r="K21">
        <f t="shared" ref="K21:P21" si="6">+$D5/SQRT((J$24-$B5)^2+(J$25-$C5)^2)</f>
        <v>3.4783171909987183</v>
      </c>
      <c r="L21">
        <f t="shared" si="6"/>
        <v>3.4396112719008043</v>
      </c>
      <c r="M21">
        <f t="shared" si="6"/>
        <v>3.4193694722053576</v>
      </c>
      <c r="N21">
        <f t="shared" si="6"/>
        <v>3.4085895222259652</v>
      </c>
      <c r="O21">
        <f t="shared" si="6"/>
        <v>3.4027322235532402</v>
      </c>
      <c r="P21">
        <f t="shared" si="6"/>
        <v>3.3995120794761702</v>
      </c>
    </row>
    <row r="22" spans="2:16" ht="19" x14ac:dyDescent="0.2">
      <c r="H22" s="1" t="s">
        <v>5</v>
      </c>
      <c r="I22">
        <f>+$D6/SQRT((H$24-$B6)^2+(H$25-$C6)^2)</f>
        <v>4.6303953012309433</v>
      </c>
      <c r="J22">
        <f>+$D6/SQRT((I$24-$B6)^2+(I$25-$C6)^2)</f>
        <v>4.5176736117061074</v>
      </c>
      <c r="K22">
        <f t="shared" ref="K22:P22" si="7">+$D6/SQRT((J$24-$B6)^2+(J$25-$C6)^2)</f>
        <v>4.4835795999354202</v>
      </c>
      <c r="L22">
        <f t="shared" si="7"/>
        <v>4.4710356476257083</v>
      </c>
      <c r="M22">
        <f t="shared" si="7"/>
        <v>4.4646505927627347</v>
      </c>
      <c r="N22">
        <f t="shared" si="7"/>
        <v>4.4611185306810972</v>
      </c>
      <c r="O22">
        <f t="shared" si="7"/>
        <v>4.4591544628865485</v>
      </c>
      <c r="P22">
        <f t="shared" si="7"/>
        <v>4.4580619059496698</v>
      </c>
    </row>
    <row r="24" spans="2:16" ht="19" x14ac:dyDescent="0.2">
      <c r="G24" s="4" t="s">
        <v>8</v>
      </c>
      <c r="H24" s="14">
        <f>+C17</f>
        <v>5.7222222222222223</v>
      </c>
      <c r="I24" s="14">
        <f t="shared" ref="I24:P24" si="8">+SUMPRODUCT($B2:$B6,I18:I22)/SUM(I18:I22)</f>
        <v>5.5907768417311487</v>
      </c>
      <c r="J24" s="14">
        <f t="shared" si="8"/>
        <v>5.5434089634647448</v>
      </c>
      <c r="K24" s="14">
        <f t="shared" si="8"/>
        <v>5.5229006488315298</v>
      </c>
      <c r="L24" s="14">
        <f t="shared" si="8"/>
        <v>5.5124718262955836</v>
      </c>
      <c r="M24" s="14">
        <f t="shared" si="8"/>
        <v>5.5068670316184081</v>
      </c>
      <c r="N24" s="14">
        <f t="shared" si="8"/>
        <v>5.5038020677494073</v>
      </c>
      <c r="O24" s="14">
        <f t="shared" si="8"/>
        <v>5.5021116816573832</v>
      </c>
      <c r="P24" s="9">
        <f t="shared" si="8"/>
        <v>5.5011748987057727</v>
      </c>
    </row>
    <row r="25" spans="2:16" ht="19" x14ac:dyDescent="0.2">
      <c r="G25" s="4" t="s">
        <v>9</v>
      </c>
      <c r="H25" s="14">
        <f>+C18</f>
        <v>3.7638888888888888</v>
      </c>
      <c r="I25" s="14">
        <f t="shared" ref="I25:P25" si="9">+SUMPRODUCT($C2:$C6,I18:I22)/SUM(I18:I22)</f>
        <v>3.8814183551146799</v>
      </c>
      <c r="J25" s="14">
        <f t="shared" si="9"/>
        <v>3.9377130303565311</v>
      </c>
      <c r="K25" s="14">
        <f t="shared" si="9"/>
        <v>3.9667899372337865</v>
      </c>
      <c r="L25" s="14">
        <f t="shared" si="9"/>
        <v>3.9819790596821334</v>
      </c>
      <c r="M25" s="14">
        <f t="shared" si="9"/>
        <v>3.9901015148892891</v>
      </c>
      <c r="N25" s="14">
        <f t="shared" si="9"/>
        <v>3.9945258884701649</v>
      </c>
      <c r="O25" s="14">
        <f t="shared" si="9"/>
        <v>3.9969614467977297</v>
      </c>
      <c r="P25" s="9">
        <f t="shared" si="9"/>
        <v>3.9983099333272865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Rectilinea</vt:lpstr>
      <vt:lpstr>Euclidiana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2020-05-04T01:39:24Z</dcterms:created>
  <dcterms:modified xsi:type="dcterms:W3CDTF">2022-05-02T03:29:12Z</dcterms:modified>
</cp:coreProperties>
</file>