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rturoguerra/Downloads/Grupo 1/"/>
    </mc:Choice>
  </mc:AlternateContent>
  <xr:revisionPtr revIDLastSave="0" documentId="13_ncr:1_{30B12CCC-8BC2-5C45-878C-66D2240F0A14}" xr6:coauthVersionLast="47" xr6:coauthVersionMax="47" xr10:uidLastSave="{00000000-0000-0000-0000-000000000000}"/>
  <bookViews>
    <workbookView xWindow="4540" yWindow="398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<sst xmlns="http://schemas.openxmlformats.org/spreadsheetml/2006/main" count="161" uniqueCount="102">
  <si>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</si>
  <si>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</si>
  <si>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</si>
  <si>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</si>
  <si>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</si>
  <si>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</si>
  <si>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</si>
  <si>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</si>
  <si>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</si>
  <si>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</si>
  <si>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</si>
  <si>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</si>
  <si>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</si>
  <si>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</si>
  <si>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</si>
  <si>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</si>
  <si>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</si>
  <si>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</si>
  <si>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</si>
  <si>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</si>
  <si>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</si>
  <si>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</si>
  <si>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</si>
  <si>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</si>
  <si>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</si>
  <si>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</si>
  <si>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</si>
  <si>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</si>
  <si>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</si>
  <si>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</si>
  <si>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</si>
  <si>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</si>
  <si>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</si>
  <si>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</si>
  <si>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</si>
  <si>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</si>
  <si>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</si>
  <si>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</si>
  <si>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</si>
  <si>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</si>
  <si>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</si>
  <si>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</si>
  <si>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</si>
  <si>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</si>
  <si>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</si>
  <si>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</si>
  <si>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</si>
  <si>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</si>
  <si>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</si>
  <si>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</si>
  <si>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</si>
  <si>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</si>
  <si>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</si>
  <si>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</si>
  <si>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</si>
  <si>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</si>
  <si>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</si>
  <si>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</si>
  <si>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</si>
  <si>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</si>
  <si>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</si>
  <si>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</si>
  <si>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</si>
  <si>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</si>
  <si>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</si>
  <si>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</si>
  <si>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</si>
  <si>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</si>
  <si>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</si>
  <si>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</si>
  <si>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</si>
  <si>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</si>
  <si>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</si>
  <si>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</si>
  <si>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</si>
  <si>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</si>
  <si>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</si>
  <si>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</si>
  <si>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</si>
  <si>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</si>
  <si>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</si>
  <si>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</si>
  <si>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</si>
  <si>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</si>
  <si>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</si>
  <si>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</si>
  <si>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</si>
  <si>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</si>
  <si>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</si>
  <si>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</si>
  <si>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</si>
  <si>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</si>
  <si>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</si>
  <si>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</si>
  <si>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</si>
  <si>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Cristóbal Cabezas Espinoza</t>
  </si>
  <si>
    <t>José Tobar Estay</t>
  </si>
  <si>
    <t>Edgar León</t>
  </si>
  <si>
    <t>No me dieron acceso al proyecto JIRA</t>
  </si>
  <si>
    <t>Los objetivos en la PPT en el informe no son los mismos</t>
  </si>
  <si>
    <t>Se debe mejorar la planificación</t>
  </si>
  <si>
    <t>El plan presentado en la PPT y lo que hay en el Jira no conversa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</si>
</sst>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0" xfId="0" applyFont="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0" xfId="0" applyFont="1" applyFill="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22" sqref="C22"/>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 t="s">
        <v>3</v>
      </c>
      <c r="D3" s="2" t="s">
        <v>4</v>
      </c>
      <c r="E3" s="55"/>
    </row>
    <row r="4" spans="1:11" x14ac:dyDescent="0.2">
      <c r="A4" s="5">
        <v>1</v>
      </c>
      <c r="B4" s="38" t="s">
        <v>95</v>
      </c>
      <c r="C4" s="6">
        <f>EVALUACION1!$C$24</f>
        <v>4.4000000000000004</v>
      </c>
      <c r="D4" s="6">
        <f>$C$35</f>
        <v>6</v>
      </c>
      <c r="E4" s="51">
        <f>C4*C$2+D4*D$2</f>
        <v>4.8000000000000007</v>
      </c>
      <c r="G4" s="1"/>
    </row>
    <row r="5" spans="1:11" x14ac:dyDescent="0.2">
      <c r="A5" s="5">
        <v>2</v>
      </c>
      <c r="B5" s="38" t="s">
        <v>96</v>
      </c>
      <c r="C5" s="6">
        <f>EVALUACION1!$C$24</f>
        <v>4.4000000000000004</v>
      </c>
      <c r="D5" s="6">
        <f>C47</f>
        <v>6</v>
      </c>
      <c r="E5" s="51">
        <f t="shared" ref="E5:E6" si="0">C5*C$2+D5*D$2</f>
        <v>4.8000000000000007</v>
      </c>
      <c r="G5" s="1"/>
    </row>
    <row r="6" spans="1:11" x14ac:dyDescent="0.2">
      <c r="A6" s="5">
        <v>3</v>
      </c>
      <c r="B6" s="38" t="s">
        <v>97</v>
      </c>
      <c r="C6" s="6">
        <f>EVALUACION1!$C$24</f>
        <v>4.4000000000000004</v>
      </c>
      <c r="D6" s="6">
        <f>C58</f>
        <v>6</v>
      </c>
      <c r="E6" s="51">
        <f t="shared" si="0"/>
        <v>4.8000000000000007</v>
      </c>
      <c r="G6" s="1"/>
    </row>
    <row r="11" spans="1:11" ht="19" outlineLevel="1" x14ac:dyDescent="0.2">
      <c r="A11" s="70" t="s">
        <v>12</v>
      </c>
      <c r="B11" s="15"/>
      <c r="C11" s="56" t="s">
        <v>13</v>
      </c>
      <c r="D11" s="63" t="s">
        <v>14</v>
      </c>
      <c r="E11" s="67"/>
      <c r="F11" s="67"/>
      <c r="G11" s="67"/>
      <c r="H11" s="67"/>
      <c r="I11" s="67"/>
      <c r="J11" s="67"/>
      <c r="K11" s="64"/>
    </row>
    <row r="12" spans="1:11" outlineLevel="1" x14ac:dyDescent="0.2">
      <c r="A12" s="66"/>
      <c r="B12" s="25" t="s">
        <v>15</v>
      </c>
      <c r="C12" s="55"/>
      <c r="D12" s="63" t="s">
        <v>7</v>
      </c>
      <c r="E12" s="64"/>
      <c r="F12" s="63" t="s">
        <v>8</v>
      </c>
      <c r="G12" s="64"/>
      <c r="H12" s="69" t="s">
        <v>77</v>
      </c>
      <c r="I12" s="64"/>
      <c r="J12" s="63" t="s">
        <v>10</v>
      </c>
      <c r="K12" s="64"/>
    </row>
    <row r="13" spans="1:11" ht="26" outlineLevel="1" x14ac:dyDescent="0.2">
      <c r="A13" s="71"/>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1"/>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1"/>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outlineLevel="1" x14ac:dyDescent="0.2">
      <c r="A16" s="71"/>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6" outlineLevel="1" x14ac:dyDescent="0.2">
      <c r="A17" s="71"/>
      <c r="B17" s="41" t="str">
        <f>RUBRICA!A10</f>
        <v>6. Propone una metodología de trabajo que permite alcanzar los objetivos propuestos y es pertinente con los requerimientos disciplinares.</v>
      </c>
      <c r="C17" s="39" t="s">
        <v>8</v>
      </c>
      <c r="D17" s="17" t="str">
        <f t="shared" ref="D17:D22" si="12">IF($C17=CL,"X","")</f>
        <v/>
      </c>
      <c r="E17" s="17" t="str">
        <f t="shared" ref="E17" si="13">IF(D17="X",100*0.1,"")</f>
        <v/>
      </c>
      <c r="F17" s="17" t="str">
        <f t="shared" ref="F17:F22" si="14">IF($C17=L,"X","")</f>
        <v>X</v>
      </c>
      <c r="G17" s="17">
        <f t="shared" ref="G17" si="15">IF(F17="X",60*0.1,"")</f>
        <v>6</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1"/>
      <c r="B18" s="41" t="str">
        <f>RUBRICA!A11</f>
        <v xml:space="preserve">7. Establece un plan de trabajo para su proyecto APT considerando los recursos, duración, facilitadores y obstaculizadores en el desarrollo de las actividades. </v>
      </c>
      <c r="C18" s="39" t="s">
        <v>78</v>
      </c>
      <c r="D18" s="17" t="str">
        <f t="shared" si="12"/>
        <v/>
      </c>
      <c r="E18" s="17" t="str">
        <f t="shared" ref="E18" si="20">IF(D18="X",100*0.1,"")</f>
        <v/>
      </c>
      <c r="F18" s="17" t="str">
        <f t="shared" si="14"/>
        <v/>
      </c>
      <c r="G18" s="17" t="str">
        <f t="shared" ref="G18" si="21">IF(F18="X",60*0.1,"")</f>
        <v/>
      </c>
      <c r="H18" s="17" t="str">
        <f t="shared" si="16"/>
        <v>X</v>
      </c>
      <c r="I18" s="17">
        <f t="shared" ref="I18" si="22">IF(H18="X",30*0.1,"")</f>
        <v>3</v>
      </c>
      <c r="J18" s="17" t="str">
        <f t="shared" si="18"/>
        <v/>
      </c>
      <c r="K18" s="17" t="str">
        <f t="shared" si="19"/>
        <v/>
      </c>
    </row>
    <row r="19" spans="1:11" ht="26" outlineLevel="1" x14ac:dyDescent="0.2">
      <c r="A19" s="71"/>
      <c r="B19" s="41" t="str">
        <f>RUBRICA!A12</f>
        <v>8. Determina evidencias, justificando cómo estas dan cuenta del logro de las actividades del Proyecto APT.</v>
      </c>
      <c r="C19" s="39" t="s">
        <v>78</v>
      </c>
      <c r="D19" s="17" t="str">
        <f t="shared" si="12"/>
        <v/>
      </c>
      <c r="E19" s="17" t="str">
        <f>IF(D19="X",100*0.05,"")</f>
        <v/>
      </c>
      <c r="F19" s="17" t="str">
        <f t="shared" si="14"/>
        <v/>
      </c>
      <c r="G19" s="17" t="str">
        <f t="shared" ref="G19" si="23">IF(F19="X",60*0.05,"")</f>
        <v/>
      </c>
      <c r="H19" s="17" t="str">
        <f t="shared" si="16"/>
        <v>X</v>
      </c>
      <c r="I19" s="17">
        <f t="shared" ref="I19" si="24">IF(H19="X",30*0.05,"")</f>
        <v>1.5</v>
      </c>
      <c r="J19" s="17" t="str">
        <f t="shared" si="18"/>
        <v/>
      </c>
      <c r="K19" s="17" t="str">
        <f t="shared" si="19"/>
        <v/>
      </c>
    </row>
    <row r="20" spans="1:11" outlineLevel="1" x14ac:dyDescent="0.2">
      <c r="A20" s="71"/>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1"/>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1"/>
      <c r="B22" s="41" t="str">
        <f>RUBRICA!A16</f>
        <v>12. Desarrolla un plan de trabajo que permita del logro de los objetivos propuestos del proyecto de 
acuerdo a los tiempos para su desarrollo</v>
      </c>
      <c r="C22" s="39" t="s">
        <v>8</v>
      </c>
      <c r="D22" s="17" t="str">
        <f t="shared" si="12"/>
        <v/>
      </c>
      <c r="E22" s="17" t="str">
        <f>IF(D22="X",100*0.1,"")</f>
        <v/>
      </c>
      <c r="F22" s="17" t="str">
        <f t="shared" si="14"/>
        <v>X</v>
      </c>
      <c r="G22" s="17">
        <f>IF(F22="X",60*0.1,"")</f>
        <v>6</v>
      </c>
      <c r="H22" s="17" t="str">
        <f t="shared" si="16"/>
        <v/>
      </c>
      <c r="I22" s="17" t="str">
        <f>IF(H22="X",30*0.1,"")</f>
        <v/>
      </c>
      <c r="J22" s="17" t="str">
        <f t="shared" si="18"/>
        <v/>
      </c>
      <c r="K22" s="17" t="str">
        <f t="shared" si="19"/>
        <v/>
      </c>
    </row>
    <row r="23" spans="1:11" ht="15.75" customHeight="1" outlineLevel="1" x14ac:dyDescent="0.25">
      <c r="A23" s="66"/>
      <c r="B23" s="40" t="s">
        <v>6</v>
      </c>
      <c r="C23" s="44">
        <f>E23+G23+I23+K23</f>
        <v>46</v>
      </c>
      <c r="D23" s="20"/>
      <c r="E23" s="20">
        <f>SUM(E13:E22)</f>
        <v>25</v>
      </c>
      <c r="F23" s="20"/>
      <c r="G23" s="20">
        <f>SUM(G13:G22)</f>
        <v>15</v>
      </c>
      <c r="H23" s="20"/>
      <c r="I23" s="20">
        <f>SUM(I13:I22)</f>
        <v>6</v>
      </c>
      <c r="J23" s="20"/>
      <c r="K23" s="20">
        <f>SUM(K13:K22)</f>
        <v>0</v>
      </c>
    </row>
    <row r="24" spans="1:11" ht="15.75" customHeight="1" outlineLevel="1" x14ac:dyDescent="0.25">
      <c r="A24" s="55"/>
      <c r="B24" s="43" t="s">
        <v>16</v>
      </c>
      <c r="C24" s="21">
        <f>VLOOKUP(C23,ESCALA_IEP!A2:B142,2,FALSE)</f>
        <v>4.4000000000000004</v>
      </c>
    </row>
    <row r="25" spans="1:11" ht="15.75" customHeight="1" x14ac:dyDescent="0.2"/>
    <row r="26" spans="1:11" ht="15.75" customHeight="1" x14ac:dyDescent="0.2"/>
    <row r="27" spans="1:11" ht="15.75" customHeight="1" x14ac:dyDescent="0.2">
      <c r="A27" s="65" t="s">
        <v>18</v>
      </c>
      <c r="B27" s="54" t="s">
        <v>19</v>
      </c>
      <c r="C27" s="57" t="str">
        <f>$B$4</f>
        <v>Cristóbal Cabezas Espinoza</v>
      </c>
      <c r="D27" s="58"/>
      <c r="E27" s="58"/>
      <c r="F27" s="58"/>
      <c r="G27" s="58"/>
      <c r="H27" s="58"/>
      <c r="I27" s="58"/>
      <c r="J27" s="58"/>
      <c r="K27" s="59"/>
    </row>
    <row r="28" spans="1:11" ht="15.75" customHeight="1" x14ac:dyDescent="0.2">
      <c r="A28" s="66"/>
      <c r="B28" s="55"/>
      <c r="C28" s="60"/>
      <c r="D28" s="61"/>
      <c r="E28" s="61"/>
      <c r="F28" s="61"/>
      <c r="G28" s="61"/>
      <c r="H28" s="61"/>
      <c r="I28" s="61"/>
      <c r="J28" s="61"/>
      <c r="K28" s="62"/>
    </row>
    <row r="29" spans="1:11" ht="15.75" customHeight="1" x14ac:dyDescent="0.2">
      <c r="A29" s="66"/>
      <c r="B29" s="15" t="s">
        <v>20</v>
      </c>
      <c r="C29" s="56" t="s">
        <v>13</v>
      </c>
      <c r="D29" s="63" t="s">
        <v>14</v>
      </c>
      <c r="E29" s="67"/>
      <c r="F29" s="67"/>
      <c r="G29" s="67"/>
      <c r="H29" s="67"/>
      <c r="I29" s="67"/>
      <c r="J29" s="67"/>
      <c r="K29" s="64"/>
    </row>
    <row r="30" spans="1:11" ht="15.75" customHeight="1" x14ac:dyDescent="0.2">
      <c r="A30" s="66"/>
      <c r="B30" s="16" t="s">
        <v>15</v>
      </c>
      <c r="C30" s="55"/>
      <c r="D30" s="63" t="s">
        <v>7</v>
      </c>
      <c r="E30" s="64"/>
      <c r="F30" s="63" t="s">
        <v>8</v>
      </c>
      <c r="G30" s="64"/>
      <c r="H30" s="63" t="s">
        <v>9</v>
      </c>
      <c r="I30" s="64"/>
      <c r="J30" s="63" t="s">
        <v>10</v>
      </c>
      <c r="K30" s="64"/>
    </row>
    <row r="31" spans="1:11" ht="24.5" customHeight="1" x14ac:dyDescent="0.2">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8</v>
      </c>
      <c r="D32" s="17" t="str">
        <f t="shared" si="25"/>
        <v/>
      </c>
      <c r="E32" s="17" t="str">
        <f>IF(D32="X",100*0.1,"")</f>
        <v/>
      </c>
      <c r="F32" s="17" t="str">
        <f t="shared" si="26"/>
        <v>X</v>
      </c>
      <c r="G32" s="17">
        <f>IF(F32="X",60*0.1,"")</f>
        <v>6</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25">
      <c r="A35" s="55"/>
      <c r="B35" s="18" t="s">
        <v>16</v>
      </c>
      <c r="C35" s="21">
        <f>VLOOKUP(C34,ESCALA_TRAB_EQUIP!A2:B62,2,FALSE)</f>
        <v>6</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4" t="s">
        <v>19</v>
      </c>
      <c r="C39" s="57" t="str">
        <f>B5</f>
        <v>José Tobar Estay</v>
      </c>
      <c r="D39" s="58"/>
      <c r="E39" s="58"/>
      <c r="F39" s="58"/>
      <c r="G39" s="58"/>
      <c r="H39" s="58"/>
      <c r="I39" s="58"/>
      <c r="J39" s="58"/>
      <c r="K39" s="59"/>
    </row>
    <row r="40" spans="1:11" ht="15.75" customHeight="1" x14ac:dyDescent="0.2">
      <c r="A40" s="66"/>
      <c r="B40" s="55"/>
      <c r="C40" s="60"/>
      <c r="D40" s="61"/>
      <c r="E40" s="61"/>
      <c r="F40" s="61"/>
      <c r="G40" s="61"/>
      <c r="H40" s="61"/>
      <c r="I40" s="61"/>
      <c r="J40" s="61"/>
      <c r="K40" s="62"/>
    </row>
    <row r="41" spans="1:11" ht="15.75" customHeight="1" x14ac:dyDescent="0.2">
      <c r="A41" s="66"/>
      <c r="B41" s="15" t="s">
        <v>20</v>
      </c>
      <c r="C41" s="56" t="s">
        <v>13</v>
      </c>
      <c r="D41" s="63" t="s">
        <v>14</v>
      </c>
      <c r="E41" s="67"/>
      <c r="F41" s="67"/>
      <c r="G41" s="67"/>
      <c r="H41" s="67"/>
      <c r="I41" s="67"/>
      <c r="J41" s="67"/>
      <c r="K41" s="64"/>
    </row>
    <row r="42" spans="1:11" ht="15.75" customHeight="1" x14ac:dyDescent="0.2">
      <c r="A42" s="66"/>
      <c r="B42" s="16" t="s">
        <v>15</v>
      </c>
      <c r="C42" s="55"/>
      <c r="D42" s="63" t="s">
        <v>7</v>
      </c>
      <c r="E42" s="64"/>
      <c r="F42" s="63" t="s">
        <v>8</v>
      </c>
      <c r="G42" s="64"/>
      <c r="H42" s="63" t="s">
        <v>9</v>
      </c>
      <c r="I42" s="64"/>
      <c r="J42" s="63" t="s">
        <v>10</v>
      </c>
      <c r="K42" s="64"/>
    </row>
    <row r="43" spans="1:11" ht="25.75" customHeight="1" x14ac:dyDescent="0.2">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25">
      <c r="A47" s="55"/>
      <c r="B47" s="18" t="s">
        <v>16</v>
      </c>
      <c r="C47" s="21">
        <f>VLOOKUP(C46,ESCALA_TRAB_EQUIP!A2:B62,2,FALSE)</f>
        <v>6</v>
      </c>
    </row>
    <row r="48" spans="1:11" ht="15.75" customHeight="1" x14ac:dyDescent="0.25">
      <c r="B48" s="23"/>
      <c r="C48" s="24"/>
    </row>
    <row r="49" spans="1:11" ht="15.75" customHeight="1" x14ac:dyDescent="0.25">
      <c r="B49" s="23"/>
      <c r="C49" s="24"/>
    </row>
    <row r="50" spans="1:11" ht="15.75" customHeight="1" x14ac:dyDescent="0.2">
      <c r="A50" s="65" t="s">
        <v>18</v>
      </c>
      <c r="B50" s="54" t="s">
        <v>19</v>
      </c>
      <c r="C50" s="57" t="str">
        <f>B6</f>
        <v>Edgar León</v>
      </c>
      <c r="D50" s="58"/>
      <c r="E50" s="58"/>
      <c r="F50" s="58"/>
      <c r="G50" s="58"/>
      <c r="H50" s="58"/>
      <c r="I50" s="58"/>
      <c r="J50" s="58"/>
      <c r="K50" s="59"/>
    </row>
    <row r="51" spans="1:11" ht="15.75" customHeight="1" x14ac:dyDescent="0.2">
      <c r="A51" s="66"/>
      <c r="B51" s="55"/>
      <c r="C51" s="60"/>
      <c r="D51" s="61"/>
      <c r="E51" s="61"/>
      <c r="F51" s="61"/>
      <c r="G51" s="61"/>
      <c r="H51" s="61"/>
      <c r="I51" s="61"/>
      <c r="J51" s="61"/>
      <c r="K51" s="62"/>
    </row>
    <row r="52" spans="1:11" ht="15.75" customHeight="1" x14ac:dyDescent="0.2">
      <c r="A52" s="66"/>
      <c r="B52" s="15" t="s">
        <v>20</v>
      </c>
      <c r="C52" s="56" t="s">
        <v>13</v>
      </c>
      <c r="D52" s="63" t="s">
        <v>14</v>
      </c>
      <c r="E52" s="67"/>
      <c r="F52" s="67"/>
      <c r="G52" s="67"/>
      <c r="H52" s="67"/>
      <c r="I52" s="67"/>
      <c r="J52" s="67"/>
      <c r="K52" s="64"/>
    </row>
    <row r="53" spans="1:11" ht="15.75" customHeight="1" x14ac:dyDescent="0.2">
      <c r="A53" s="66"/>
      <c r="B53" s="16" t="s">
        <v>15</v>
      </c>
      <c r="C53" s="55"/>
      <c r="D53" s="63" t="s">
        <v>7</v>
      </c>
      <c r="E53" s="64"/>
      <c r="F53" s="63" t="s">
        <v>8</v>
      </c>
      <c r="G53" s="64"/>
      <c r="H53" s="63" t="s">
        <v>9</v>
      </c>
      <c r="I53" s="64"/>
      <c r="J53" s="63" t="s">
        <v>10</v>
      </c>
      <c r="K53" s="64"/>
    </row>
    <row r="54" spans="1:11" ht="25.75" customHeight="1" x14ac:dyDescent="0.2">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8</v>
      </c>
      <c r="D55" s="17" t="str">
        <f t="shared" si="39"/>
        <v/>
      </c>
      <c r="E55" s="17" t="str">
        <f>IF(D55="X",100*0.1,"")</f>
        <v/>
      </c>
      <c r="F55" s="17" t="str">
        <f t="shared" si="40"/>
        <v>X</v>
      </c>
      <c r="G55" s="17">
        <f>IF(F55="X",60*0.1,"")</f>
        <v>6</v>
      </c>
      <c r="H55" s="17" t="str">
        <f t="shared" si="41"/>
        <v/>
      </c>
      <c r="I55" s="17" t="str">
        <f>IF(H55="X",30*0.1,"")</f>
        <v/>
      </c>
      <c r="J55" s="17" t="str">
        <f t="shared" si="42"/>
        <v/>
      </c>
      <c r="K55" s="17" t="str">
        <f t="shared" si="43"/>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26</v>
      </c>
      <c r="D57" s="20">
        <f>COUNTIF(D55:D56,"X")</f>
        <v>1</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25">
      <c r="A58" s="55"/>
      <c r="B58" s="18" t="s">
        <v>16</v>
      </c>
      <c r="C58" s="21">
        <f>VLOOKUP(C57,ESCALA_TRAB_EQUIP!A2:B62,2,FALSE)</f>
        <v>6</v>
      </c>
    </row>
    <row r="59" spans="1:11" ht="15.75" customHeight="1" x14ac:dyDescent="0.25">
      <c r="B59" s="23"/>
      <c r="C59" s="24"/>
    </row>
    <row r="60" spans="1:11" ht="15.75" customHeight="1" x14ac:dyDescent="0.2">
      <c r="B60" s="53" t="s">
        <v>98</v>
      </c>
    </row>
    <row r="61" spans="1:11" ht="15.75" customHeight="1" x14ac:dyDescent="0.2">
      <c r="B61" s="53" t="s">
        <v>99</v>
      </c>
    </row>
    <row r="62" spans="1:11" ht="15.75" customHeight="1" x14ac:dyDescent="0.2">
      <c r="B62" s="53" t="s">
        <v>100</v>
      </c>
    </row>
    <row r="63" spans="1:11" ht="15.75" customHeight="1" x14ac:dyDescent="0.2">
      <c r="B63" s="85" t="s">
        <v>101</v>
      </c>
    </row>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5" t="s">
        <v>21</v>
      </c>
      <c r="B2" s="78" t="s">
        <v>22</v>
      </c>
      <c r="C2" s="79"/>
      <c r="D2" s="79"/>
      <c r="E2" s="80"/>
      <c r="F2" s="75" t="s">
        <v>23</v>
      </c>
    </row>
    <row r="3" spans="1:6" ht="16" x14ac:dyDescent="0.2">
      <c r="A3" s="76"/>
      <c r="B3" s="81" t="s">
        <v>24</v>
      </c>
      <c r="C3" s="81" t="s">
        <v>25</v>
      </c>
      <c r="D3" s="26" t="s">
        <v>26</v>
      </c>
      <c r="E3" s="28" t="s">
        <v>10</v>
      </c>
      <c r="F3" s="76"/>
    </row>
    <row r="4" spans="1:6" ht="57.5" customHeight="1" thickBot="1" x14ac:dyDescent="0.25">
      <c r="A4" s="77"/>
      <c r="B4" s="82"/>
      <c r="C4" s="82"/>
      <c r="D4" s="27">
        <v>-0.3</v>
      </c>
      <c r="E4" s="27">
        <v>0</v>
      </c>
      <c r="F4" s="77"/>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3" t="s">
        <v>5</v>
      </c>
      <c r="B1" s="7" t="s">
        <v>6</v>
      </c>
      <c r="C1" s="8"/>
      <c r="D1" s="8"/>
      <c r="E1" s="9"/>
    </row>
    <row r="2" spans="1:5" ht="49" thickBot="1" x14ac:dyDescent="0.25">
      <c r="A2" s="84"/>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2024-09-24T14:55:12Z</dcterms:modified>
</cp:coreProperties>
</file>