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avantiasa-my.sharepoint.com/personal/cparralo_navantia_es/Documents/01 PERSONAL/cpc/Margarita/Futbol/CADIZ/Web/"/>
    </mc:Choice>
  </mc:AlternateContent>
  <xr:revisionPtr revIDLastSave="4" documentId="13_ncr:1_{5EC819FE-7417-4C07-9488-656E58282631}" xr6:coauthVersionLast="47" xr6:coauthVersionMax="47" xr10:uidLastSave="{CFCC8F1C-E6F1-4C77-B311-77B422126FB1}"/>
  <bookViews>
    <workbookView xWindow="-120" yWindow="-120" windowWidth="29040" windowHeight="15720" firstSheet="2" activeTab="6" xr2:uid="{00000000-000D-0000-FFFF-FFFF00000000}"/>
  </bookViews>
  <sheets>
    <sheet name="Instrucciones jornadas" sheetId="1" r:id="rId1"/>
    <sheet name="Seguimiento partidos" sheetId="2" r:id="rId2"/>
    <sheet name="Calendario" sheetId="3" r:id="rId3"/>
    <sheet name="Clasificación" sheetId="4" r:id="rId4"/>
    <sheet name="Resumen" sheetId="5" r:id="rId5"/>
    <sheet name="Estadísticas jugadoras" sheetId="6" r:id="rId6"/>
    <sheet name="Jugadoras" sheetId="7" r:id="rId7"/>
    <sheet name="Cromos jugadoras" sheetId="8" r:id="rId8"/>
    <sheet name="J01_IDA" sheetId="9" r:id="rId9"/>
    <sheet name="J02_IDA" sheetId="10" r:id="rId10"/>
    <sheet name="J03_IDA" sheetId="11" r:id="rId11"/>
    <sheet name="J04_IDA" sheetId="12" r:id="rId12"/>
    <sheet name="J05_IDA" sheetId="13" r:id="rId13"/>
    <sheet name="J06_IDA" sheetId="14" r:id="rId14"/>
    <sheet name="J07_IDA" sheetId="15" r:id="rId15"/>
    <sheet name="J08_IDA" sheetId="16" r:id="rId16"/>
    <sheet name="J09_IDA" sheetId="17" r:id="rId17"/>
    <sheet name="J10_IDA" sheetId="18" r:id="rId18"/>
    <sheet name="J11_IDA" sheetId="19" r:id="rId19"/>
    <sheet name="J12_IDA" sheetId="20" r:id="rId20"/>
    <sheet name="J13_IDA" sheetId="21" r:id="rId21"/>
    <sheet name="J01_VTA" sheetId="22" r:id="rId22"/>
    <sheet name="J02_VTA" sheetId="23" r:id="rId23"/>
    <sheet name="J03_VTA" sheetId="24" r:id="rId24"/>
    <sheet name="J04_VTA" sheetId="25" r:id="rId25"/>
    <sheet name="J05_VTA" sheetId="26" r:id="rId26"/>
    <sheet name="J06_VTA" sheetId="27" r:id="rId27"/>
    <sheet name="J07_VTA" sheetId="28" r:id="rId28"/>
    <sheet name="J08_VTA" sheetId="29" r:id="rId29"/>
    <sheet name="J09_VTA" sheetId="30" r:id="rId30"/>
    <sheet name="J10_VTA" sheetId="31" r:id="rId31"/>
    <sheet name="J11_VTA" sheetId="32" r:id="rId32"/>
    <sheet name="J12_VTA" sheetId="33" r:id="rId33"/>
    <sheet name="J13_VTA" sheetId="34" r:id="rId34"/>
  </sheets>
  <definedNames>
    <definedName name="_xlnm.Print_Area" localSheetId="7">'Cromos jugadoras'!$A$1:$O$148</definedName>
    <definedName name="_xlnm.Print_Area" localSheetId="6">Jugadoras!$A$1:$I$29</definedName>
    <definedName name="_xlnm.Print_Area" localSheetId="4">Resumen!$A$1:$AB$48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4" l="1"/>
  <c r="K34" i="34"/>
  <c r="J32" i="34"/>
  <c r="I32" i="34"/>
  <c r="H32" i="34"/>
  <c r="G32" i="34"/>
  <c r="J31" i="34"/>
  <c r="I31" i="34"/>
  <c r="H31" i="34"/>
  <c r="G31" i="34"/>
  <c r="J30" i="34"/>
  <c r="I30" i="34"/>
  <c r="H30" i="34"/>
  <c r="G30" i="34"/>
  <c r="J29" i="34"/>
  <c r="I29" i="34"/>
  <c r="H29" i="34"/>
  <c r="G29" i="34"/>
  <c r="J28" i="34"/>
  <c r="I28" i="34"/>
  <c r="H28" i="34"/>
  <c r="G28" i="34"/>
  <c r="J27" i="34"/>
  <c r="I27" i="34"/>
  <c r="H27" i="34"/>
  <c r="G27" i="34"/>
  <c r="J26" i="34"/>
  <c r="I26" i="34"/>
  <c r="H26" i="34"/>
  <c r="G26" i="34"/>
  <c r="J25" i="34"/>
  <c r="I25" i="34"/>
  <c r="H25" i="34"/>
  <c r="G25" i="34"/>
  <c r="J24" i="34"/>
  <c r="I24" i="34"/>
  <c r="H24" i="34"/>
  <c r="G24" i="34"/>
  <c r="J23" i="34"/>
  <c r="I23" i="34"/>
  <c r="H23" i="34"/>
  <c r="G23" i="34"/>
  <c r="J22" i="34"/>
  <c r="I22" i="34"/>
  <c r="H22" i="34"/>
  <c r="G22" i="34"/>
  <c r="J21" i="34"/>
  <c r="I21" i="34"/>
  <c r="H21" i="34"/>
  <c r="G21" i="34"/>
  <c r="J20" i="34"/>
  <c r="I20" i="34"/>
  <c r="H20" i="34"/>
  <c r="G20" i="34"/>
  <c r="J19" i="34"/>
  <c r="I19" i="34"/>
  <c r="H19" i="34"/>
  <c r="G19" i="34"/>
  <c r="J18" i="34"/>
  <c r="I18" i="34"/>
  <c r="H18" i="34"/>
  <c r="G18" i="34"/>
  <c r="J17" i="34"/>
  <c r="I17" i="34"/>
  <c r="H17" i="34"/>
  <c r="G17" i="34"/>
  <c r="J16" i="34"/>
  <c r="I16" i="34"/>
  <c r="H16" i="34"/>
  <c r="G16" i="34"/>
  <c r="J15" i="34"/>
  <c r="I15" i="34"/>
  <c r="H15" i="34"/>
  <c r="G15" i="34"/>
  <c r="J14" i="34"/>
  <c r="I14" i="34"/>
  <c r="H14" i="34"/>
  <c r="G14" i="34"/>
  <c r="J13" i="34"/>
  <c r="I13" i="34"/>
  <c r="H13" i="34"/>
  <c r="G13" i="34"/>
  <c r="J12" i="34"/>
  <c r="I12" i="34"/>
  <c r="H12" i="34"/>
  <c r="G12" i="34"/>
  <c r="J11" i="34"/>
  <c r="I11" i="34"/>
  <c r="H11" i="34"/>
  <c r="G11" i="34"/>
  <c r="J10" i="34"/>
  <c r="I10" i="34"/>
  <c r="H10" i="34"/>
  <c r="G10" i="34"/>
  <c r="J4" i="34"/>
  <c r="F4" i="34"/>
  <c r="B4" i="34"/>
  <c r="J3" i="34"/>
  <c r="F3" i="34"/>
  <c r="B3" i="34"/>
  <c r="L34" i="33"/>
  <c r="K34" i="33"/>
  <c r="J32" i="33"/>
  <c r="I32" i="33"/>
  <c r="H32" i="33"/>
  <c r="G32" i="33"/>
  <c r="J31" i="33"/>
  <c r="I31" i="33"/>
  <c r="H31" i="33"/>
  <c r="G31" i="33"/>
  <c r="J30" i="33"/>
  <c r="I30" i="33"/>
  <c r="H30" i="33"/>
  <c r="G30" i="33"/>
  <c r="J29" i="33"/>
  <c r="I29" i="33"/>
  <c r="H29" i="33"/>
  <c r="G29" i="33"/>
  <c r="J28" i="33"/>
  <c r="I28" i="33"/>
  <c r="H28" i="33"/>
  <c r="G28" i="33"/>
  <c r="J27" i="33"/>
  <c r="I27" i="33"/>
  <c r="H27" i="33"/>
  <c r="G27" i="33"/>
  <c r="J26" i="33"/>
  <c r="I26" i="33"/>
  <c r="H26" i="33"/>
  <c r="G26" i="33"/>
  <c r="J25" i="33"/>
  <c r="I25" i="33"/>
  <c r="H25" i="33"/>
  <c r="G25" i="33"/>
  <c r="J24" i="33"/>
  <c r="I24" i="33"/>
  <c r="H24" i="33"/>
  <c r="G24" i="33"/>
  <c r="J23" i="33"/>
  <c r="I23" i="33"/>
  <c r="H23" i="33"/>
  <c r="G23" i="33"/>
  <c r="J22" i="33"/>
  <c r="I22" i="33"/>
  <c r="H22" i="33"/>
  <c r="G22" i="33"/>
  <c r="J21" i="33"/>
  <c r="I21" i="33"/>
  <c r="H21" i="33"/>
  <c r="G21" i="33"/>
  <c r="J20" i="33"/>
  <c r="I20" i="33"/>
  <c r="H20" i="33"/>
  <c r="G20" i="33"/>
  <c r="J19" i="33"/>
  <c r="I19" i="33"/>
  <c r="H19" i="33"/>
  <c r="G19" i="33"/>
  <c r="J18" i="33"/>
  <c r="I18" i="33"/>
  <c r="H18" i="33"/>
  <c r="G18" i="33"/>
  <c r="J17" i="33"/>
  <c r="I17" i="33"/>
  <c r="H17" i="33"/>
  <c r="G17" i="33"/>
  <c r="J16" i="33"/>
  <c r="I16" i="33"/>
  <c r="H16" i="33"/>
  <c r="G16" i="33"/>
  <c r="J15" i="33"/>
  <c r="I15" i="33"/>
  <c r="H15" i="33"/>
  <c r="G15" i="33"/>
  <c r="J14" i="33"/>
  <c r="I14" i="33"/>
  <c r="H14" i="33"/>
  <c r="G14" i="33"/>
  <c r="J13" i="33"/>
  <c r="I13" i="33"/>
  <c r="H13" i="33"/>
  <c r="G13" i="33"/>
  <c r="J12" i="33"/>
  <c r="I12" i="33"/>
  <c r="H12" i="33"/>
  <c r="G12" i="33"/>
  <c r="J11" i="33"/>
  <c r="I11" i="33"/>
  <c r="H11" i="33"/>
  <c r="G11" i="33"/>
  <c r="J10" i="33"/>
  <c r="I10" i="33"/>
  <c r="H10" i="33"/>
  <c r="G10" i="33"/>
  <c r="J4" i="33"/>
  <c r="F4" i="33"/>
  <c r="B4" i="33"/>
  <c r="J3" i="33"/>
  <c r="F3" i="33"/>
  <c r="B3" i="33"/>
  <c r="L34" i="32"/>
  <c r="K34" i="32"/>
  <c r="J32" i="32"/>
  <c r="I32" i="32"/>
  <c r="H32" i="32"/>
  <c r="G32" i="32"/>
  <c r="J31" i="32"/>
  <c r="I31" i="32"/>
  <c r="H31" i="32"/>
  <c r="G31" i="32"/>
  <c r="J30" i="32"/>
  <c r="I30" i="32"/>
  <c r="H30" i="32"/>
  <c r="G30" i="32"/>
  <c r="J29" i="32"/>
  <c r="I29" i="32"/>
  <c r="H29" i="32"/>
  <c r="G29" i="32"/>
  <c r="J28" i="32"/>
  <c r="I28" i="32"/>
  <c r="H28" i="32"/>
  <c r="G28" i="32"/>
  <c r="J27" i="32"/>
  <c r="I27" i="32"/>
  <c r="H27" i="32"/>
  <c r="G27" i="32"/>
  <c r="J26" i="32"/>
  <c r="I26" i="32"/>
  <c r="H26" i="32"/>
  <c r="G26" i="32"/>
  <c r="J25" i="32"/>
  <c r="I25" i="32"/>
  <c r="H25" i="32"/>
  <c r="G25" i="32"/>
  <c r="J24" i="32"/>
  <c r="I24" i="32"/>
  <c r="H24" i="32"/>
  <c r="G24" i="32"/>
  <c r="J23" i="32"/>
  <c r="I23" i="32"/>
  <c r="H23" i="32"/>
  <c r="G23" i="32"/>
  <c r="J22" i="32"/>
  <c r="I22" i="32"/>
  <c r="H22" i="32"/>
  <c r="G22" i="32"/>
  <c r="J21" i="32"/>
  <c r="I21" i="32"/>
  <c r="H21" i="32"/>
  <c r="G21" i="32"/>
  <c r="J20" i="32"/>
  <c r="I20" i="32"/>
  <c r="H20" i="32"/>
  <c r="G20" i="32"/>
  <c r="J19" i="32"/>
  <c r="I19" i="32"/>
  <c r="H19" i="32"/>
  <c r="G19" i="32"/>
  <c r="J18" i="32"/>
  <c r="I18" i="32"/>
  <c r="H18" i="32"/>
  <c r="G18" i="32"/>
  <c r="J17" i="32"/>
  <c r="I17" i="32"/>
  <c r="H17" i="32"/>
  <c r="G17" i="32"/>
  <c r="J16" i="32"/>
  <c r="I16" i="32"/>
  <c r="H16" i="32"/>
  <c r="G16" i="32"/>
  <c r="J15" i="32"/>
  <c r="I15" i="32"/>
  <c r="H15" i="32"/>
  <c r="G15" i="32"/>
  <c r="J14" i="32"/>
  <c r="I14" i="32"/>
  <c r="H14" i="32"/>
  <c r="G14" i="32"/>
  <c r="J13" i="32"/>
  <c r="I13" i="32"/>
  <c r="H13" i="32"/>
  <c r="G13" i="32"/>
  <c r="J12" i="32"/>
  <c r="I12" i="32"/>
  <c r="H12" i="32"/>
  <c r="G12" i="32"/>
  <c r="J11" i="32"/>
  <c r="I11" i="32"/>
  <c r="H11" i="32"/>
  <c r="G11" i="32"/>
  <c r="J10" i="32"/>
  <c r="I10" i="32"/>
  <c r="H10" i="32"/>
  <c r="G10" i="32"/>
  <c r="J4" i="32"/>
  <c r="F4" i="32"/>
  <c r="B4" i="32"/>
  <c r="J3" i="32"/>
  <c r="F3" i="32"/>
  <c r="B3" i="32"/>
  <c r="L34" i="31"/>
  <c r="K34" i="31"/>
  <c r="J32" i="31"/>
  <c r="I32" i="31"/>
  <c r="H32" i="31"/>
  <c r="G32" i="31"/>
  <c r="J31" i="31"/>
  <c r="I31" i="31"/>
  <c r="H31" i="31"/>
  <c r="G31" i="31"/>
  <c r="J30" i="31"/>
  <c r="I30" i="31"/>
  <c r="H30" i="31"/>
  <c r="G30" i="31"/>
  <c r="J29" i="31"/>
  <c r="I29" i="31"/>
  <c r="H29" i="31"/>
  <c r="G29" i="31"/>
  <c r="J28" i="31"/>
  <c r="I28" i="31"/>
  <c r="H28" i="31"/>
  <c r="G28" i="31"/>
  <c r="J27" i="31"/>
  <c r="I27" i="31"/>
  <c r="H27" i="31"/>
  <c r="G27" i="31"/>
  <c r="J26" i="31"/>
  <c r="I26" i="31"/>
  <c r="H26" i="31"/>
  <c r="G26" i="31"/>
  <c r="J25" i="31"/>
  <c r="I25" i="31"/>
  <c r="H25" i="31"/>
  <c r="G25" i="31"/>
  <c r="J24" i="31"/>
  <c r="I24" i="31"/>
  <c r="H24" i="31"/>
  <c r="G24" i="31"/>
  <c r="J23" i="31"/>
  <c r="I23" i="31"/>
  <c r="H23" i="31"/>
  <c r="G23" i="31"/>
  <c r="J22" i="31"/>
  <c r="I22" i="31"/>
  <c r="H22" i="31"/>
  <c r="G22" i="31"/>
  <c r="J21" i="31"/>
  <c r="I21" i="31"/>
  <c r="H21" i="31"/>
  <c r="G21" i="31"/>
  <c r="J20" i="31"/>
  <c r="I20" i="31"/>
  <c r="H20" i="31"/>
  <c r="G20" i="31"/>
  <c r="J19" i="31"/>
  <c r="I19" i="31"/>
  <c r="H19" i="31"/>
  <c r="G19" i="31"/>
  <c r="J18" i="31"/>
  <c r="I18" i="31"/>
  <c r="H18" i="31"/>
  <c r="G18" i="31"/>
  <c r="J17" i="31"/>
  <c r="I17" i="31"/>
  <c r="H17" i="31"/>
  <c r="G17" i="31"/>
  <c r="J16" i="31"/>
  <c r="I16" i="31"/>
  <c r="H16" i="31"/>
  <c r="G16" i="31"/>
  <c r="J15" i="31"/>
  <c r="I15" i="31"/>
  <c r="H15" i="31"/>
  <c r="G15" i="31"/>
  <c r="J14" i="31"/>
  <c r="I14" i="31"/>
  <c r="H14" i="31"/>
  <c r="G14" i="31"/>
  <c r="J13" i="31"/>
  <c r="I13" i="31"/>
  <c r="H13" i="31"/>
  <c r="G13" i="31"/>
  <c r="J12" i="31"/>
  <c r="I12" i="31"/>
  <c r="H12" i="31"/>
  <c r="G12" i="31"/>
  <c r="J11" i="31"/>
  <c r="I11" i="31"/>
  <c r="H11" i="31"/>
  <c r="G11" i="31"/>
  <c r="J10" i="31"/>
  <c r="I10" i="31"/>
  <c r="H10" i="31"/>
  <c r="G10" i="31"/>
  <c r="J4" i="31"/>
  <c r="F4" i="31"/>
  <c r="B4" i="31"/>
  <c r="J3" i="31"/>
  <c r="F3" i="31"/>
  <c r="B3" i="31"/>
  <c r="L34" i="30"/>
  <c r="K34" i="30"/>
  <c r="J32" i="30"/>
  <c r="I32" i="30"/>
  <c r="H32" i="30"/>
  <c r="G32" i="30"/>
  <c r="J31" i="30"/>
  <c r="I31" i="30"/>
  <c r="H31" i="30"/>
  <c r="G31" i="30"/>
  <c r="J30" i="30"/>
  <c r="I30" i="30"/>
  <c r="H30" i="30"/>
  <c r="G30" i="30"/>
  <c r="J29" i="30"/>
  <c r="I29" i="30"/>
  <c r="H29" i="30"/>
  <c r="G29" i="30"/>
  <c r="J28" i="30"/>
  <c r="I28" i="30"/>
  <c r="H28" i="30"/>
  <c r="G28" i="30"/>
  <c r="J27" i="30"/>
  <c r="I27" i="30"/>
  <c r="H27" i="30"/>
  <c r="G27" i="30"/>
  <c r="J26" i="30"/>
  <c r="I26" i="30"/>
  <c r="H26" i="30"/>
  <c r="G26" i="30"/>
  <c r="J25" i="30"/>
  <c r="I25" i="30"/>
  <c r="H25" i="30"/>
  <c r="G25" i="30"/>
  <c r="J24" i="30"/>
  <c r="I24" i="30"/>
  <c r="H24" i="30"/>
  <c r="G24" i="30"/>
  <c r="J23" i="30"/>
  <c r="I23" i="30"/>
  <c r="H23" i="30"/>
  <c r="G23" i="30"/>
  <c r="J22" i="30"/>
  <c r="I22" i="30"/>
  <c r="H22" i="30"/>
  <c r="G22" i="30"/>
  <c r="J21" i="30"/>
  <c r="I21" i="30"/>
  <c r="H21" i="30"/>
  <c r="G21" i="30"/>
  <c r="J20" i="30"/>
  <c r="I20" i="30"/>
  <c r="H20" i="30"/>
  <c r="G20" i="30"/>
  <c r="J19" i="30"/>
  <c r="I19" i="30"/>
  <c r="H19" i="30"/>
  <c r="G19" i="30"/>
  <c r="J18" i="30"/>
  <c r="I18" i="30"/>
  <c r="H18" i="30"/>
  <c r="G18" i="30"/>
  <c r="J17" i="30"/>
  <c r="I17" i="30"/>
  <c r="H17" i="30"/>
  <c r="G17" i="30"/>
  <c r="J16" i="30"/>
  <c r="I16" i="30"/>
  <c r="H16" i="30"/>
  <c r="G16" i="30"/>
  <c r="J15" i="30"/>
  <c r="I15" i="30"/>
  <c r="H15" i="30"/>
  <c r="G15" i="30"/>
  <c r="J14" i="30"/>
  <c r="I14" i="30"/>
  <c r="H14" i="30"/>
  <c r="G14" i="30"/>
  <c r="J13" i="30"/>
  <c r="I13" i="30"/>
  <c r="H13" i="30"/>
  <c r="G13" i="30"/>
  <c r="J12" i="30"/>
  <c r="I12" i="30"/>
  <c r="H12" i="30"/>
  <c r="G12" i="30"/>
  <c r="J11" i="30"/>
  <c r="I11" i="30"/>
  <c r="H11" i="30"/>
  <c r="G11" i="30"/>
  <c r="J10" i="30"/>
  <c r="I10" i="30"/>
  <c r="H10" i="30"/>
  <c r="G10" i="30"/>
  <c r="J4" i="30"/>
  <c r="F4" i="30"/>
  <c r="B4" i="30"/>
  <c r="J3" i="30"/>
  <c r="F3" i="30"/>
  <c r="B3" i="30"/>
  <c r="L34" i="29"/>
  <c r="K34" i="29"/>
  <c r="J32" i="29"/>
  <c r="I32" i="29"/>
  <c r="H32" i="29"/>
  <c r="G32" i="29"/>
  <c r="J31" i="29"/>
  <c r="I31" i="29"/>
  <c r="H31" i="29"/>
  <c r="G31" i="29"/>
  <c r="J30" i="29"/>
  <c r="I30" i="29"/>
  <c r="H30" i="29"/>
  <c r="G30" i="29"/>
  <c r="J29" i="29"/>
  <c r="I29" i="29"/>
  <c r="H29" i="29"/>
  <c r="G29" i="29"/>
  <c r="J28" i="29"/>
  <c r="I28" i="29"/>
  <c r="H28" i="29"/>
  <c r="G28" i="29"/>
  <c r="J27" i="29"/>
  <c r="I27" i="29"/>
  <c r="H27" i="29"/>
  <c r="G27" i="29"/>
  <c r="J26" i="29"/>
  <c r="I26" i="29"/>
  <c r="H26" i="29"/>
  <c r="G26" i="29"/>
  <c r="J25" i="29"/>
  <c r="I25" i="29"/>
  <c r="H25" i="29"/>
  <c r="G25" i="29"/>
  <c r="J24" i="29"/>
  <c r="I24" i="29"/>
  <c r="H24" i="29"/>
  <c r="G24" i="29"/>
  <c r="J23" i="29"/>
  <c r="I23" i="29"/>
  <c r="H23" i="29"/>
  <c r="G23" i="29"/>
  <c r="J22" i="29"/>
  <c r="I22" i="29"/>
  <c r="H22" i="29"/>
  <c r="G22" i="29"/>
  <c r="J21" i="29"/>
  <c r="I21" i="29"/>
  <c r="H21" i="29"/>
  <c r="G21" i="29"/>
  <c r="J20" i="29"/>
  <c r="I20" i="29"/>
  <c r="H20" i="29"/>
  <c r="G20" i="29"/>
  <c r="J19" i="29"/>
  <c r="I19" i="29"/>
  <c r="H19" i="29"/>
  <c r="G19" i="29"/>
  <c r="J18" i="29"/>
  <c r="I18" i="29"/>
  <c r="H18" i="29"/>
  <c r="G18" i="29"/>
  <c r="J17" i="29"/>
  <c r="I17" i="29"/>
  <c r="H17" i="29"/>
  <c r="G17" i="29"/>
  <c r="J16" i="29"/>
  <c r="I16" i="29"/>
  <c r="H16" i="29"/>
  <c r="G16" i="29"/>
  <c r="J15" i="29"/>
  <c r="I15" i="29"/>
  <c r="H15" i="29"/>
  <c r="G15" i="29"/>
  <c r="J14" i="29"/>
  <c r="I14" i="29"/>
  <c r="H14" i="29"/>
  <c r="G14" i="29"/>
  <c r="J13" i="29"/>
  <c r="I13" i="29"/>
  <c r="H13" i="29"/>
  <c r="G13" i="29"/>
  <c r="J12" i="29"/>
  <c r="I12" i="29"/>
  <c r="H12" i="29"/>
  <c r="G12" i="29"/>
  <c r="J11" i="29"/>
  <c r="I11" i="29"/>
  <c r="H11" i="29"/>
  <c r="G11" i="29"/>
  <c r="J10" i="29"/>
  <c r="I10" i="29"/>
  <c r="H10" i="29"/>
  <c r="G10" i="29"/>
  <c r="J4" i="29"/>
  <c r="F4" i="29"/>
  <c r="B4" i="29"/>
  <c r="J3" i="29"/>
  <c r="F3" i="29"/>
  <c r="B3" i="29"/>
  <c r="L34" i="28"/>
  <c r="K34" i="28"/>
  <c r="J32" i="28"/>
  <c r="I32" i="28"/>
  <c r="H32" i="28"/>
  <c r="G32" i="28"/>
  <c r="J31" i="28"/>
  <c r="I31" i="28"/>
  <c r="H31" i="28"/>
  <c r="G31" i="28"/>
  <c r="J30" i="28"/>
  <c r="I30" i="28"/>
  <c r="H30" i="28"/>
  <c r="G30" i="28"/>
  <c r="J29" i="28"/>
  <c r="I29" i="28"/>
  <c r="H29" i="28"/>
  <c r="G29" i="28"/>
  <c r="J28" i="28"/>
  <c r="I28" i="28"/>
  <c r="H28" i="28"/>
  <c r="G28" i="28"/>
  <c r="J27" i="28"/>
  <c r="I27" i="28"/>
  <c r="H27" i="28"/>
  <c r="G27" i="28"/>
  <c r="J26" i="28"/>
  <c r="I26" i="28"/>
  <c r="H26" i="28"/>
  <c r="G26" i="28"/>
  <c r="J25" i="28"/>
  <c r="I25" i="28"/>
  <c r="H25" i="28"/>
  <c r="G25" i="28"/>
  <c r="J24" i="28"/>
  <c r="I24" i="28"/>
  <c r="H24" i="28"/>
  <c r="G24" i="28"/>
  <c r="J23" i="28"/>
  <c r="I23" i="28"/>
  <c r="H23" i="28"/>
  <c r="G23" i="28"/>
  <c r="J22" i="28"/>
  <c r="I22" i="28"/>
  <c r="H22" i="28"/>
  <c r="G22" i="28"/>
  <c r="J21" i="28"/>
  <c r="I21" i="28"/>
  <c r="H21" i="28"/>
  <c r="G21" i="28"/>
  <c r="J20" i="28"/>
  <c r="I20" i="28"/>
  <c r="H20" i="28"/>
  <c r="G20" i="28"/>
  <c r="J19" i="28"/>
  <c r="I19" i="28"/>
  <c r="H19" i="28"/>
  <c r="G19" i="28"/>
  <c r="J18" i="28"/>
  <c r="I18" i="28"/>
  <c r="H18" i="28"/>
  <c r="G18" i="28"/>
  <c r="J17" i="28"/>
  <c r="I17" i="28"/>
  <c r="H17" i="28"/>
  <c r="G17" i="28"/>
  <c r="J16" i="28"/>
  <c r="I16" i="28"/>
  <c r="H16" i="28"/>
  <c r="G16" i="28"/>
  <c r="J15" i="28"/>
  <c r="I15" i="28"/>
  <c r="H15" i="28"/>
  <c r="G15" i="28"/>
  <c r="J14" i="28"/>
  <c r="I14" i="28"/>
  <c r="H14" i="28"/>
  <c r="G14" i="28"/>
  <c r="J13" i="28"/>
  <c r="I13" i="28"/>
  <c r="H13" i="28"/>
  <c r="G13" i="28"/>
  <c r="J12" i="28"/>
  <c r="I12" i="28"/>
  <c r="H12" i="28"/>
  <c r="G12" i="28"/>
  <c r="J11" i="28"/>
  <c r="I11" i="28"/>
  <c r="H11" i="28"/>
  <c r="G11" i="28"/>
  <c r="J10" i="28"/>
  <c r="I10" i="28"/>
  <c r="H10" i="28"/>
  <c r="G10" i="28"/>
  <c r="J4" i="28"/>
  <c r="F4" i="28"/>
  <c r="B4" i="28"/>
  <c r="J3" i="28"/>
  <c r="F3" i="28"/>
  <c r="B3" i="28"/>
  <c r="L34" i="27"/>
  <c r="K34" i="27"/>
  <c r="J32" i="27"/>
  <c r="I32" i="27"/>
  <c r="H32" i="27"/>
  <c r="G32" i="27"/>
  <c r="J31" i="27"/>
  <c r="I31" i="27"/>
  <c r="H31" i="27"/>
  <c r="G31" i="27"/>
  <c r="J30" i="27"/>
  <c r="I30" i="27"/>
  <c r="H30" i="27"/>
  <c r="G30" i="27"/>
  <c r="J29" i="27"/>
  <c r="I29" i="27"/>
  <c r="H29" i="27"/>
  <c r="G29" i="27"/>
  <c r="J28" i="27"/>
  <c r="I28" i="27"/>
  <c r="H28" i="27"/>
  <c r="G28" i="27"/>
  <c r="J27" i="27"/>
  <c r="I27" i="27"/>
  <c r="H27" i="27"/>
  <c r="G27" i="27"/>
  <c r="J26" i="27"/>
  <c r="I26" i="27"/>
  <c r="H26" i="27"/>
  <c r="G26" i="27"/>
  <c r="J25" i="27"/>
  <c r="I25" i="27"/>
  <c r="H25" i="27"/>
  <c r="G25" i="27"/>
  <c r="J24" i="27"/>
  <c r="I24" i="27"/>
  <c r="H24" i="27"/>
  <c r="G24" i="27"/>
  <c r="J23" i="27"/>
  <c r="I23" i="27"/>
  <c r="H23" i="27"/>
  <c r="G23" i="27"/>
  <c r="J22" i="27"/>
  <c r="I22" i="27"/>
  <c r="H22" i="27"/>
  <c r="G22" i="27"/>
  <c r="J21" i="27"/>
  <c r="I21" i="27"/>
  <c r="H21" i="27"/>
  <c r="G21" i="27"/>
  <c r="J20" i="27"/>
  <c r="I20" i="27"/>
  <c r="H20" i="27"/>
  <c r="G20" i="27"/>
  <c r="J19" i="27"/>
  <c r="I19" i="27"/>
  <c r="H19" i="27"/>
  <c r="G19" i="27"/>
  <c r="J18" i="27"/>
  <c r="I18" i="27"/>
  <c r="H18" i="27"/>
  <c r="G18" i="27"/>
  <c r="J17" i="27"/>
  <c r="I17" i="27"/>
  <c r="H17" i="27"/>
  <c r="G17" i="27"/>
  <c r="J16" i="27"/>
  <c r="I16" i="27"/>
  <c r="H16" i="27"/>
  <c r="G16" i="27"/>
  <c r="J15" i="27"/>
  <c r="I15" i="27"/>
  <c r="H15" i="27"/>
  <c r="G15" i="27"/>
  <c r="J14" i="27"/>
  <c r="I14" i="27"/>
  <c r="H14" i="27"/>
  <c r="G14" i="27"/>
  <c r="J13" i="27"/>
  <c r="I13" i="27"/>
  <c r="H13" i="27"/>
  <c r="G13" i="27"/>
  <c r="J12" i="27"/>
  <c r="I12" i="27"/>
  <c r="H12" i="27"/>
  <c r="G12" i="27"/>
  <c r="J11" i="27"/>
  <c r="I11" i="27"/>
  <c r="H11" i="27"/>
  <c r="G11" i="27"/>
  <c r="J10" i="27"/>
  <c r="I10" i="27"/>
  <c r="H10" i="27"/>
  <c r="G10" i="27"/>
  <c r="J4" i="27"/>
  <c r="F4" i="27"/>
  <c r="B4" i="27"/>
  <c r="J3" i="27"/>
  <c r="F3" i="27"/>
  <c r="B3" i="27"/>
  <c r="L34" i="26"/>
  <c r="K34" i="26"/>
  <c r="J32" i="26"/>
  <c r="I32" i="26"/>
  <c r="H32" i="26"/>
  <c r="G32" i="26"/>
  <c r="J31" i="26"/>
  <c r="I31" i="26"/>
  <c r="H31" i="26"/>
  <c r="G31" i="26"/>
  <c r="J30" i="26"/>
  <c r="I30" i="26"/>
  <c r="H30" i="26"/>
  <c r="G30" i="26"/>
  <c r="J29" i="26"/>
  <c r="I29" i="26"/>
  <c r="H29" i="26"/>
  <c r="G29" i="26"/>
  <c r="J28" i="26"/>
  <c r="I28" i="26"/>
  <c r="H28" i="26"/>
  <c r="G28" i="26"/>
  <c r="J27" i="26"/>
  <c r="I27" i="26"/>
  <c r="H27" i="26"/>
  <c r="G27" i="26"/>
  <c r="J26" i="26"/>
  <c r="I26" i="26"/>
  <c r="H26" i="26"/>
  <c r="G26" i="26"/>
  <c r="J25" i="26"/>
  <c r="I25" i="26"/>
  <c r="H25" i="26"/>
  <c r="G25" i="26"/>
  <c r="J24" i="26"/>
  <c r="I24" i="26"/>
  <c r="H24" i="26"/>
  <c r="G24" i="26"/>
  <c r="J23" i="26"/>
  <c r="I23" i="26"/>
  <c r="H23" i="26"/>
  <c r="G23" i="26"/>
  <c r="J22" i="26"/>
  <c r="I22" i="26"/>
  <c r="H22" i="26"/>
  <c r="G22" i="26"/>
  <c r="J21" i="26"/>
  <c r="I21" i="26"/>
  <c r="H21" i="26"/>
  <c r="G21" i="26"/>
  <c r="J20" i="26"/>
  <c r="I20" i="26"/>
  <c r="H20" i="26"/>
  <c r="G20" i="26"/>
  <c r="J19" i="26"/>
  <c r="I19" i="26"/>
  <c r="H19" i="26"/>
  <c r="G19" i="26"/>
  <c r="J18" i="26"/>
  <c r="I18" i="26"/>
  <c r="H18" i="26"/>
  <c r="G18" i="26"/>
  <c r="J17" i="26"/>
  <c r="I17" i="26"/>
  <c r="H17" i="26"/>
  <c r="G17" i="26"/>
  <c r="J16" i="26"/>
  <c r="I16" i="26"/>
  <c r="H16" i="26"/>
  <c r="G16" i="26"/>
  <c r="J15" i="26"/>
  <c r="I15" i="26"/>
  <c r="H15" i="26"/>
  <c r="G15" i="26"/>
  <c r="J14" i="26"/>
  <c r="I14" i="26"/>
  <c r="H14" i="26"/>
  <c r="G14" i="26"/>
  <c r="J13" i="26"/>
  <c r="I13" i="26"/>
  <c r="H13" i="26"/>
  <c r="G13" i="26"/>
  <c r="J12" i="26"/>
  <c r="I12" i="26"/>
  <c r="H12" i="26"/>
  <c r="G12" i="26"/>
  <c r="J11" i="26"/>
  <c r="I11" i="26"/>
  <c r="H11" i="26"/>
  <c r="G11" i="26"/>
  <c r="J10" i="26"/>
  <c r="I10" i="26"/>
  <c r="H10" i="26"/>
  <c r="G10" i="26"/>
  <c r="J4" i="26"/>
  <c r="F4" i="26"/>
  <c r="B4" i="26"/>
  <c r="J3" i="26"/>
  <c r="F3" i="26"/>
  <c r="B3" i="26"/>
  <c r="L34" i="25"/>
  <c r="K34" i="25"/>
  <c r="J32" i="25"/>
  <c r="I32" i="25"/>
  <c r="H32" i="25"/>
  <c r="G32" i="25"/>
  <c r="J31" i="25"/>
  <c r="I31" i="25"/>
  <c r="H31" i="25"/>
  <c r="G31" i="25"/>
  <c r="J30" i="25"/>
  <c r="I30" i="25"/>
  <c r="H30" i="25"/>
  <c r="G30" i="25"/>
  <c r="J29" i="25"/>
  <c r="I29" i="25"/>
  <c r="H29" i="25"/>
  <c r="G29" i="25"/>
  <c r="J28" i="25"/>
  <c r="I28" i="25"/>
  <c r="H28" i="25"/>
  <c r="G28" i="25"/>
  <c r="J27" i="25"/>
  <c r="I27" i="25"/>
  <c r="H27" i="25"/>
  <c r="G27" i="25"/>
  <c r="J26" i="25"/>
  <c r="I26" i="25"/>
  <c r="H26" i="25"/>
  <c r="G26" i="25"/>
  <c r="J25" i="25"/>
  <c r="I25" i="25"/>
  <c r="H25" i="25"/>
  <c r="G25" i="25"/>
  <c r="J24" i="25"/>
  <c r="I24" i="25"/>
  <c r="H24" i="25"/>
  <c r="G24" i="25"/>
  <c r="J23" i="25"/>
  <c r="I23" i="25"/>
  <c r="H23" i="25"/>
  <c r="G23" i="25"/>
  <c r="J22" i="25"/>
  <c r="I22" i="25"/>
  <c r="H22" i="25"/>
  <c r="G22" i="25"/>
  <c r="J21" i="25"/>
  <c r="I21" i="25"/>
  <c r="H21" i="25"/>
  <c r="G21" i="25"/>
  <c r="J20" i="25"/>
  <c r="I20" i="25"/>
  <c r="H20" i="25"/>
  <c r="G20" i="25"/>
  <c r="J19" i="25"/>
  <c r="I19" i="25"/>
  <c r="H19" i="25"/>
  <c r="G19" i="25"/>
  <c r="J18" i="25"/>
  <c r="I18" i="25"/>
  <c r="H18" i="25"/>
  <c r="G18" i="25"/>
  <c r="J17" i="25"/>
  <c r="I17" i="25"/>
  <c r="H17" i="25"/>
  <c r="G17" i="25"/>
  <c r="J16" i="25"/>
  <c r="I16" i="25"/>
  <c r="H16" i="25"/>
  <c r="G16" i="25"/>
  <c r="J15" i="25"/>
  <c r="I15" i="25"/>
  <c r="H15" i="25"/>
  <c r="G15" i="25"/>
  <c r="J14" i="25"/>
  <c r="I14" i="25"/>
  <c r="H14" i="25"/>
  <c r="G14" i="25"/>
  <c r="J13" i="25"/>
  <c r="I13" i="25"/>
  <c r="H13" i="25"/>
  <c r="G13" i="25"/>
  <c r="J12" i="25"/>
  <c r="I12" i="25"/>
  <c r="H12" i="25"/>
  <c r="G12" i="25"/>
  <c r="J11" i="25"/>
  <c r="I11" i="25"/>
  <c r="H11" i="25"/>
  <c r="G11" i="25"/>
  <c r="J10" i="25"/>
  <c r="I10" i="25"/>
  <c r="H10" i="25"/>
  <c r="G10" i="25"/>
  <c r="J4" i="25"/>
  <c r="F4" i="25"/>
  <c r="B4" i="25"/>
  <c r="J3" i="25"/>
  <c r="F3" i="25"/>
  <c r="B3" i="25"/>
  <c r="L34" i="24"/>
  <c r="K34" i="24"/>
  <c r="J32" i="24"/>
  <c r="I32" i="24"/>
  <c r="H32" i="24"/>
  <c r="G32" i="24"/>
  <c r="J31" i="24"/>
  <c r="I31" i="24"/>
  <c r="H31" i="24"/>
  <c r="G31" i="24"/>
  <c r="J30" i="24"/>
  <c r="I30" i="24"/>
  <c r="H30" i="24"/>
  <c r="G30" i="24"/>
  <c r="J29" i="24"/>
  <c r="I29" i="24"/>
  <c r="H29" i="24"/>
  <c r="G29" i="24"/>
  <c r="J28" i="24"/>
  <c r="I28" i="24"/>
  <c r="H28" i="24"/>
  <c r="G28" i="24"/>
  <c r="J27" i="24"/>
  <c r="I27" i="24"/>
  <c r="H27" i="24"/>
  <c r="G27" i="24"/>
  <c r="J26" i="24"/>
  <c r="I26" i="24"/>
  <c r="H26" i="24"/>
  <c r="G26" i="24"/>
  <c r="J25" i="24"/>
  <c r="I25" i="24"/>
  <c r="H25" i="24"/>
  <c r="G25" i="24"/>
  <c r="J24" i="24"/>
  <c r="I24" i="24"/>
  <c r="H24" i="24"/>
  <c r="G24" i="24"/>
  <c r="J23" i="24"/>
  <c r="I23" i="24"/>
  <c r="H23" i="24"/>
  <c r="G23" i="24"/>
  <c r="J22" i="24"/>
  <c r="I22" i="24"/>
  <c r="H22" i="24"/>
  <c r="G22" i="24"/>
  <c r="J21" i="24"/>
  <c r="I21" i="24"/>
  <c r="H21" i="24"/>
  <c r="G21" i="24"/>
  <c r="J20" i="24"/>
  <c r="I20" i="24"/>
  <c r="H20" i="24"/>
  <c r="G20" i="24"/>
  <c r="J19" i="24"/>
  <c r="I19" i="24"/>
  <c r="H19" i="24"/>
  <c r="G19" i="24"/>
  <c r="J18" i="24"/>
  <c r="I18" i="24"/>
  <c r="H18" i="24"/>
  <c r="G18" i="24"/>
  <c r="J17" i="24"/>
  <c r="I17" i="24"/>
  <c r="H17" i="24"/>
  <c r="G17" i="24"/>
  <c r="J16" i="24"/>
  <c r="I16" i="24"/>
  <c r="H16" i="24"/>
  <c r="G16" i="24"/>
  <c r="J15" i="24"/>
  <c r="I15" i="24"/>
  <c r="H15" i="24"/>
  <c r="G15" i="24"/>
  <c r="J14" i="24"/>
  <c r="I14" i="24"/>
  <c r="H14" i="24"/>
  <c r="G14" i="24"/>
  <c r="J13" i="24"/>
  <c r="I13" i="24"/>
  <c r="H13" i="24"/>
  <c r="G13" i="24"/>
  <c r="J12" i="24"/>
  <c r="I12" i="24"/>
  <c r="H12" i="24"/>
  <c r="G12" i="24"/>
  <c r="J11" i="24"/>
  <c r="I11" i="24"/>
  <c r="H11" i="24"/>
  <c r="G11" i="24"/>
  <c r="J10" i="24"/>
  <c r="I10" i="24"/>
  <c r="H10" i="24"/>
  <c r="G10" i="24"/>
  <c r="J4" i="24"/>
  <c r="F4" i="24"/>
  <c r="B4" i="24"/>
  <c r="J3" i="24"/>
  <c r="F3" i="24"/>
  <c r="B3" i="24"/>
  <c r="L34" i="23"/>
  <c r="K34" i="23"/>
  <c r="J32" i="23"/>
  <c r="I32" i="23"/>
  <c r="H32" i="23"/>
  <c r="G32" i="23"/>
  <c r="J31" i="23"/>
  <c r="I31" i="23"/>
  <c r="H31" i="23"/>
  <c r="G31" i="23"/>
  <c r="J30" i="23"/>
  <c r="I30" i="23"/>
  <c r="H30" i="23"/>
  <c r="G30" i="23"/>
  <c r="J29" i="23"/>
  <c r="I29" i="23"/>
  <c r="H29" i="23"/>
  <c r="G29" i="23"/>
  <c r="J28" i="23"/>
  <c r="I28" i="23"/>
  <c r="H28" i="23"/>
  <c r="G28" i="23"/>
  <c r="J27" i="23"/>
  <c r="I27" i="23"/>
  <c r="H27" i="23"/>
  <c r="G27" i="23"/>
  <c r="J26" i="23"/>
  <c r="I26" i="23"/>
  <c r="H26" i="23"/>
  <c r="G26" i="23"/>
  <c r="J25" i="23"/>
  <c r="I25" i="23"/>
  <c r="H25" i="23"/>
  <c r="G25" i="23"/>
  <c r="J24" i="23"/>
  <c r="I24" i="23"/>
  <c r="H24" i="23"/>
  <c r="G24" i="23"/>
  <c r="J23" i="23"/>
  <c r="I23" i="23"/>
  <c r="H23" i="23"/>
  <c r="G23" i="23"/>
  <c r="J22" i="23"/>
  <c r="I22" i="23"/>
  <c r="H22" i="23"/>
  <c r="G22" i="23"/>
  <c r="J21" i="23"/>
  <c r="I21" i="23"/>
  <c r="H21" i="23"/>
  <c r="G21" i="23"/>
  <c r="J20" i="23"/>
  <c r="I20" i="23"/>
  <c r="H20" i="23"/>
  <c r="G20" i="23"/>
  <c r="J19" i="23"/>
  <c r="I19" i="23"/>
  <c r="H19" i="23"/>
  <c r="G19" i="23"/>
  <c r="J18" i="23"/>
  <c r="I18" i="23"/>
  <c r="H18" i="23"/>
  <c r="G18" i="23"/>
  <c r="J17" i="23"/>
  <c r="I17" i="23"/>
  <c r="H17" i="23"/>
  <c r="G17" i="23"/>
  <c r="J16" i="23"/>
  <c r="I16" i="23"/>
  <c r="H16" i="23"/>
  <c r="G16" i="23"/>
  <c r="J15" i="23"/>
  <c r="I15" i="23"/>
  <c r="H15" i="23"/>
  <c r="G15" i="23"/>
  <c r="J14" i="23"/>
  <c r="I14" i="23"/>
  <c r="H14" i="23"/>
  <c r="G14" i="23"/>
  <c r="J13" i="23"/>
  <c r="I13" i="23"/>
  <c r="H13" i="23"/>
  <c r="G13" i="23"/>
  <c r="J12" i="23"/>
  <c r="I12" i="23"/>
  <c r="H12" i="23"/>
  <c r="G12" i="23"/>
  <c r="J11" i="23"/>
  <c r="I11" i="23"/>
  <c r="H11" i="23"/>
  <c r="G11" i="23"/>
  <c r="J10" i="23"/>
  <c r="I10" i="23"/>
  <c r="H10" i="23"/>
  <c r="G10" i="23"/>
  <c r="J4" i="23"/>
  <c r="F4" i="23"/>
  <c r="B4" i="23"/>
  <c r="J3" i="23"/>
  <c r="F3" i="23"/>
  <c r="B3" i="23"/>
  <c r="L34" i="22"/>
  <c r="K34" i="22"/>
  <c r="J32" i="22"/>
  <c r="I32" i="22"/>
  <c r="H32" i="22"/>
  <c r="G32" i="22"/>
  <c r="J31" i="22"/>
  <c r="I31" i="22"/>
  <c r="H31" i="22"/>
  <c r="G31" i="22"/>
  <c r="J30" i="22"/>
  <c r="I30" i="22"/>
  <c r="H30" i="22"/>
  <c r="G30" i="22"/>
  <c r="J29" i="22"/>
  <c r="I29" i="22"/>
  <c r="H29" i="22"/>
  <c r="G29" i="22"/>
  <c r="J28" i="22"/>
  <c r="I28" i="22"/>
  <c r="H28" i="22"/>
  <c r="G28" i="22"/>
  <c r="J27" i="22"/>
  <c r="I27" i="22"/>
  <c r="H27" i="22"/>
  <c r="G27" i="22"/>
  <c r="J26" i="22"/>
  <c r="I26" i="22"/>
  <c r="H26" i="22"/>
  <c r="G26" i="22"/>
  <c r="J25" i="22"/>
  <c r="I25" i="22"/>
  <c r="H25" i="22"/>
  <c r="G25" i="22"/>
  <c r="J24" i="22"/>
  <c r="I24" i="22"/>
  <c r="H24" i="22"/>
  <c r="G24" i="22"/>
  <c r="J23" i="22"/>
  <c r="I23" i="22"/>
  <c r="H23" i="22"/>
  <c r="G23" i="22"/>
  <c r="J22" i="22"/>
  <c r="I22" i="22"/>
  <c r="H22" i="22"/>
  <c r="G22" i="22"/>
  <c r="J21" i="22"/>
  <c r="I21" i="22"/>
  <c r="H21" i="22"/>
  <c r="G21" i="22"/>
  <c r="J20" i="22"/>
  <c r="I20" i="22"/>
  <c r="H20" i="22"/>
  <c r="G20" i="22"/>
  <c r="J19" i="22"/>
  <c r="I19" i="22"/>
  <c r="H19" i="22"/>
  <c r="G19" i="22"/>
  <c r="J18" i="22"/>
  <c r="I18" i="22"/>
  <c r="H18" i="22"/>
  <c r="G18" i="22"/>
  <c r="J17" i="22"/>
  <c r="I17" i="22"/>
  <c r="H17" i="22"/>
  <c r="G17" i="22"/>
  <c r="J16" i="22"/>
  <c r="I16" i="22"/>
  <c r="H16" i="22"/>
  <c r="G16" i="22"/>
  <c r="J15" i="22"/>
  <c r="I15" i="22"/>
  <c r="H15" i="22"/>
  <c r="G15" i="22"/>
  <c r="J14" i="22"/>
  <c r="I14" i="22"/>
  <c r="H14" i="22"/>
  <c r="G14" i="22"/>
  <c r="J13" i="22"/>
  <c r="I13" i="22"/>
  <c r="H13" i="22"/>
  <c r="G13" i="22"/>
  <c r="J12" i="22"/>
  <c r="I12" i="22"/>
  <c r="H12" i="22"/>
  <c r="G12" i="22"/>
  <c r="J11" i="22"/>
  <c r="I11" i="22"/>
  <c r="H11" i="22"/>
  <c r="G11" i="22"/>
  <c r="J10" i="22"/>
  <c r="I10" i="22"/>
  <c r="H10" i="22"/>
  <c r="G10" i="22"/>
  <c r="J4" i="22"/>
  <c r="F4" i="22"/>
  <c r="B4" i="22"/>
  <c r="J3" i="22"/>
  <c r="F3" i="22"/>
  <c r="B3" i="22"/>
  <c r="L34" i="21"/>
  <c r="K34" i="21"/>
  <c r="J32" i="21"/>
  <c r="I32" i="21"/>
  <c r="H32" i="21"/>
  <c r="G32" i="21"/>
  <c r="J31" i="21"/>
  <c r="I31" i="21"/>
  <c r="H31" i="21"/>
  <c r="G31" i="21"/>
  <c r="J30" i="21"/>
  <c r="I30" i="21"/>
  <c r="H30" i="21"/>
  <c r="G30" i="21"/>
  <c r="J29" i="21"/>
  <c r="I29" i="21"/>
  <c r="H29" i="21"/>
  <c r="G29" i="21"/>
  <c r="J28" i="21"/>
  <c r="I28" i="21"/>
  <c r="H28" i="21"/>
  <c r="G28" i="21"/>
  <c r="J27" i="21"/>
  <c r="I27" i="21"/>
  <c r="H27" i="21"/>
  <c r="G27" i="21"/>
  <c r="J26" i="21"/>
  <c r="I26" i="21"/>
  <c r="H26" i="21"/>
  <c r="G26" i="21"/>
  <c r="J25" i="21"/>
  <c r="I25" i="21"/>
  <c r="H25" i="21"/>
  <c r="G25" i="21"/>
  <c r="J24" i="21"/>
  <c r="I24" i="21"/>
  <c r="H24" i="21"/>
  <c r="G24" i="21"/>
  <c r="J23" i="21"/>
  <c r="I23" i="21"/>
  <c r="H23" i="21"/>
  <c r="G23" i="21"/>
  <c r="J22" i="21"/>
  <c r="I22" i="21"/>
  <c r="H22" i="21"/>
  <c r="G22" i="21"/>
  <c r="J21" i="21"/>
  <c r="I21" i="21"/>
  <c r="H21" i="21"/>
  <c r="G21" i="21"/>
  <c r="J20" i="21"/>
  <c r="I20" i="21"/>
  <c r="H20" i="21"/>
  <c r="G20" i="21"/>
  <c r="J19" i="21"/>
  <c r="I19" i="21"/>
  <c r="H19" i="21"/>
  <c r="G19" i="21"/>
  <c r="J18" i="21"/>
  <c r="I18" i="21"/>
  <c r="H18" i="21"/>
  <c r="G18" i="21"/>
  <c r="J17" i="21"/>
  <c r="I17" i="21"/>
  <c r="H17" i="21"/>
  <c r="G17" i="21"/>
  <c r="J16" i="21"/>
  <c r="I16" i="21"/>
  <c r="H16" i="21"/>
  <c r="G16" i="21"/>
  <c r="J15" i="21"/>
  <c r="I15" i="21"/>
  <c r="H15" i="21"/>
  <c r="G15" i="21"/>
  <c r="J14" i="21"/>
  <c r="I14" i="21"/>
  <c r="H14" i="21"/>
  <c r="G14" i="21"/>
  <c r="J13" i="21"/>
  <c r="I13" i="21"/>
  <c r="H13" i="21"/>
  <c r="G13" i="21"/>
  <c r="J12" i="21"/>
  <c r="I12" i="21"/>
  <c r="H12" i="21"/>
  <c r="G12" i="21"/>
  <c r="J11" i="21"/>
  <c r="I11" i="21"/>
  <c r="H11" i="21"/>
  <c r="G11" i="21"/>
  <c r="J10" i="21"/>
  <c r="I10" i="21"/>
  <c r="H10" i="21"/>
  <c r="G10" i="21"/>
  <c r="J4" i="21"/>
  <c r="F4" i="21"/>
  <c r="B4" i="21"/>
  <c r="J3" i="21"/>
  <c r="F3" i="21"/>
  <c r="B3" i="21"/>
  <c r="L34" i="20"/>
  <c r="K34" i="20"/>
  <c r="J32" i="20"/>
  <c r="I32" i="20"/>
  <c r="H32" i="20"/>
  <c r="G32" i="20"/>
  <c r="J31" i="20"/>
  <c r="I31" i="20"/>
  <c r="H31" i="20"/>
  <c r="G31" i="20"/>
  <c r="J30" i="20"/>
  <c r="I30" i="20"/>
  <c r="H30" i="20"/>
  <c r="G30" i="20"/>
  <c r="J29" i="20"/>
  <c r="I29" i="20"/>
  <c r="H29" i="20"/>
  <c r="G29" i="20"/>
  <c r="J28" i="20"/>
  <c r="I28" i="20"/>
  <c r="H28" i="20"/>
  <c r="G28" i="20"/>
  <c r="J27" i="20"/>
  <c r="I27" i="20"/>
  <c r="H27" i="20"/>
  <c r="G27" i="20"/>
  <c r="J26" i="20"/>
  <c r="I26" i="20"/>
  <c r="H26" i="20"/>
  <c r="G26" i="20"/>
  <c r="J25" i="20"/>
  <c r="I25" i="20"/>
  <c r="H25" i="20"/>
  <c r="G25" i="20"/>
  <c r="J24" i="20"/>
  <c r="I24" i="20"/>
  <c r="H24" i="20"/>
  <c r="G24" i="20"/>
  <c r="J23" i="20"/>
  <c r="I23" i="20"/>
  <c r="H23" i="20"/>
  <c r="G23" i="20"/>
  <c r="J22" i="20"/>
  <c r="I22" i="20"/>
  <c r="H22" i="20"/>
  <c r="G22" i="20"/>
  <c r="J21" i="20"/>
  <c r="I21" i="20"/>
  <c r="H21" i="20"/>
  <c r="G21" i="20"/>
  <c r="J20" i="20"/>
  <c r="I20" i="20"/>
  <c r="H20" i="20"/>
  <c r="G20" i="20"/>
  <c r="J19" i="20"/>
  <c r="I19" i="20"/>
  <c r="H19" i="20"/>
  <c r="G19" i="20"/>
  <c r="J18" i="20"/>
  <c r="I18" i="20"/>
  <c r="H18" i="20"/>
  <c r="G18" i="20"/>
  <c r="J17" i="20"/>
  <c r="I17" i="20"/>
  <c r="H17" i="20"/>
  <c r="G17" i="20"/>
  <c r="J16" i="20"/>
  <c r="I16" i="20"/>
  <c r="H16" i="20"/>
  <c r="G16" i="20"/>
  <c r="J15" i="20"/>
  <c r="I15" i="20"/>
  <c r="H15" i="20"/>
  <c r="G15" i="20"/>
  <c r="J14" i="20"/>
  <c r="I14" i="20"/>
  <c r="H14" i="20"/>
  <c r="G14" i="20"/>
  <c r="J13" i="20"/>
  <c r="I13" i="20"/>
  <c r="H13" i="20"/>
  <c r="G13" i="20"/>
  <c r="J12" i="20"/>
  <c r="I12" i="20"/>
  <c r="H12" i="20"/>
  <c r="G12" i="20"/>
  <c r="J11" i="20"/>
  <c r="I11" i="20"/>
  <c r="H11" i="20"/>
  <c r="G11" i="20"/>
  <c r="J10" i="20"/>
  <c r="I10" i="20"/>
  <c r="H10" i="20"/>
  <c r="G10" i="20"/>
  <c r="J4" i="20"/>
  <c r="F4" i="20"/>
  <c r="B4" i="20"/>
  <c r="J3" i="20"/>
  <c r="F3" i="20"/>
  <c r="B3" i="20"/>
  <c r="L34" i="19"/>
  <c r="K34" i="19"/>
  <c r="J32" i="19"/>
  <c r="I32" i="19"/>
  <c r="H32" i="19"/>
  <c r="G32" i="19"/>
  <c r="J31" i="19"/>
  <c r="I31" i="19"/>
  <c r="H31" i="19"/>
  <c r="G31" i="19"/>
  <c r="J30" i="19"/>
  <c r="I30" i="19"/>
  <c r="H30" i="19"/>
  <c r="G30" i="19"/>
  <c r="J29" i="19"/>
  <c r="I29" i="19"/>
  <c r="H29" i="19"/>
  <c r="G29" i="19"/>
  <c r="J28" i="19"/>
  <c r="I28" i="19"/>
  <c r="H28" i="19"/>
  <c r="G28" i="19"/>
  <c r="J27" i="19"/>
  <c r="I27" i="19"/>
  <c r="H27" i="19"/>
  <c r="G27" i="19"/>
  <c r="J26" i="19"/>
  <c r="I26" i="19"/>
  <c r="H26" i="19"/>
  <c r="G26" i="19"/>
  <c r="J25" i="19"/>
  <c r="I25" i="19"/>
  <c r="H25" i="19"/>
  <c r="G25" i="19"/>
  <c r="J24" i="19"/>
  <c r="I24" i="19"/>
  <c r="H24" i="19"/>
  <c r="G24" i="19"/>
  <c r="J23" i="19"/>
  <c r="I23" i="19"/>
  <c r="H23" i="19"/>
  <c r="G23" i="19"/>
  <c r="J22" i="19"/>
  <c r="I22" i="19"/>
  <c r="H22" i="19"/>
  <c r="G22" i="19"/>
  <c r="J21" i="19"/>
  <c r="I21" i="19"/>
  <c r="H21" i="19"/>
  <c r="G21" i="19"/>
  <c r="J20" i="19"/>
  <c r="I20" i="19"/>
  <c r="H20" i="19"/>
  <c r="G20" i="19"/>
  <c r="J19" i="19"/>
  <c r="I19" i="19"/>
  <c r="H19" i="19"/>
  <c r="G19" i="19"/>
  <c r="J18" i="19"/>
  <c r="I18" i="19"/>
  <c r="H18" i="19"/>
  <c r="G18" i="19"/>
  <c r="J17" i="19"/>
  <c r="I17" i="19"/>
  <c r="H17" i="19"/>
  <c r="G17" i="19"/>
  <c r="J16" i="19"/>
  <c r="I16" i="19"/>
  <c r="H16" i="19"/>
  <c r="G16" i="19"/>
  <c r="J15" i="19"/>
  <c r="I15" i="19"/>
  <c r="H15" i="19"/>
  <c r="G15" i="19"/>
  <c r="J14" i="19"/>
  <c r="I14" i="19"/>
  <c r="H14" i="19"/>
  <c r="G14" i="19"/>
  <c r="J13" i="19"/>
  <c r="I13" i="19"/>
  <c r="H13" i="19"/>
  <c r="G13" i="19"/>
  <c r="J12" i="19"/>
  <c r="I12" i="19"/>
  <c r="H12" i="19"/>
  <c r="G12" i="19"/>
  <c r="J11" i="19"/>
  <c r="I11" i="19"/>
  <c r="H11" i="19"/>
  <c r="G11" i="19"/>
  <c r="J10" i="19"/>
  <c r="I10" i="19"/>
  <c r="H10" i="19"/>
  <c r="G10" i="19"/>
  <c r="J4" i="19"/>
  <c r="F4" i="19"/>
  <c r="B4" i="19"/>
  <c r="J3" i="19"/>
  <c r="F3" i="19"/>
  <c r="B3" i="19"/>
  <c r="L34" i="18"/>
  <c r="K34" i="18"/>
  <c r="J32" i="18"/>
  <c r="I32" i="18"/>
  <c r="H32" i="18"/>
  <c r="G32" i="18"/>
  <c r="J31" i="18"/>
  <c r="I31" i="18"/>
  <c r="H31" i="18"/>
  <c r="G31" i="18"/>
  <c r="J30" i="18"/>
  <c r="I30" i="18"/>
  <c r="H30" i="18"/>
  <c r="G30" i="18"/>
  <c r="J29" i="18"/>
  <c r="I29" i="18"/>
  <c r="H29" i="18"/>
  <c r="G29" i="18"/>
  <c r="J28" i="18"/>
  <c r="I28" i="18"/>
  <c r="H28" i="18"/>
  <c r="G28" i="18"/>
  <c r="J27" i="18"/>
  <c r="I27" i="18"/>
  <c r="H27" i="18"/>
  <c r="G27" i="18"/>
  <c r="J26" i="18"/>
  <c r="I26" i="18"/>
  <c r="H26" i="18"/>
  <c r="G26" i="18"/>
  <c r="J25" i="18"/>
  <c r="I25" i="18"/>
  <c r="H25" i="18"/>
  <c r="G25" i="18"/>
  <c r="J24" i="18"/>
  <c r="I24" i="18"/>
  <c r="H24" i="18"/>
  <c r="G24" i="18"/>
  <c r="J23" i="18"/>
  <c r="I23" i="18"/>
  <c r="H23" i="18"/>
  <c r="G23" i="18"/>
  <c r="J22" i="18"/>
  <c r="I22" i="18"/>
  <c r="H22" i="18"/>
  <c r="G22" i="18"/>
  <c r="J21" i="18"/>
  <c r="I21" i="18"/>
  <c r="H21" i="18"/>
  <c r="G21" i="18"/>
  <c r="J20" i="18"/>
  <c r="I20" i="18"/>
  <c r="H20" i="18"/>
  <c r="G20" i="18"/>
  <c r="J19" i="18"/>
  <c r="I19" i="18"/>
  <c r="H19" i="18"/>
  <c r="G19" i="18"/>
  <c r="J18" i="18"/>
  <c r="I18" i="18"/>
  <c r="H18" i="18"/>
  <c r="G18" i="18"/>
  <c r="J17" i="18"/>
  <c r="I17" i="18"/>
  <c r="H17" i="18"/>
  <c r="G17" i="18"/>
  <c r="J16" i="18"/>
  <c r="I16" i="18"/>
  <c r="H16" i="18"/>
  <c r="G16" i="18"/>
  <c r="J15" i="18"/>
  <c r="I15" i="18"/>
  <c r="H15" i="18"/>
  <c r="G15" i="18"/>
  <c r="J14" i="18"/>
  <c r="I14" i="18"/>
  <c r="H14" i="18"/>
  <c r="G14" i="18"/>
  <c r="J13" i="18"/>
  <c r="I13" i="18"/>
  <c r="H13" i="18"/>
  <c r="G13" i="18"/>
  <c r="J12" i="18"/>
  <c r="I12" i="18"/>
  <c r="H12" i="18"/>
  <c r="G12" i="18"/>
  <c r="J11" i="18"/>
  <c r="I11" i="18"/>
  <c r="H11" i="18"/>
  <c r="G11" i="18"/>
  <c r="J10" i="18"/>
  <c r="I10" i="18"/>
  <c r="H10" i="18"/>
  <c r="G10" i="18"/>
  <c r="J4" i="18"/>
  <c r="F4" i="18"/>
  <c r="B4" i="18"/>
  <c r="J3" i="18"/>
  <c r="F3" i="18"/>
  <c r="B3" i="18"/>
  <c r="L34" i="17"/>
  <c r="K34" i="17"/>
  <c r="J32" i="17"/>
  <c r="I32" i="17"/>
  <c r="H32" i="17"/>
  <c r="G32" i="17"/>
  <c r="J31" i="17"/>
  <c r="I31" i="17"/>
  <c r="H31" i="17"/>
  <c r="G31" i="17"/>
  <c r="J30" i="17"/>
  <c r="I30" i="17"/>
  <c r="H30" i="17"/>
  <c r="G30" i="17"/>
  <c r="J29" i="17"/>
  <c r="I29" i="17"/>
  <c r="H29" i="17"/>
  <c r="G29" i="17"/>
  <c r="J28" i="17"/>
  <c r="I28" i="17"/>
  <c r="H28" i="17"/>
  <c r="G28" i="17"/>
  <c r="J27" i="17"/>
  <c r="I27" i="17"/>
  <c r="H27" i="17"/>
  <c r="G27" i="17"/>
  <c r="J26" i="17"/>
  <c r="I26" i="17"/>
  <c r="H26" i="17"/>
  <c r="G26" i="17"/>
  <c r="J25" i="17"/>
  <c r="I25" i="17"/>
  <c r="H25" i="17"/>
  <c r="G25" i="17"/>
  <c r="J24" i="17"/>
  <c r="I24" i="17"/>
  <c r="H24" i="17"/>
  <c r="G24" i="17"/>
  <c r="J23" i="17"/>
  <c r="I23" i="17"/>
  <c r="H23" i="17"/>
  <c r="G23" i="17"/>
  <c r="J22" i="17"/>
  <c r="I22" i="17"/>
  <c r="H22" i="17"/>
  <c r="G22" i="17"/>
  <c r="J21" i="17"/>
  <c r="I21" i="17"/>
  <c r="H21" i="17"/>
  <c r="G21" i="17"/>
  <c r="J20" i="17"/>
  <c r="I20" i="17"/>
  <c r="H20" i="17"/>
  <c r="G20" i="17"/>
  <c r="J19" i="17"/>
  <c r="I19" i="17"/>
  <c r="H19" i="17"/>
  <c r="G19" i="17"/>
  <c r="J18" i="17"/>
  <c r="I18" i="17"/>
  <c r="H18" i="17"/>
  <c r="G18" i="17"/>
  <c r="J17" i="17"/>
  <c r="I17" i="17"/>
  <c r="H17" i="17"/>
  <c r="G17" i="17"/>
  <c r="J16" i="17"/>
  <c r="I16" i="17"/>
  <c r="H16" i="17"/>
  <c r="G16" i="17"/>
  <c r="J15" i="17"/>
  <c r="I15" i="17"/>
  <c r="H15" i="17"/>
  <c r="G15" i="17"/>
  <c r="J14" i="17"/>
  <c r="I14" i="17"/>
  <c r="H14" i="17"/>
  <c r="G14" i="17"/>
  <c r="J13" i="17"/>
  <c r="I13" i="17"/>
  <c r="H13" i="17"/>
  <c r="G13" i="17"/>
  <c r="J12" i="17"/>
  <c r="I12" i="17"/>
  <c r="H12" i="17"/>
  <c r="G12" i="17"/>
  <c r="J11" i="17"/>
  <c r="I11" i="17"/>
  <c r="H11" i="17"/>
  <c r="G11" i="17"/>
  <c r="J10" i="17"/>
  <c r="I10" i="17"/>
  <c r="H10" i="17"/>
  <c r="G10" i="17"/>
  <c r="J4" i="17"/>
  <c r="F4" i="17"/>
  <c r="B4" i="17"/>
  <c r="J3" i="17"/>
  <c r="F3" i="17"/>
  <c r="B3" i="17"/>
  <c r="L34" i="16"/>
  <c r="K34" i="16"/>
  <c r="J32" i="16"/>
  <c r="I32" i="16"/>
  <c r="H32" i="16"/>
  <c r="G32" i="16"/>
  <c r="J31" i="16"/>
  <c r="I31" i="16"/>
  <c r="H31" i="16"/>
  <c r="G31" i="16"/>
  <c r="J30" i="16"/>
  <c r="I30" i="16"/>
  <c r="H30" i="16"/>
  <c r="G30" i="16"/>
  <c r="J29" i="16"/>
  <c r="I29" i="16"/>
  <c r="H29" i="16"/>
  <c r="G29" i="16"/>
  <c r="J28" i="16"/>
  <c r="I28" i="16"/>
  <c r="H28" i="16"/>
  <c r="G28" i="16"/>
  <c r="J27" i="16"/>
  <c r="I27" i="16"/>
  <c r="H27" i="16"/>
  <c r="G27" i="16"/>
  <c r="J26" i="16"/>
  <c r="I26" i="16"/>
  <c r="H26" i="16"/>
  <c r="G26" i="16"/>
  <c r="J25" i="16"/>
  <c r="I25" i="16"/>
  <c r="H25" i="16"/>
  <c r="G25" i="16"/>
  <c r="J24" i="16"/>
  <c r="I24" i="16"/>
  <c r="H24" i="16"/>
  <c r="G24" i="16"/>
  <c r="J23" i="16"/>
  <c r="I23" i="16"/>
  <c r="H23" i="16"/>
  <c r="G23" i="16"/>
  <c r="J22" i="16"/>
  <c r="I22" i="16"/>
  <c r="H22" i="16"/>
  <c r="G22" i="16"/>
  <c r="J21" i="16"/>
  <c r="I21" i="16"/>
  <c r="H21" i="16"/>
  <c r="G21" i="16"/>
  <c r="J20" i="16"/>
  <c r="I20" i="16"/>
  <c r="H20" i="16"/>
  <c r="G20" i="16"/>
  <c r="J19" i="16"/>
  <c r="I19" i="16"/>
  <c r="H19" i="16"/>
  <c r="G19" i="16"/>
  <c r="J18" i="16"/>
  <c r="I18" i="16"/>
  <c r="H18" i="16"/>
  <c r="G18" i="16"/>
  <c r="J17" i="16"/>
  <c r="I17" i="16"/>
  <c r="H17" i="16"/>
  <c r="G17" i="16"/>
  <c r="J16" i="16"/>
  <c r="I16" i="16"/>
  <c r="H16" i="16"/>
  <c r="G16" i="16"/>
  <c r="J15" i="16"/>
  <c r="I15" i="16"/>
  <c r="H15" i="16"/>
  <c r="G15" i="16"/>
  <c r="J14" i="16"/>
  <c r="I14" i="16"/>
  <c r="H14" i="16"/>
  <c r="G14" i="16"/>
  <c r="J13" i="16"/>
  <c r="I13" i="16"/>
  <c r="H13" i="16"/>
  <c r="G13" i="16"/>
  <c r="J12" i="16"/>
  <c r="I12" i="16"/>
  <c r="H12" i="16"/>
  <c r="G12" i="16"/>
  <c r="J11" i="16"/>
  <c r="I11" i="16"/>
  <c r="H11" i="16"/>
  <c r="G11" i="16"/>
  <c r="J10" i="16"/>
  <c r="I10" i="16"/>
  <c r="H10" i="16"/>
  <c r="G10" i="16"/>
  <c r="J4" i="16"/>
  <c r="F4" i="16"/>
  <c r="B4" i="16"/>
  <c r="J3" i="16"/>
  <c r="F3" i="16"/>
  <c r="B3" i="16"/>
  <c r="L34" i="15"/>
  <c r="K34" i="15"/>
  <c r="J32" i="15"/>
  <c r="I32" i="15"/>
  <c r="H32" i="15"/>
  <c r="G32" i="15"/>
  <c r="J31" i="15"/>
  <c r="I31" i="15"/>
  <c r="H31" i="15"/>
  <c r="G31" i="15"/>
  <c r="J30" i="15"/>
  <c r="I30" i="15"/>
  <c r="H30" i="15"/>
  <c r="G30" i="15"/>
  <c r="J29" i="15"/>
  <c r="I29" i="15"/>
  <c r="H29" i="15"/>
  <c r="G29" i="15"/>
  <c r="J28" i="15"/>
  <c r="I28" i="15"/>
  <c r="H28" i="15"/>
  <c r="G28" i="15"/>
  <c r="J27" i="15"/>
  <c r="I27" i="15"/>
  <c r="H27" i="15"/>
  <c r="G27" i="15"/>
  <c r="J26" i="15"/>
  <c r="I26" i="15"/>
  <c r="H26" i="15"/>
  <c r="G26" i="15"/>
  <c r="J25" i="15"/>
  <c r="I25" i="15"/>
  <c r="H25" i="15"/>
  <c r="G25" i="15"/>
  <c r="J24" i="15"/>
  <c r="I24" i="15"/>
  <c r="H24" i="15"/>
  <c r="G24" i="15"/>
  <c r="J23" i="15"/>
  <c r="I23" i="15"/>
  <c r="H23" i="15"/>
  <c r="G23" i="15"/>
  <c r="J22" i="15"/>
  <c r="I22" i="15"/>
  <c r="H22" i="15"/>
  <c r="G22" i="15"/>
  <c r="J21" i="15"/>
  <c r="I21" i="15"/>
  <c r="H21" i="15"/>
  <c r="G21" i="15"/>
  <c r="J20" i="15"/>
  <c r="I20" i="15"/>
  <c r="H20" i="15"/>
  <c r="G20" i="15"/>
  <c r="J19" i="15"/>
  <c r="I19" i="15"/>
  <c r="H19" i="15"/>
  <c r="G19" i="15"/>
  <c r="J18" i="15"/>
  <c r="I18" i="15"/>
  <c r="H18" i="15"/>
  <c r="G18" i="15"/>
  <c r="J17" i="15"/>
  <c r="I17" i="15"/>
  <c r="H17" i="15"/>
  <c r="G17" i="15"/>
  <c r="J16" i="15"/>
  <c r="I16" i="15"/>
  <c r="H16" i="15"/>
  <c r="G16" i="15"/>
  <c r="J15" i="15"/>
  <c r="I15" i="15"/>
  <c r="H15" i="15"/>
  <c r="G15" i="15"/>
  <c r="J14" i="15"/>
  <c r="I14" i="15"/>
  <c r="H14" i="15"/>
  <c r="G14" i="15"/>
  <c r="J13" i="15"/>
  <c r="I13" i="15"/>
  <c r="H13" i="15"/>
  <c r="G13" i="15"/>
  <c r="J12" i="15"/>
  <c r="I12" i="15"/>
  <c r="H12" i="15"/>
  <c r="G12" i="15"/>
  <c r="J11" i="15"/>
  <c r="I11" i="15"/>
  <c r="H11" i="15"/>
  <c r="G11" i="15"/>
  <c r="J10" i="15"/>
  <c r="I10" i="15"/>
  <c r="H10" i="15"/>
  <c r="G10" i="15"/>
  <c r="J4" i="15"/>
  <c r="F4" i="15"/>
  <c r="B4" i="15"/>
  <c r="J3" i="15"/>
  <c r="F3" i="15"/>
  <c r="B3" i="15"/>
  <c r="L34" i="14"/>
  <c r="K34" i="14"/>
  <c r="J32" i="14"/>
  <c r="I32" i="14"/>
  <c r="H32" i="14"/>
  <c r="G32" i="14"/>
  <c r="J31" i="14"/>
  <c r="I31" i="14"/>
  <c r="H31" i="14"/>
  <c r="G31" i="14"/>
  <c r="J30" i="14"/>
  <c r="I30" i="14"/>
  <c r="H30" i="14"/>
  <c r="G30" i="14"/>
  <c r="J29" i="14"/>
  <c r="I29" i="14"/>
  <c r="H29" i="14"/>
  <c r="G29" i="14"/>
  <c r="J28" i="14"/>
  <c r="I28" i="14"/>
  <c r="H28" i="14"/>
  <c r="G28" i="14"/>
  <c r="J27" i="14"/>
  <c r="I27" i="14"/>
  <c r="H27" i="14"/>
  <c r="G27" i="14"/>
  <c r="J26" i="14"/>
  <c r="I26" i="14"/>
  <c r="H26" i="14"/>
  <c r="G26" i="14"/>
  <c r="J25" i="14"/>
  <c r="I25" i="14"/>
  <c r="H25" i="14"/>
  <c r="G25" i="14"/>
  <c r="J24" i="14"/>
  <c r="I24" i="14"/>
  <c r="H24" i="14"/>
  <c r="G24" i="14"/>
  <c r="J23" i="14"/>
  <c r="I23" i="14"/>
  <c r="H23" i="14"/>
  <c r="G23" i="14"/>
  <c r="J22" i="14"/>
  <c r="I22" i="14"/>
  <c r="H22" i="14"/>
  <c r="G22" i="14"/>
  <c r="J21" i="14"/>
  <c r="I21" i="14"/>
  <c r="H21" i="14"/>
  <c r="G21" i="14"/>
  <c r="J20" i="14"/>
  <c r="I20" i="14"/>
  <c r="H20" i="14"/>
  <c r="G20" i="14"/>
  <c r="J19" i="14"/>
  <c r="I19" i="14"/>
  <c r="H19" i="14"/>
  <c r="G19" i="14"/>
  <c r="J18" i="14"/>
  <c r="I18" i="14"/>
  <c r="H18" i="14"/>
  <c r="G18" i="14"/>
  <c r="J17" i="14"/>
  <c r="I17" i="14"/>
  <c r="H17" i="14"/>
  <c r="G17" i="14"/>
  <c r="J16" i="14"/>
  <c r="I16" i="14"/>
  <c r="H16" i="14"/>
  <c r="G16" i="14"/>
  <c r="J15" i="14"/>
  <c r="I15" i="14"/>
  <c r="H15" i="14"/>
  <c r="G15" i="14"/>
  <c r="J14" i="14"/>
  <c r="I14" i="14"/>
  <c r="H14" i="14"/>
  <c r="G14" i="14"/>
  <c r="J13" i="14"/>
  <c r="I13" i="14"/>
  <c r="H13" i="14"/>
  <c r="G13" i="14"/>
  <c r="J12" i="14"/>
  <c r="I12" i="14"/>
  <c r="H12" i="14"/>
  <c r="G12" i="14"/>
  <c r="J11" i="14"/>
  <c r="I11" i="14"/>
  <c r="H11" i="14"/>
  <c r="G11" i="14"/>
  <c r="J10" i="14"/>
  <c r="I10" i="14"/>
  <c r="H10" i="14"/>
  <c r="G10" i="14"/>
  <c r="J4" i="14"/>
  <c r="F4" i="14"/>
  <c r="B4" i="14"/>
  <c r="J3" i="14"/>
  <c r="F3" i="14"/>
  <c r="B3" i="14"/>
  <c r="L34" i="13"/>
  <c r="K34" i="13"/>
  <c r="J32" i="13"/>
  <c r="I32" i="13"/>
  <c r="H32" i="13"/>
  <c r="G32" i="13"/>
  <c r="J31" i="13"/>
  <c r="I31" i="13"/>
  <c r="H31" i="13"/>
  <c r="G31" i="13"/>
  <c r="J30" i="13"/>
  <c r="I30" i="13"/>
  <c r="H30" i="13"/>
  <c r="G30" i="13"/>
  <c r="J29" i="13"/>
  <c r="I29" i="13"/>
  <c r="H29" i="13"/>
  <c r="G29" i="13"/>
  <c r="J28" i="13"/>
  <c r="I28" i="13"/>
  <c r="H28" i="13"/>
  <c r="G28" i="13"/>
  <c r="J27" i="13"/>
  <c r="I27" i="13"/>
  <c r="H27" i="13"/>
  <c r="G27" i="13"/>
  <c r="J26" i="13"/>
  <c r="I26" i="13"/>
  <c r="H26" i="13"/>
  <c r="G26" i="13"/>
  <c r="J25" i="13"/>
  <c r="I25" i="13"/>
  <c r="H25" i="13"/>
  <c r="G25" i="13"/>
  <c r="J24" i="13"/>
  <c r="I24" i="13"/>
  <c r="H24" i="13"/>
  <c r="G24" i="13"/>
  <c r="J23" i="13"/>
  <c r="I23" i="13"/>
  <c r="H23" i="13"/>
  <c r="G23" i="13"/>
  <c r="J22" i="13"/>
  <c r="I22" i="13"/>
  <c r="H22" i="13"/>
  <c r="G22" i="13"/>
  <c r="J21" i="13"/>
  <c r="I21" i="13"/>
  <c r="H21" i="13"/>
  <c r="G21" i="13"/>
  <c r="J20" i="13"/>
  <c r="I20" i="13"/>
  <c r="H20" i="13"/>
  <c r="G20" i="13"/>
  <c r="J19" i="13"/>
  <c r="I19" i="13"/>
  <c r="H19" i="13"/>
  <c r="G19" i="13"/>
  <c r="J18" i="13"/>
  <c r="I18" i="13"/>
  <c r="H18" i="13"/>
  <c r="G18" i="13"/>
  <c r="J17" i="13"/>
  <c r="I17" i="13"/>
  <c r="H17" i="13"/>
  <c r="G17" i="13"/>
  <c r="J16" i="13"/>
  <c r="I16" i="13"/>
  <c r="H16" i="13"/>
  <c r="G16" i="13"/>
  <c r="J15" i="13"/>
  <c r="I15" i="13"/>
  <c r="H15" i="13"/>
  <c r="G15" i="13"/>
  <c r="J14" i="13"/>
  <c r="I14" i="13"/>
  <c r="H14" i="13"/>
  <c r="G14" i="13"/>
  <c r="J13" i="13"/>
  <c r="I13" i="13"/>
  <c r="H13" i="13"/>
  <c r="G13" i="13"/>
  <c r="J12" i="13"/>
  <c r="I12" i="13"/>
  <c r="H12" i="13"/>
  <c r="G12" i="13"/>
  <c r="J11" i="13"/>
  <c r="I11" i="13"/>
  <c r="H11" i="13"/>
  <c r="G11" i="13"/>
  <c r="J10" i="13"/>
  <c r="I10" i="13"/>
  <c r="H10" i="13"/>
  <c r="G10" i="13"/>
  <c r="J4" i="13"/>
  <c r="F4" i="13"/>
  <c r="B4" i="13"/>
  <c r="J3" i="13"/>
  <c r="F3" i="13"/>
  <c r="B3" i="13"/>
  <c r="L34" i="12"/>
  <c r="K34" i="12"/>
  <c r="J32" i="12"/>
  <c r="I32" i="12"/>
  <c r="H32" i="12"/>
  <c r="G32" i="12"/>
  <c r="J31" i="12"/>
  <c r="I31" i="12"/>
  <c r="H31" i="12"/>
  <c r="G31" i="12"/>
  <c r="J30" i="12"/>
  <c r="I30" i="12"/>
  <c r="H30" i="12"/>
  <c r="G30" i="12"/>
  <c r="J29" i="12"/>
  <c r="I29" i="12"/>
  <c r="H29" i="12"/>
  <c r="G29" i="12"/>
  <c r="J28" i="12"/>
  <c r="I28" i="12"/>
  <c r="H28" i="12"/>
  <c r="G28" i="12"/>
  <c r="J27" i="12"/>
  <c r="I27" i="12"/>
  <c r="H27" i="12"/>
  <c r="G27" i="12"/>
  <c r="J26" i="12"/>
  <c r="I26" i="12"/>
  <c r="H26" i="12"/>
  <c r="G26" i="12"/>
  <c r="J25" i="12"/>
  <c r="I25" i="12"/>
  <c r="H25" i="12"/>
  <c r="G25" i="12"/>
  <c r="J24" i="12"/>
  <c r="I24" i="12"/>
  <c r="H24" i="12"/>
  <c r="G24" i="12"/>
  <c r="J23" i="12"/>
  <c r="I23" i="12"/>
  <c r="H23" i="12"/>
  <c r="G23" i="12"/>
  <c r="J22" i="12"/>
  <c r="I22" i="12"/>
  <c r="H22" i="12"/>
  <c r="G22" i="12"/>
  <c r="J21" i="12"/>
  <c r="I21" i="12"/>
  <c r="H21" i="12"/>
  <c r="G21" i="12"/>
  <c r="J20" i="12"/>
  <c r="I20" i="12"/>
  <c r="H20" i="12"/>
  <c r="G20" i="12"/>
  <c r="J19" i="12"/>
  <c r="I19" i="12"/>
  <c r="H19" i="12"/>
  <c r="G19" i="12"/>
  <c r="J18" i="12"/>
  <c r="I18" i="12"/>
  <c r="H18" i="12"/>
  <c r="G18" i="12"/>
  <c r="J17" i="12"/>
  <c r="I17" i="12"/>
  <c r="H17" i="12"/>
  <c r="G17" i="12"/>
  <c r="J16" i="12"/>
  <c r="I16" i="12"/>
  <c r="H16" i="12"/>
  <c r="G16" i="12"/>
  <c r="J15" i="12"/>
  <c r="I15" i="12"/>
  <c r="H15" i="12"/>
  <c r="G15" i="12"/>
  <c r="J14" i="12"/>
  <c r="I14" i="12"/>
  <c r="H14" i="12"/>
  <c r="G14" i="12"/>
  <c r="J13" i="12"/>
  <c r="I13" i="12"/>
  <c r="H13" i="12"/>
  <c r="G13" i="12"/>
  <c r="J12" i="12"/>
  <c r="I12" i="12"/>
  <c r="H12" i="12"/>
  <c r="G12" i="12"/>
  <c r="J11" i="12"/>
  <c r="I11" i="12"/>
  <c r="H11" i="12"/>
  <c r="G11" i="12"/>
  <c r="J10" i="12"/>
  <c r="I10" i="12"/>
  <c r="H10" i="12"/>
  <c r="G10" i="12"/>
  <c r="J4" i="12"/>
  <c r="F4" i="12"/>
  <c r="B4" i="12"/>
  <c r="J3" i="12"/>
  <c r="F3" i="12"/>
  <c r="B3" i="12"/>
  <c r="L34" i="11"/>
  <c r="K34" i="11"/>
  <c r="J32" i="11"/>
  <c r="I32" i="11"/>
  <c r="H32" i="11"/>
  <c r="G32" i="11"/>
  <c r="J31" i="11"/>
  <c r="I31" i="11"/>
  <c r="H31" i="11"/>
  <c r="G31" i="11"/>
  <c r="J30" i="11"/>
  <c r="I30" i="11"/>
  <c r="H30" i="11"/>
  <c r="G30" i="11"/>
  <c r="J29" i="11"/>
  <c r="I29" i="11"/>
  <c r="H29" i="11"/>
  <c r="G29" i="11"/>
  <c r="J28" i="11"/>
  <c r="I28" i="11"/>
  <c r="H28" i="11"/>
  <c r="G28" i="11"/>
  <c r="J27" i="11"/>
  <c r="I27" i="11"/>
  <c r="H27" i="11"/>
  <c r="G27" i="11"/>
  <c r="J26" i="11"/>
  <c r="I26" i="11"/>
  <c r="H26" i="11"/>
  <c r="G26" i="11"/>
  <c r="J25" i="11"/>
  <c r="I25" i="11"/>
  <c r="H25" i="11"/>
  <c r="G25" i="11"/>
  <c r="J24" i="11"/>
  <c r="I24" i="11"/>
  <c r="H24" i="11"/>
  <c r="G24" i="11"/>
  <c r="J23" i="11"/>
  <c r="I23" i="11"/>
  <c r="H23" i="11"/>
  <c r="G23" i="11"/>
  <c r="J22" i="11"/>
  <c r="I22" i="11"/>
  <c r="H22" i="11"/>
  <c r="G22" i="11"/>
  <c r="J21" i="11"/>
  <c r="I21" i="11"/>
  <c r="H21" i="11"/>
  <c r="G21" i="11"/>
  <c r="J20" i="11"/>
  <c r="I20" i="11"/>
  <c r="H20" i="11"/>
  <c r="G20" i="11"/>
  <c r="J19" i="11"/>
  <c r="I19" i="11"/>
  <c r="H19" i="11"/>
  <c r="G19" i="11"/>
  <c r="J18" i="11"/>
  <c r="I18" i="11"/>
  <c r="H18" i="11"/>
  <c r="G18" i="11"/>
  <c r="J17" i="11"/>
  <c r="I17" i="11"/>
  <c r="H17" i="11"/>
  <c r="G17" i="11"/>
  <c r="J16" i="11"/>
  <c r="I16" i="11"/>
  <c r="H16" i="11"/>
  <c r="G16" i="11"/>
  <c r="J15" i="11"/>
  <c r="I15" i="11"/>
  <c r="H15" i="11"/>
  <c r="G15" i="11"/>
  <c r="J14" i="11"/>
  <c r="I14" i="11"/>
  <c r="H14" i="11"/>
  <c r="G14" i="11"/>
  <c r="J13" i="11"/>
  <c r="I13" i="11"/>
  <c r="H13" i="11"/>
  <c r="G13" i="11"/>
  <c r="J12" i="11"/>
  <c r="I12" i="11"/>
  <c r="H12" i="11"/>
  <c r="G12" i="11"/>
  <c r="J11" i="11"/>
  <c r="I11" i="11"/>
  <c r="H11" i="11"/>
  <c r="G11" i="11"/>
  <c r="J10" i="11"/>
  <c r="I10" i="11"/>
  <c r="H10" i="11"/>
  <c r="G10" i="11"/>
  <c r="J4" i="11"/>
  <c r="F4" i="11"/>
  <c r="B4" i="11"/>
  <c r="J3" i="11"/>
  <c r="F3" i="11"/>
  <c r="B3" i="11"/>
  <c r="L34" i="10"/>
  <c r="K34" i="10"/>
  <c r="J32" i="10"/>
  <c r="I32" i="10"/>
  <c r="H32" i="10"/>
  <c r="G32" i="10"/>
  <c r="J31" i="10"/>
  <c r="I31" i="10"/>
  <c r="H31" i="10"/>
  <c r="G31" i="10"/>
  <c r="J30" i="10"/>
  <c r="I30" i="10"/>
  <c r="H30" i="10"/>
  <c r="G30" i="10"/>
  <c r="J29" i="10"/>
  <c r="I29" i="10"/>
  <c r="H29" i="10"/>
  <c r="G29" i="10"/>
  <c r="J28" i="10"/>
  <c r="I28" i="10"/>
  <c r="H28" i="10"/>
  <c r="G28" i="10"/>
  <c r="J27" i="10"/>
  <c r="I27" i="10"/>
  <c r="H27" i="10"/>
  <c r="G27" i="10"/>
  <c r="J26" i="10"/>
  <c r="I26" i="10"/>
  <c r="H26" i="10"/>
  <c r="G26" i="10"/>
  <c r="J25" i="10"/>
  <c r="I25" i="10"/>
  <c r="H25" i="10"/>
  <c r="G25" i="10"/>
  <c r="J24" i="10"/>
  <c r="I24" i="10"/>
  <c r="H24" i="10"/>
  <c r="G24" i="10"/>
  <c r="J23" i="10"/>
  <c r="I23" i="10"/>
  <c r="H23" i="10"/>
  <c r="G23" i="10"/>
  <c r="J22" i="10"/>
  <c r="I22" i="10"/>
  <c r="H22" i="10"/>
  <c r="G22" i="10"/>
  <c r="J21" i="10"/>
  <c r="I21" i="10"/>
  <c r="H21" i="10"/>
  <c r="G21" i="10"/>
  <c r="J20" i="10"/>
  <c r="I20" i="10"/>
  <c r="H20" i="10"/>
  <c r="G20" i="10"/>
  <c r="J19" i="10"/>
  <c r="I19" i="10"/>
  <c r="H19" i="10"/>
  <c r="G19" i="10"/>
  <c r="J18" i="10"/>
  <c r="I18" i="10"/>
  <c r="H18" i="10"/>
  <c r="G18" i="10"/>
  <c r="J17" i="10"/>
  <c r="I17" i="10"/>
  <c r="H17" i="10"/>
  <c r="G17" i="10"/>
  <c r="J16" i="10"/>
  <c r="I16" i="10"/>
  <c r="H16" i="10"/>
  <c r="G16" i="10"/>
  <c r="J15" i="10"/>
  <c r="I15" i="10"/>
  <c r="H15" i="10"/>
  <c r="G15" i="10"/>
  <c r="J14" i="10"/>
  <c r="I14" i="10"/>
  <c r="H14" i="10"/>
  <c r="G14" i="10"/>
  <c r="J13" i="10"/>
  <c r="I13" i="10"/>
  <c r="H13" i="10"/>
  <c r="G13" i="10"/>
  <c r="J12" i="10"/>
  <c r="I12" i="10"/>
  <c r="H12" i="10"/>
  <c r="G12" i="10"/>
  <c r="J11" i="10"/>
  <c r="I11" i="10"/>
  <c r="H11" i="10"/>
  <c r="G11" i="10"/>
  <c r="J10" i="10"/>
  <c r="I10" i="10"/>
  <c r="H10" i="10"/>
  <c r="G10" i="10"/>
  <c r="J4" i="10"/>
  <c r="F4" i="10"/>
  <c r="B4" i="10"/>
  <c r="J3" i="10"/>
  <c r="F3" i="10"/>
  <c r="B3" i="10"/>
  <c r="L34" i="9"/>
  <c r="K34" i="9"/>
  <c r="J32" i="9"/>
  <c r="I32" i="9"/>
  <c r="H32" i="9"/>
  <c r="G32" i="9"/>
  <c r="J31" i="9"/>
  <c r="I31" i="9"/>
  <c r="H31" i="9"/>
  <c r="G31" i="9"/>
  <c r="J30" i="9"/>
  <c r="I30" i="9"/>
  <c r="H30" i="9"/>
  <c r="G30" i="9"/>
  <c r="J29" i="9"/>
  <c r="I29" i="9"/>
  <c r="H29" i="9"/>
  <c r="G29" i="9"/>
  <c r="J28" i="9"/>
  <c r="I28" i="9"/>
  <c r="H28" i="9"/>
  <c r="G28" i="9"/>
  <c r="J27" i="9"/>
  <c r="I27" i="9"/>
  <c r="H27" i="9"/>
  <c r="G27" i="9"/>
  <c r="J26" i="9"/>
  <c r="I26" i="9"/>
  <c r="H26" i="9"/>
  <c r="G26" i="9"/>
  <c r="J25" i="9"/>
  <c r="I25" i="9"/>
  <c r="H25" i="9"/>
  <c r="G25" i="9"/>
  <c r="J24" i="9"/>
  <c r="I24" i="9"/>
  <c r="H24" i="9"/>
  <c r="G24" i="9"/>
  <c r="J23" i="9"/>
  <c r="I23" i="9"/>
  <c r="H23" i="9"/>
  <c r="G23" i="9"/>
  <c r="J22" i="9"/>
  <c r="I22" i="9"/>
  <c r="H22" i="9"/>
  <c r="G22" i="9"/>
  <c r="J21" i="9"/>
  <c r="I21" i="9"/>
  <c r="H21" i="9"/>
  <c r="G21" i="9"/>
  <c r="J20" i="9"/>
  <c r="I20" i="9"/>
  <c r="H20" i="9"/>
  <c r="G20" i="9"/>
  <c r="J19" i="9"/>
  <c r="I19" i="9"/>
  <c r="H19" i="9"/>
  <c r="G19" i="9"/>
  <c r="J18" i="9"/>
  <c r="I18" i="9"/>
  <c r="H18" i="9"/>
  <c r="G18" i="9"/>
  <c r="J17" i="9"/>
  <c r="I17" i="9"/>
  <c r="H17" i="9"/>
  <c r="G17" i="9"/>
  <c r="J16" i="9"/>
  <c r="I16" i="9"/>
  <c r="H16" i="9"/>
  <c r="G16" i="9"/>
  <c r="J15" i="9"/>
  <c r="I15" i="9"/>
  <c r="H15" i="9"/>
  <c r="G15" i="9"/>
  <c r="J14" i="9"/>
  <c r="I14" i="9"/>
  <c r="H14" i="9"/>
  <c r="G14" i="9"/>
  <c r="J13" i="9"/>
  <c r="I13" i="9"/>
  <c r="H13" i="9"/>
  <c r="G13" i="9"/>
  <c r="J12" i="9"/>
  <c r="I12" i="9"/>
  <c r="H12" i="9"/>
  <c r="G12" i="9"/>
  <c r="J11" i="9"/>
  <c r="I11" i="9"/>
  <c r="H11" i="9"/>
  <c r="G11" i="9"/>
  <c r="J10" i="9"/>
  <c r="I10" i="9"/>
  <c r="H10" i="9"/>
  <c r="G10" i="9"/>
  <c r="J4" i="9"/>
  <c r="F4" i="9"/>
  <c r="B4" i="9"/>
  <c r="J3" i="9"/>
  <c r="F3" i="9"/>
  <c r="B3" i="9"/>
  <c r="A29" i="7"/>
  <c r="A28" i="7"/>
  <c r="B27" i="6"/>
  <c r="A27" i="6"/>
  <c r="F27" i="6" s="1"/>
  <c r="B26" i="6"/>
  <c r="A26" i="6"/>
  <c r="E26" i="6" s="1"/>
  <c r="B25" i="6"/>
  <c r="A25" i="6"/>
  <c r="E25" i="6" s="1"/>
  <c r="B24" i="6"/>
  <c r="A24" i="6"/>
  <c r="G24" i="6" s="1"/>
  <c r="B23" i="6"/>
  <c r="A23" i="6"/>
  <c r="F23" i="6" s="1"/>
  <c r="B22" i="6"/>
  <c r="A22" i="6"/>
  <c r="E22" i="6" s="1"/>
  <c r="B21" i="6"/>
  <c r="A21" i="6"/>
  <c r="D21" i="6" s="1"/>
  <c r="B20" i="6"/>
  <c r="A20" i="6"/>
  <c r="C20" i="6" s="1"/>
  <c r="B19" i="6"/>
  <c r="A19" i="6"/>
  <c r="C19" i="6" s="1"/>
  <c r="B18" i="6"/>
  <c r="A18" i="6"/>
  <c r="G18" i="6" s="1"/>
  <c r="B17" i="6"/>
  <c r="A17" i="6"/>
  <c r="E17" i="6" s="1"/>
  <c r="B16" i="6"/>
  <c r="A16" i="6"/>
  <c r="G16" i="6" s="1"/>
  <c r="B15" i="6"/>
  <c r="A15" i="6"/>
  <c r="F15" i="6" s="1"/>
  <c r="B14" i="6"/>
  <c r="A14" i="6"/>
  <c r="E14" i="6" s="1"/>
  <c r="B13" i="6"/>
  <c r="A13" i="6"/>
  <c r="D13" i="6" s="1"/>
  <c r="B12" i="6"/>
  <c r="A12" i="6"/>
  <c r="C12" i="6" s="1"/>
  <c r="B11" i="6"/>
  <c r="A11" i="6"/>
  <c r="C11" i="6" s="1"/>
  <c r="B10" i="6"/>
  <c r="A10" i="6"/>
  <c r="D10" i="6" s="1"/>
  <c r="B9" i="6"/>
  <c r="A9" i="6"/>
  <c r="E9" i="6" s="1"/>
  <c r="B8" i="6"/>
  <c r="A8" i="6"/>
  <c r="G8" i="6" s="1"/>
  <c r="B7" i="6"/>
  <c r="A7" i="6"/>
  <c r="F7" i="6" s="1"/>
  <c r="B6" i="6"/>
  <c r="A6" i="6"/>
  <c r="E6" i="6" s="1"/>
  <c r="B5" i="6"/>
  <c r="A5" i="6"/>
  <c r="D5" i="6" s="1"/>
  <c r="E16" i="5"/>
  <c r="L28" i="2"/>
  <c r="K28" i="2"/>
  <c r="J28" i="2"/>
  <c r="F28" i="2"/>
  <c r="E28" i="2"/>
  <c r="D28" i="2"/>
  <c r="L27" i="2"/>
  <c r="K27" i="2"/>
  <c r="J27" i="2"/>
  <c r="F27" i="2"/>
  <c r="E27" i="2"/>
  <c r="D27" i="2"/>
  <c r="L26" i="2"/>
  <c r="K26" i="2"/>
  <c r="J26" i="2"/>
  <c r="F26" i="2"/>
  <c r="E26" i="2"/>
  <c r="D26" i="2"/>
  <c r="L25" i="2"/>
  <c r="K25" i="2"/>
  <c r="J25" i="2"/>
  <c r="F25" i="2"/>
  <c r="E25" i="2"/>
  <c r="D25" i="2"/>
  <c r="L24" i="2"/>
  <c r="K24" i="2"/>
  <c r="J24" i="2"/>
  <c r="F24" i="2"/>
  <c r="E24" i="2"/>
  <c r="D24" i="2"/>
  <c r="L23" i="2"/>
  <c r="K23" i="2"/>
  <c r="J23" i="2"/>
  <c r="F23" i="2"/>
  <c r="E23" i="2"/>
  <c r="D23" i="2"/>
  <c r="L22" i="2"/>
  <c r="K22" i="2"/>
  <c r="J22" i="2"/>
  <c r="F22" i="2"/>
  <c r="E22" i="2"/>
  <c r="D22" i="2"/>
  <c r="L21" i="2"/>
  <c r="K21" i="2"/>
  <c r="J21" i="2"/>
  <c r="F21" i="2"/>
  <c r="E21" i="2"/>
  <c r="D21" i="2"/>
  <c r="L20" i="2"/>
  <c r="K20" i="2"/>
  <c r="J20" i="2"/>
  <c r="F20" i="2"/>
  <c r="E20" i="2"/>
  <c r="D20" i="2"/>
  <c r="L19" i="2"/>
  <c r="K19" i="2"/>
  <c r="J19" i="2"/>
  <c r="F19" i="2"/>
  <c r="E19" i="2"/>
  <c r="D19" i="2"/>
  <c r="L18" i="2"/>
  <c r="K18" i="2"/>
  <c r="J18" i="2"/>
  <c r="F18" i="2"/>
  <c r="E18" i="2"/>
  <c r="D18" i="2"/>
  <c r="L17" i="2"/>
  <c r="K17" i="2"/>
  <c r="J17" i="2"/>
  <c r="F17" i="2"/>
  <c r="E17" i="2"/>
  <c r="D17" i="2"/>
  <c r="L16" i="2"/>
  <c r="K16" i="2"/>
  <c r="J16" i="2"/>
  <c r="F16" i="2"/>
  <c r="E16" i="2"/>
  <c r="D16" i="2"/>
  <c r="L15" i="2"/>
  <c r="K15" i="2"/>
  <c r="J15" i="2"/>
  <c r="F15" i="2"/>
  <c r="E15" i="2"/>
  <c r="D15" i="2"/>
  <c r="L14" i="2"/>
  <c r="K14" i="2"/>
  <c r="J14" i="2"/>
  <c r="F14" i="2"/>
  <c r="E14" i="2"/>
  <c r="D14" i="2"/>
  <c r="L13" i="2"/>
  <c r="K13" i="2"/>
  <c r="J13" i="2"/>
  <c r="F13" i="2"/>
  <c r="E13" i="2"/>
  <c r="D13" i="2"/>
  <c r="L12" i="2"/>
  <c r="K12" i="2"/>
  <c r="J12" i="2"/>
  <c r="F12" i="2"/>
  <c r="E12" i="2"/>
  <c r="D12" i="2"/>
  <c r="L11" i="2"/>
  <c r="K11" i="2"/>
  <c r="J11" i="2"/>
  <c r="F11" i="2"/>
  <c r="E11" i="2"/>
  <c r="D11" i="2"/>
  <c r="L10" i="2"/>
  <c r="K10" i="2"/>
  <c r="J10" i="2"/>
  <c r="F10" i="2"/>
  <c r="E10" i="2"/>
  <c r="D10" i="2"/>
  <c r="L9" i="2"/>
  <c r="K9" i="2"/>
  <c r="J9" i="2"/>
  <c r="F9" i="2"/>
  <c r="E9" i="2"/>
  <c r="D9" i="2"/>
  <c r="L8" i="2"/>
  <c r="K8" i="2"/>
  <c r="J8" i="2"/>
  <c r="F8" i="2"/>
  <c r="E8" i="2"/>
  <c r="D8" i="2"/>
  <c r="L7" i="2"/>
  <c r="K7" i="2"/>
  <c r="J7" i="2"/>
  <c r="F7" i="2"/>
  <c r="E7" i="2"/>
  <c r="D7" i="2"/>
  <c r="L6" i="2"/>
  <c r="K6" i="2"/>
  <c r="J6" i="2"/>
  <c r="F6" i="2"/>
  <c r="E6" i="2"/>
  <c r="D6" i="2"/>
  <c r="O30" i="3"/>
  <c r="N30" i="3"/>
  <c r="B5" i="34" s="1"/>
  <c r="M30" i="3"/>
  <c r="L30" i="3"/>
  <c r="K30" i="3"/>
  <c r="J5" i="34" s="1"/>
  <c r="J30" i="3"/>
  <c r="F5" i="34" s="1"/>
  <c r="O29" i="3"/>
  <c r="N29" i="3"/>
  <c r="B5" i="33" s="1"/>
  <c r="M29" i="3"/>
  <c r="L29" i="3"/>
  <c r="K29" i="3"/>
  <c r="J5" i="33" s="1"/>
  <c r="J29" i="3"/>
  <c r="F5" i="33" s="1"/>
  <c r="O28" i="3"/>
  <c r="N28" i="3"/>
  <c r="B5" i="32" s="1"/>
  <c r="M28" i="3"/>
  <c r="L28" i="3"/>
  <c r="K28" i="3"/>
  <c r="J5" i="32" s="1"/>
  <c r="J28" i="3"/>
  <c r="F5" i="32" s="1"/>
  <c r="O27" i="3"/>
  <c r="N27" i="3"/>
  <c r="B5" i="31" s="1"/>
  <c r="M27" i="3"/>
  <c r="L27" i="3"/>
  <c r="K27" i="3"/>
  <c r="J5" i="31" s="1"/>
  <c r="J27" i="3"/>
  <c r="F5" i="31" s="1"/>
  <c r="O26" i="3"/>
  <c r="N26" i="3"/>
  <c r="B5" i="30" s="1"/>
  <c r="M26" i="3"/>
  <c r="L26" i="3"/>
  <c r="K26" i="3"/>
  <c r="J5" i="30" s="1"/>
  <c r="J26" i="3"/>
  <c r="F5" i="30" s="1"/>
  <c r="O25" i="3"/>
  <c r="N25" i="3"/>
  <c r="B5" i="29" s="1"/>
  <c r="M25" i="3"/>
  <c r="L25" i="3"/>
  <c r="K25" i="3"/>
  <c r="J5" i="29" s="1"/>
  <c r="J25" i="3"/>
  <c r="F5" i="29" s="1"/>
  <c r="O24" i="3"/>
  <c r="N24" i="3"/>
  <c r="B5" i="28" s="1"/>
  <c r="M24" i="3"/>
  <c r="L24" i="3"/>
  <c r="K24" i="3"/>
  <c r="J5" i="28" s="1"/>
  <c r="J24" i="3"/>
  <c r="F5" i="28" s="1"/>
  <c r="O23" i="3"/>
  <c r="N23" i="3"/>
  <c r="B5" i="27" s="1"/>
  <c r="M23" i="3"/>
  <c r="L23" i="3"/>
  <c r="K23" i="3"/>
  <c r="J5" i="27" s="1"/>
  <c r="J23" i="3"/>
  <c r="F5" i="27" s="1"/>
  <c r="O22" i="3"/>
  <c r="N22" i="3"/>
  <c r="B5" i="26" s="1"/>
  <c r="M22" i="3"/>
  <c r="L22" i="3"/>
  <c r="K22" i="3"/>
  <c r="J5" i="26" s="1"/>
  <c r="J22" i="3"/>
  <c r="F5" i="26" s="1"/>
  <c r="O21" i="3"/>
  <c r="N21" i="3"/>
  <c r="B5" i="25" s="1"/>
  <c r="M21" i="3"/>
  <c r="L21" i="3"/>
  <c r="K21" i="3"/>
  <c r="J5" i="25" s="1"/>
  <c r="J21" i="3"/>
  <c r="F5" i="25" s="1"/>
  <c r="O20" i="3"/>
  <c r="N20" i="3"/>
  <c r="B5" i="24" s="1"/>
  <c r="M20" i="3"/>
  <c r="L20" i="3"/>
  <c r="K20" i="3"/>
  <c r="J5" i="24" s="1"/>
  <c r="J20" i="3"/>
  <c r="F5" i="24" s="1"/>
  <c r="O19" i="3"/>
  <c r="N19" i="3"/>
  <c r="B5" i="23" s="1"/>
  <c r="M19" i="3"/>
  <c r="L19" i="3"/>
  <c r="K19" i="3"/>
  <c r="J5" i="23" s="1"/>
  <c r="J19" i="3"/>
  <c r="F5" i="23" s="1"/>
  <c r="O18" i="3"/>
  <c r="N18" i="3"/>
  <c r="B5" i="22" s="1"/>
  <c r="M18" i="3"/>
  <c r="L18" i="3"/>
  <c r="K18" i="3"/>
  <c r="J5" i="22" s="1"/>
  <c r="J18" i="3"/>
  <c r="F5" i="22" s="1"/>
  <c r="O17" i="3"/>
  <c r="N17" i="3"/>
  <c r="B5" i="21" s="1"/>
  <c r="M17" i="3"/>
  <c r="L17" i="3"/>
  <c r="K17" i="3"/>
  <c r="J5" i="21" s="1"/>
  <c r="J17" i="3"/>
  <c r="F5" i="21" s="1"/>
  <c r="O16" i="3"/>
  <c r="N16" i="3"/>
  <c r="B5" i="20" s="1"/>
  <c r="M16" i="3"/>
  <c r="L16" i="3"/>
  <c r="K16" i="3"/>
  <c r="J5" i="20" s="1"/>
  <c r="J16" i="3"/>
  <c r="F5" i="20" s="1"/>
  <c r="O15" i="3"/>
  <c r="N15" i="3"/>
  <c r="B5" i="19" s="1"/>
  <c r="M15" i="3"/>
  <c r="L15" i="3"/>
  <c r="K15" i="3"/>
  <c r="J5" i="19" s="1"/>
  <c r="J15" i="3"/>
  <c r="F5" i="19" s="1"/>
  <c r="O14" i="3"/>
  <c r="N14" i="3"/>
  <c r="B5" i="18" s="1"/>
  <c r="M14" i="3"/>
  <c r="L14" i="3"/>
  <c r="K14" i="3"/>
  <c r="J5" i="18" s="1"/>
  <c r="J14" i="3"/>
  <c r="F5" i="18" s="1"/>
  <c r="O13" i="3"/>
  <c r="N13" i="3"/>
  <c r="B5" i="17" s="1"/>
  <c r="M13" i="3"/>
  <c r="L13" i="3"/>
  <c r="K13" i="3"/>
  <c r="J5" i="17" s="1"/>
  <c r="J13" i="3"/>
  <c r="F5" i="17" s="1"/>
  <c r="O12" i="3"/>
  <c r="N12" i="3"/>
  <c r="B5" i="16" s="1"/>
  <c r="M12" i="3"/>
  <c r="L12" i="3"/>
  <c r="K12" i="3"/>
  <c r="J5" i="16" s="1"/>
  <c r="J12" i="3"/>
  <c r="F5" i="16" s="1"/>
  <c r="O11" i="3"/>
  <c r="N11" i="3"/>
  <c r="B5" i="15" s="1"/>
  <c r="M11" i="3"/>
  <c r="L11" i="3"/>
  <c r="K11" i="3"/>
  <c r="J5" i="15" s="1"/>
  <c r="J11" i="3"/>
  <c r="F5" i="15" s="1"/>
  <c r="O10" i="3"/>
  <c r="N10" i="3"/>
  <c r="B5" i="14" s="1"/>
  <c r="M10" i="3"/>
  <c r="L10" i="3"/>
  <c r="K10" i="3"/>
  <c r="J5" i="14" s="1"/>
  <c r="J10" i="3"/>
  <c r="F5" i="14" s="1"/>
  <c r="O9" i="3"/>
  <c r="N9" i="3"/>
  <c r="B5" i="13" s="1"/>
  <c r="M9" i="3"/>
  <c r="L9" i="3"/>
  <c r="K9" i="3"/>
  <c r="J5" i="13" s="1"/>
  <c r="J9" i="3"/>
  <c r="F5" i="13" s="1"/>
  <c r="O8" i="3"/>
  <c r="N8" i="3"/>
  <c r="B5" i="12" s="1"/>
  <c r="M8" i="3"/>
  <c r="L8" i="3"/>
  <c r="K8" i="3"/>
  <c r="J5" i="12" s="1"/>
  <c r="J8" i="3"/>
  <c r="F5" i="12" s="1"/>
  <c r="O7" i="3"/>
  <c r="N7" i="3"/>
  <c r="B5" i="11" s="1"/>
  <c r="M7" i="3"/>
  <c r="L7" i="3"/>
  <c r="K7" i="3"/>
  <c r="J5" i="11" s="1"/>
  <c r="J7" i="3"/>
  <c r="F5" i="11" s="1"/>
  <c r="K6" i="3"/>
  <c r="J5" i="10" s="1"/>
  <c r="J6" i="3"/>
  <c r="K5" i="3"/>
  <c r="L5" i="3" s="1"/>
  <c r="J5" i="3"/>
  <c r="F5" i="9" s="1"/>
  <c r="G34" i="18" l="1"/>
  <c r="I34" i="29"/>
  <c r="G34" i="12"/>
  <c r="G34" i="26"/>
  <c r="G34" i="28"/>
  <c r="I34" i="31"/>
  <c r="G34" i="30"/>
  <c r="G34" i="34"/>
  <c r="G17" i="6"/>
  <c r="J34" i="19"/>
  <c r="J34" i="23"/>
  <c r="J34" i="25"/>
  <c r="J34" i="27"/>
  <c r="J34" i="31"/>
  <c r="J34" i="33"/>
  <c r="H8" i="2"/>
  <c r="L18" i="8" s="1"/>
  <c r="H10" i="2"/>
  <c r="G36" i="8" s="1"/>
  <c r="H12" i="2"/>
  <c r="B54" i="8" s="1"/>
  <c r="H14" i="2"/>
  <c r="L54" i="8" s="1"/>
  <c r="H16" i="2"/>
  <c r="G72" i="8" s="1"/>
  <c r="H18" i="2"/>
  <c r="B90" i="8" s="1"/>
  <c r="H20" i="2"/>
  <c r="L90" i="8" s="1"/>
  <c r="H22" i="2"/>
  <c r="G108" i="8" s="1"/>
  <c r="H24" i="2"/>
  <c r="B126" i="8" s="1"/>
  <c r="H26" i="2"/>
  <c r="L126" i="8" s="1"/>
  <c r="H28" i="2"/>
  <c r="G144" i="8" s="1"/>
  <c r="H34" i="12"/>
  <c r="H34" i="16"/>
  <c r="H34" i="20"/>
  <c r="H34" i="24"/>
  <c r="H34" i="26"/>
  <c r="H34" i="28"/>
  <c r="H34" i="32"/>
  <c r="G14" i="6"/>
  <c r="F21" i="6"/>
  <c r="H34" i="18"/>
  <c r="G12" i="6"/>
  <c r="I34" i="10"/>
  <c r="I34" i="16"/>
  <c r="I34" i="18"/>
  <c r="E12" i="6"/>
  <c r="G8" i="2"/>
  <c r="K18" i="8" s="1"/>
  <c r="G10" i="2"/>
  <c r="F36" i="8" s="1"/>
  <c r="G12" i="2"/>
  <c r="A54" i="8" s="1"/>
  <c r="G14" i="2"/>
  <c r="K54" i="8" s="1"/>
  <c r="G16" i="2"/>
  <c r="F72" i="8" s="1"/>
  <c r="G18" i="2"/>
  <c r="A90" i="8" s="1"/>
  <c r="G20" i="2"/>
  <c r="K90" i="8" s="1"/>
  <c r="G22" i="2"/>
  <c r="F108" i="8" s="1"/>
  <c r="G24" i="2"/>
  <c r="A126" i="8" s="1"/>
  <c r="G26" i="2"/>
  <c r="K126" i="8" s="1"/>
  <c r="G28" i="2"/>
  <c r="F144" i="8" s="1"/>
  <c r="J34" i="10"/>
  <c r="J34" i="11"/>
  <c r="J34" i="12"/>
  <c r="J34" i="14"/>
  <c r="J34" i="16"/>
  <c r="J34" i="18"/>
  <c r="I34" i="24"/>
  <c r="G19" i="6"/>
  <c r="G34" i="9"/>
  <c r="F19" i="6"/>
  <c r="F17" i="6"/>
  <c r="H13" i="2"/>
  <c r="G54" i="8" s="1"/>
  <c r="H25" i="2"/>
  <c r="G126" i="8" s="1"/>
  <c r="J34" i="21"/>
  <c r="H11" i="2"/>
  <c r="L36" i="8" s="1"/>
  <c r="H23" i="2"/>
  <c r="L108" i="8" s="1"/>
  <c r="M17" i="2"/>
  <c r="O72" i="8" s="1"/>
  <c r="M27" i="2"/>
  <c r="E144" i="8" s="1"/>
  <c r="M16" i="2"/>
  <c r="J72" i="8" s="1"/>
  <c r="J34" i="29"/>
  <c r="C25" i="6"/>
  <c r="I7" i="2"/>
  <c r="H18" i="8" s="1"/>
  <c r="I17" i="2"/>
  <c r="M72" i="8" s="1"/>
  <c r="I27" i="2"/>
  <c r="C144" i="8" s="1"/>
  <c r="H17" i="2"/>
  <c r="L72" i="8" s="1"/>
  <c r="M9" i="2"/>
  <c r="E36" i="8" s="1"/>
  <c r="M15" i="2"/>
  <c r="E72" i="8" s="1"/>
  <c r="M23" i="2"/>
  <c r="O108" i="8" s="1"/>
  <c r="M12" i="2"/>
  <c r="E54" i="8" s="1"/>
  <c r="M24" i="2"/>
  <c r="E126" i="8" s="1"/>
  <c r="I9" i="2"/>
  <c r="C36" i="8" s="1"/>
  <c r="I25" i="2"/>
  <c r="H126" i="8" s="1"/>
  <c r="I8" i="2"/>
  <c r="M18" i="8" s="1"/>
  <c r="H34" i="34"/>
  <c r="H7" i="2"/>
  <c r="G18" i="8" s="1"/>
  <c r="H19" i="2"/>
  <c r="G90" i="8" s="1"/>
  <c r="M11" i="2"/>
  <c r="O36" i="8" s="1"/>
  <c r="M19" i="2"/>
  <c r="J90" i="8" s="1"/>
  <c r="M25" i="2"/>
  <c r="J126" i="8" s="1"/>
  <c r="M20" i="2"/>
  <c r="O90" i="8" s="1"/>
  <c r="F5" i="6"/>
  <c r="I13" i="2"/>
  <c r="H54" i="8" s="1"/>
  <c r="I23" i="2"/>
  <c r="M108" i="8" s="1"/>
  <c r="I20" i="2"/>
  <c r="M90" i="8" s="1"/>
  <c r="O5" i="3"/>
  <c r="C9" i="6"/>
  <c r="D18" i="6"/>
  <c r="E20" i="6"/>
  <c r="F25" i="6"/>
  <c r="H34" i="9"/>
  <c r="G34" i="13"/>
  <c r="D34" i="14"/>
  <c r="G34" i="17"/>
  <c r="J34" i="20"/>
  <c r="J34" i="22"/>
  <c r="J34" i="24"/>
  <c r="J34" i="26"/>
  <c r="I34" i="28"/>
  <c r="I34" i="32"/>
  <c r="I34" i="34"/>
  <c r="H9" i="2"/>
  <c r="B36" i="8" s="1"/>
  <c r="H21" i="2"/>
  <c r="B108" i="8" s="1"/>
  <c r="I15" i="2"/>
  <c r="C72" i="8" s="1"/>
  <c r="I21" i="2"/>
  <c r="C108" i="8" s="1"/>
  <c r="F13" i="6"/>
  <c r="G22" i="6"/>
  <c r="I16" i="2"/>
  <c r="H72" i="8" s="1"/>
  <c r="I28" i="2"/>
  <c r="H144" i="8" s="1"/>
  <c r="G6" i="6"/>
  <c r="D9" i="6"/>
  <c r="C17" i="6"/>
  <c r="E18" i="6"/>
  <c r="F20" i="6"/>
  <c r="G25" i="6"/>
  <c r="H34" i="13"/>
  <c r="H34" i="15"/>
  <c r="G34" i="21"/>
  <c r="G34" i="25"/>
  <c r="J34" i="28"/>
  <c r="J34" i="30"/>
  <c r="J34" i="32"/>
  <c r="J34" i="34"/>
  <c r="H15" i="2"/>
  <c r="B72" i="8" s="1"/>
  <c r="H27" i="2"/>
  <c r="B144" i="8" s="1"/>
  <c r="M7" i="2"/>
  <c r="J18" i="8" s="1"/>
  <c r="M13" i="2"/>
  <c r="J54" i="8" s="1"/>
  <c r="M21" i="2"/>
  <c r="E108" i="8" s="1"/>
  <c r="M8" i="2"/>
  <c r="O18" i="8" s="1"/>
  <c r="M28" i="2"/>
  <c r="J144" i="8" s="1"/>
  <c r="I11" i="2"/>
  <c r="M36" i="8" s="1"/>
  <c r="I19" i="2"/>
  <c r="H90" i="8" s="1"/>
  <c r="D25" i="6"/>
  <c r="I12" i="2"/>
  <c r="C54" i="8" s="1"/>
  <c r="I24" i="2"/>
  <c r="C126" i="8" s="1"/>
  <c r="F9" i="6"/>
  <c r="D17" i="6"/>
  <c r="J34" i="9"/>
  <c r="I34" i="13"/>
  <c r="M10" i="2"/>
  <c r="J36" i="8" s="1"/>
  <c r="M14" i="2"/>
  <c r="O54" i="8" s="1"/>
  <c r="M18" i="2"/>
  <c r="E90" i="8" s="1"/>
  <c r="M22" i="2"/>
  <c r="J108" i="8" s="1"/>
  <c r="M26" i="2"/>
  <c r="O126" i="8" s="1"/>
  <c r="I34" i="15"/>
  <c r="I34" i="19"/>
  <c r="H34" i="21"/>
  <c r="H34" i="23"/>
  <c r="D34" i="32"/>
  <c r="G34" i="33"/>
  <c r="G9" i="6"/>
  <c r="F12" i="6"/>
  <c r="G34" i="10"/>
  <c r="G7" i="2"/>
  <c r="F18" i="8" s="1"/>
  <c r="G9" i="2"/>
  <c r="A36" i="8" s="1"/>
  <c r="G11" i="2"/>
  <c r="K36" i="8" s="1"/>
  <c r="G13" i="2"/>
  <c r="F54" i="8" s="1"/>
  <c r="G15" i="2"/>
  <c r="A72" i="8" s="1"/>
  <c r="G17" i="2"/>
  <c r="K72" i="8" s="1"/>
  <c r="G19" i="2"/>
  <c r="F90" i="8" s="1"/>
  <c r="G21" i="2"/>
  <c r="A108" i="8" s="1"/>
  <c r="G23" i="2"/>
  <c r="K108" i="8" s="1"/>
  <c r="G25" i="2"/>
  <c r="F126" i="8" s="1"/>
  <c r="G27" i="2"/>
  <c r="A144" i="8" s="1"/>
  <c r="J34" i="13"/>
  <c r="I10" i="2"/>
  <c r="H36" i="8" s="1"/>
  <c r="I14" i="2"/>
  <c r="M54" i="8" s="1"/>
  <c r="I18" i="2"/>
  <c r="C90" i="8" s="1"/>
  <c r="I22" i="2"/>
  <c r="H108" i="8" s="1"/>
  <c r="I26" i="2"/>
  <c r="M126" i="8" s="1"/>
  <c r="J34" i="15"/>
  <c r="J34" i="17"/>
  <c r="I34" i="21"/>
  <c r="H34" i="29"/>
  <c r="H34" i="33"/>
  <c r="H34" i="10"/>
  <c r="O6" i="3"/>
  <c r="F10" i="6"/>
  <c r="G13" i="6"/>
  <c r="D19" i="6"/>
  <c r="G20" i="6"/>
  <c r="F26" i="6"/>
  <c r="I34" i="11"/>
  <c r="I34" i="27"/>
  <c r="G34" i="29"/>
  <c r="G34" i="15"/>
  <c r="G34" i="23"/>
  <c r="M6" i="2"/>
  <c r="E18" i="8" s="1"/>
  <c r="H6" i="2"/>
  <c r="B18" i="8" s="1"/>
  <c r="I6" i="2"/>
  <c r="C18" i="8" s="1"/>
  <c r="E10" i="6"/>
  <c r="G11" i="6"/>
  <c r="G10" i="6"/>
  <c r="C18" i="6"/>
  <c r="E19" i="6"/>
  <c r="G26" i="6"/>
  <c r="D34" i="30"/>
  <c r="H34" i="31"/>
  <c r="G34" i="31"/>
  <c r="G34" i="20"/>
  <c r="G5" i="6"/>
  <c r="D11" i="6"/>
  <c r="F18" i="6"/>
  <c r="G21" i="6"/>
  <c r="D27" i="6"/>
  <c r="I34" i="23"/>
  <c r="I34" i="26"/>
  <c r="E11" i="5"/>
  <c r="G6" i="2"/>
  <c r="A18" i="8" s="1"/>
  <c r="C10" i="6"/>
  <c r="E11" i="6"/>
  <c r="C26" i="6"/>
  <c r="G27" i="6"/>
  <c r="D34" i="10"/>
  <c r="I34" i="12"/>
  <c r="G34" i="14"/>
  <c r="H34" i="17"/>
  <c r="I34" i="20"/>
  <c r="G34" i="22"/>
  <c r="H34" i="25"/>
  <c r="D34" i="34"/>
  <c r="F11" i="6"/>
  <c r="D26" i="6"/>
  <c r="I34" i="9"/>
  <c r="G34" i="11"/>
  <c r="H34" i="14"/>
  <c r="I34" i="17"/>
  <c r="G34" i="19"/>
  <c r="H34" i="22"/>
  <c r="I34" i="25"/>
  <c r="G34" i="27"/>
  <c r="H34" i="30"/>
  <c r="I34" i="33"/>
  <c r="H34" i="11"/>
  <c r="D34" i="12"/>
  <c r="I34" i="14"/>
  <c r="G34" i="16"/>
  <c r="H34" i="19"/>
  <c r="I34" i="22"/>
  <c r="G34" i="24"/>
  <c r="H34" i="27"/>
  <c r="I34" i="30"/>
  <c r="G34" i="32"/>
  <c r="A6" i="5"/>
  <c r="E5" i="6"/>
  <c r="F6" i="6"/>
  <c r="G7" i="6"/>
  <c r="D12" i="6"/>
  <c r="E13" i="6"/>
  <c r="F14" i="6"/>
  <c r="G15" i="6"/>
  <c r="D20" i="6"/>
  <c r="E21" i="6"/>
  <c r="F22" i="6"/>
  <c r="G23" i="6"/>
  <c r="C27" i="6"/>
  <c r="J5" i="9"/>
  <c r="D34" i="16"/>
  <c r="D34" i="18"/>
  <c r="D34" i="20"/>
  <c r="D34" i="22"/>
  <c r="D34" i="24"/>
  <c r="D34" i="26"/>
  <c r="D34" i="28"/>
  <c r="L6" i="3"/>
  <c r="E27" i="6"/>
  <c r="M6" i="3"/>
  <c r="H9" i="4" s="1"/>
  <c r="C8" i="6"/>
  <c r="C16" i="6"/>
  <c r="C24" i="6"/>
  <c r="F5" i="10"/>
  <c r="C7" i="6"/>
  <c r="D8" i="6"/>
  <c r="C15" i="6"/>
  <c r="D16" i="6"/>
  <c r="C23" i="6"/>
  <c r="D24" i="6"/>
  <c r="M5" i="3"/>
  <c r="N5" i="3" s="1"/>
  <c r="A11" i="5"/>
  <c r="C6" i="6"/>
  <c r="D7" i="6"/>
  <c r="E8" i="6"/>
  <c r="C14" i="6"/>
  <c r="D15" i="6"/>
  <c r="E16" i="6"/>
  <c r="C22" i="6"/>
  <c r="D23" i="6"/>
  <c r="E24" i="6"/>
  <c r="D34" i="9"/>
  <c r="D34" i="11"/>
  <c r="D34" i="13"/>
  <c r="D34" i="15"/>
  <c r="D34" i="17"/>
  <c r="D34" i="19"/>
  <c r="D34" i="21"/>
  <c r="D34" i="23"/>
  <c r="D34" i="25"/>
  <c r="D34" i="27"/>
  <c r="D34" i="29"/>
  <c r="D34" i="31"/>
  <c r="D34" i="33"/>
  <c r="C5" i="6"/>
  <c r="D6" i="6"/>
  <c r="E7" i="6"/>
  <c r="F8" i="6"/>
  <c r="C13" i="6"/>
  <c r="D14" i="6"/>
  <c r="E15" i="6"/>
  <c r="F16" i="6"/>
  <c r="C21" i="6"/>
  <c r="D22" i="6"/>
  <c r="E23" i="6"/>
  <c r="F24" i="6"/>
  <c r="E6" i="5" l="1"/>
  <c r="D27" i="5"/>
  <c r="O31" i="3"/>
  <c r="D24" i="5"/>
  <c r="D21" i="5"/>
  <c r="B5" i="9"/>
  <c r="D9" i="4"/>
  <c r="G9" i="4"/>
  <c r="I9" i="4" s="1"/>
  <c r="N6" i="3"/>
  <c r="B5" i="10" s="1"/>
  <c r="F9" i="4" a="1"/>
  <c r="F9" i="4" s="1"/>
  <c r="E9" i="4" l="1"/>
  <c r="C9" i="4" s="1"/>
  <c r="J9" i="4" l="1"/>
  <c r="A8" i="4" s="1"/>
  <c r="A16" i="4" l="1"/>
  <c r="A17" i="4"/>
  <c r="A15" i="4"/>
  <c r="A5" i="4"/>
  <c r="A11" i="4"/>
  <c r="A7" i="4"/>
  <c r="A12" i="4"/>
  <c r="A9" i="4"/>
  <c r="A16" i="5" s="1"/>
  <c r="A6" i="4"/>
  <c r="A13" i="4"/>
  <c r="A10" i="4"/>
  <c r="A14" i="4"/>
  <c r="A18" i="4"/>
</calcChain>
</file>

<file path=xl/sharedStrings.xml><?xml version="1.0" encoding="utf-8"?>
<sst xmlns="http://schemas.openxmlformats.org/spreadsheetml/2006/main" count="3434" uniqueCount="314">
  <si>
    <t>GESTIÓN DE JORNADAS · CÁDIZ C.F. CADETE FEMENINO 2026/2027</t>
  </si>
  <si>
    <t>Abra la pestaña de la jornada correspondiente.</t>
  </si>
  <si>
    <t>Seleccione TITULAR, SUPLENTE, RESERVA o NO CONVOCADA.</t>
  </si>
  <si>
    <t>Introduzca los minutos de cada parte.</t>
  </si>
  <si>
    <t>Registre tarjetas, lesiones e incidencias.</t>
  </si>
  <si>
    <t>Registre cada gol solamente en el bloque de goles de esa jornada.</t>
  </si>
  <si>
    <t>SEGUIMIENTO ACUMULADO DE PARTICIPACIÓN</t>
  </si>
  <si>
    <t>DORSAL</t>
  </si>
  <si>
    <t>JUGADORA</t>
  </si>
  <si>
    <t>POSICIÓN</t>
  </si>
  <si>
    <t>CONVOC.</t>
  </si>
  <si>
    <t>TITULAR</t>
  </si>
  <si>
    <t>SUPLENTE</t>
  </si>
  <si>
    <t>MINUTOS</t>
  </si>
  <si>
    <t>GOLES</t>
  </si>
  <si>
    <t>ASIST.</t>
  </si>
  <si>
    <t>TA</t>
  </si>
  <si>
    <t>TR</t>
  </si>
  <si>
    <t>LESIONES</t>
  </si>
  <si>
    <t>GOLES RECIBIDOS</t>
  </si>
  <si>
    <t>Julia</t>
  </si>
  <si>
    <t>PORTERA</t>
  </si>
  <si>
    <t>Alba</t>
  </si>
  <si>
    <t>L.D.</t>
  </si>
  <si>
    <t>Margarita</t>
  </si>
  <si>
    <t>L.I.</t>
  </si>
  <si>
    <t>Valentina</t>
  </si>
  <si>
    <t>CENTRAL / M.C.</t>
  </si>
  <si>
    <t>Ainhoa</t>
  </si>
  <si>
    <t>CENTRAL</t>
  </si>
  <si>
    <t>Patri</t>
  </si>
  <si>
    <t>M.C.</t>
  </si>
  <si>
    <t>Nerea</t>
  </si>
  <si>
    <t>EXT.</t>
  </si>
  <si>
    <t>Caye</t>
  </si>
  <si>
    <t>L.I. / M.C.</t>
  </si>
  <si>
    <t>Virginia</t>
  </si>
  <si>
    <t>DELANTERA / EXT.</t>
  </si>
  <si>
    <t>Guzmán</t>
  </si>
  <si>
    <t>M.P. / EXT.</t>
  </si>
  <si>
    <t>Mariana A.</t>
  </si>
  <si>
    <t>Marta</t>
  </si>
  <si>
    <t>Carlota</t>
  </si>
  <si>
    <t>Ari</t>
  </si>
  <si>
    <t>EXT. / DEL.</t>
  </si>
  <si>
    <t>Lucía M.</t>
  </si>
  <si>
    <t>Ana</t>
  </si>
  <si>
    <t>DELANTERA / M.P.</t>
  </si>
  <si>
    <t>Marta G.</t>
  </si>
  <si>
    <t>Rocío</t>
  </si>
  <si>
    <t>Mariana</t>
  </si>
  <si>
    <t>Mariel</t>
  </si>
  <si>
    <t>L.I. / L.D. / CENTRAL</t>
  </si>
  <si>
    <t>Adri</t>
  </si>
  <si>
    <t>M.P.</t>
  </si>
  <si>
    <t>Lucía R.</t>
  </si>
  <si>
    <t>DELANTERA</t>
  </si>
  <si>
    <t>Paula</t>
  </si>
  <si>
    <t>CÁDIZ CF · CALENDARIO 2026/2027</t>
  </si>
  <si>
    <t>Calendario, resultados y vínculo con el registro individual de goles</t>
  </si>
  <si>
    <t>FASE</t>
  </si>
  <si>
    <t>JORNADA</t>
  </si>
  <si>
    <t>FECHA</t>
  </si>
  <si>
    <t>DÍA</t>
  </si>
  <si>
    <t>EQUIPO LOCAL</t>
  </si>
  <si>
    <t>EQUIPO VISITANTE</t>
  </si>
  <si>
    <t>CAMPO</t>
  </si>
  <si>
    <t>HORA</t>
  </si>
  <si>
    <t>ID PARTIDO</t>
  </si>
  <si>
    <t>GF CÁDIZ</t>
  </si>
  <si>
    <t>GC CÁDIZ</t>
  </si>
  <si>
    <t>GOLES LOCAL</t>
  </si>
  <si>
    <t>GOLES VISITANTE</t>
  </si>
  <si>
    <t>RESULTADO</t>
  </si>
  <si>
    <t>PTS CÁDIZ</t>
  </si>
  <si>
    <t>HOJA PARTIDO</t>
  </si>
  <si>
    <t>IDA</t>
  </si>
  <si>
    <t>Sábado</t>
  </si>
  <si>
    <t>C.F. MVRGI</t>
  </si>
  <si>
    <t>CÁDIZ</t>
  </si>
  <si>
    <t>EL EJIDO</t>
  </si>
  <si>
    <t>20260919-01</t>
  </si>
  <si>
    <t>Abrir jornada</t>
  </si>
  <si>
    <t>SAN ROQUE BALOMPIÉ</t>
  </si>
  <si>
    <t>EL ROSAL</t>
  </si>
  <si>
    <t>20260926-02</t>
  </si>
  <si>
    <t>Domingo</t>
  </si>
  <si>
    <t>SEVILLA FC. SAD</t>
  </si>
  <si>
    <t>DOS HERMANAS</t>
  </si>
  <si>
    <t>PTE</t>
  </si>
  <si>
    <t>20261004-03</t>
  </si>
  <si>
    <t>CÓRDOBA CF.</t>
  </si>
  <si>
    <t>20261018-04</t>
  </si>
  <si>
    <t>BETIS BALOMPIÉ</t>
  </si>
  <si>
    <t>20261025-05</t>
  </si>
  <si>
    <t>MÁLAGA CF SAD</t>
  </si>
  <si>
    <t>20261108-06</t>
  </si>
  <si>
    <t>GRANADA CF SAD</t>
  </si>
  <si>
    <t>GRANADA</t>
  </si>
  <si>
    <t>20261115-07</t>
  </si>
  <si>
    <t>REAL JAÉN CF SAD</t>
  </si>
  <si>
    <t>20261122-08</t>
  </si>
  <si>
    <t>UD ALMERÍA SAD</t>
  </si>
  <si>
    <t>ALMERÍA</t>
  </si>
  <si>
    <t>20261129-09</t>
  </si>
  <si>
    <t>XEREZ FÉMINAS</t>
  </si>
  <si>
    <t>20261206-10</t>
  </si>
  <si>
    <t>SECCIÓN DEPORTIVA FUNDACIÓN MCF</t>
  </si>
  <si>
    <t>MÁLAGA</t>
  </si>
  <si>
    <t>20261220-11</t>
  </si>
  <si>
    <t>ARENAS DE ARMILLA</t>
  </si>
  <si>
    <t>20270110-12</t>
  </si>
  <si>
    <t>CD. SPORTING CLUB</t>
  </si>
  <si>
    <t>HUELVA</t>
  </si>
  <si>
    <t>20270117-13</t>
  </si>
  <si>
    <t>VUELTA</t>
  </si>
  <si>
    <t>20270124-14</t>
  </si>
  <si>
    <t>SEVILLA</t>
  </si>
  <si>
    <t>20270131-15</t>
  </si>
  <si>
    <t>20270214-16</t>
  </si>
  <si>
    <t>CÓRDOBA</t>
  </si>
  <si>
    <t>20270228-17</t>
  </si>
  <si>
    <t>20270307-18</t>
  </si>
  <si>
    <t>20270314-19</t>
  </si>
  <si>
    <t>20270404-20</t>
  </si>
  <si>
    <t>JAÉN</t>
  </si>
  <si>
    <t>20270411-21</t>
  </si>
  <si>
    <t>20270418-22</t>
  </si>
  <si>
    <t>JEREZ</t>
  </si>
  <si>
    <t>20270425-23</t>
  </si>
  <si>
    <t>20270502-24</t>
  </si>
  <si>
    <t>ARMILLA (GRANADA)</t>
  </si>
  <si>
    <t>20270509-25</t>
  </si>
  <si>
    <t>20270516-26</t>
  </si>
  <si>
    <t>CLASIFICACIÓN · TEMPORADA 2026/2027</t>
  </si>
  <si>
    <t>Se actualiza con los goles registrados. Clasificación parcial basada en los partidos del calendario incluidos.</t>
  </si>
  <si>
    <t>POS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</si>
  <si>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</si>
  <si>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</si>
  <si>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</si>
  <si>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</si>
  <si>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</si>
  <si>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</si>
  <si>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</si>
  <si>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</si>
  <si>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</si>
  <si>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S.A.D. Sevilla F.C.</t>
  </si>
  <si>
    <t>Fundación Real Betis</t>
  </si>
  <si>
    <t>San Roque Balompié</t>
  </si>
  <si>
    <t>Córdoba C.F.</t>
  </si>
  <si>
    <t>U.D. Almería</t>
  </si>
  <si>
    <t>Málaga C.F.</t>
  </si>
  <si>
    <t>Granada C.F.</t>
  </si>
  <si>
    <t>Real Jaén C.F.</t>
  </si>
  <si>
    <t>C.F. Femenino MVRGI</t>
  </si>
  <si>
    <t>Fundación Málaga</t>
  </si>
  <si>
    <t>Sporting de Huelva</t>
  </si>
  <si>
    <t>Xerez Féminas F.C.</t>
  </si>
  <si>
    <t>Arenas de Armilla</t>
  </si>
  <si>
    <t>CÁDIZ C.F. · DASHBOARD Y PIZARRA TÁCTICA 2026/2027</t>
  </si>
  <si>
    <t>Las 23 fichas con fotografía son objetos móviles: arrástralas sobre el campo para preparar alineaciones y movimientos.</t>
  </si>
  <si>
    <t>PIZARRA TÁCTICA · CAMPO</t>
  </si>
  <si>
    <t>BANQUILLO · FICHAS MÓVILES</t>
  </si>
  <si>
    <t>PARTIDOS</t>
  </si>
  <si>
    <t>PUNTOS</t>
  </si>
  <si>
    <t>PLANTILLA</t>
  </si>
  <si>
    <t>DATOS DESTACADOS</t>
  </si>
  <si>
    <t>MÁX. GOLEADORA</t>
  </si>
  <si>
    <t>MÁX. ASISTENTE</t>
  </si>
  <si>
    <t>MÁS MINUTOS</t>
  </si>
  <si>
    <t>ESTADÍSTICAS DE JUGADORAS</t>
  </si>
  <si>
    <t>Resumen automático de goles, asistencias y goles encajados.</t>
  </si>
  <si>
    <t>ASISTENCIAS</t>
  </si>
  <si>
    <t>GOLES ENCAJADOS</t>
  </si>
  <si>
    <t>PARTIDOS CON GOL</t>
  </si>
  <si>
    <t>ÚLTIMO GOL</t>
  </si>
  <si>
    <t>OBSERVACIONES</t>
  </si>
  <si>
    <t>PLANTILLA CÁDIZ C.F. CADETE FEMENINO · 2026/2027</t>
  </si>
  <si>
    <t>Plantilla incorporada desde Plantilla 26-27.pdf. Los teléfonos se mantienen en una columna oculta por privacidad.</t>
  </si>
  <si>
    <t>ID JUGADORA</t>
  </si>
  <si>
    <t>NOMBRE DEPORTIVO</t>
  </si>
  <si>
    <t>NOMBRE Y APELLIDOS</t>
  </si>
  <si>
    <t>POLIVALENTE</t>
  </si>
  <si>
    <t>F. NACIMIENTO</t>
  </si>
  <si>
    <t>CLUB PROCEDENCIA</t>
  </si>
  <si>
    <t>ACTIVA</t>
  </si>
  <si>
    <t>TELÉFONO</t>
  </si>
  <si>
    <t>JUG-01</t>
  </si>
  <si>
    <t>Guada</t>
  </si>
  <si>
    <t>SÍ</t>
  </si>
  <si>
    <t>JUG-02</t>
  </si>
  <si>
    <t>Medina B.</t>
  </si>
  <si>
    <t>JUG-03</t>
  </si>
  <si>
    <t>Cádiz C.F.</t>
  </si>
  <si>
    <t>JUG-04</t>
  </si>
  <si>
    <t>X</t>
  </si>
  <si>
    <t>Algeciras F.S.</t>
  </si>
  <si>
    <t>JUG-05</t>
  </si>
  <si>
    <t>JUG-06</t>
  </si>
  <si>
    <t>JUG-07</t>
  </si>
  <si>
    <t>JUG-08</t>
  </si>
  <si>
    <t>Xerez C.F.</t>
  </si>
  <si>
    <t>JUG-09</t>
  </si>
  <si>
    <t>JUG-10</t>
  </si>
  <si>
    <t>JUG-11</t>
  </si>
  <si>
    <t>JUG-12</t>
  </si>
  <si>
    <t>Doña Blanca</t>
  </si>
  <si>
    <t>JUG-13</t>
  </si>
  <si>
    <t>San Roque</t>
  </si>
  <si>
    <t>JUG-14</t>
  </si>
  <si>
    <t>JUG-15</t>
  </si>
  <si>
    <t>JUG-16</t>
  </si>
  <si>
    <t>Burreños C.F.</t>
  </si>
  <si>
    <t>JUG-17</t>
  </si>
  <si>
    <t>C.D. Ronda U.D.</t>
  </si>
  <si>
    <t>JUG-18</t>
  </si>
  <si>
    <t>JUG-19</t>
  </si>
  <si>
    <t>Ciudad de Cádiz</t>
  </si>
  <si>
    <t>JUG-20</t>
  </si>
  <si>
    <t>JUG-21</t>
  </si>
  <si>
    <t>Safa</t>
  </si>
  <si>
    <t>JUG-22</t>
  </si>
  <si>
    <t>JUG-23</t>
  </si>
  <si>
    <t>NO</t>
  </si>
  <si>
    <t>CUADRO GENERAL DE POSICIONES (PDF)</t>
  </si>
  <si>
    <t>Porteras</t>
  </si>
  <si>
    <t>L. Derecha</t>
  </si>
  <si>
    <t>L. Izquierda</t>
  </si>
  <si>
    <t>Centrales</t>
  </si>
  <si>
    <t>Extremos</t>
  </si>
  <si>
    <t>Delanteras</t>
  </si>
  <si>
    <t>TOTAL</t>
  </si>
  <si>
    <t>CÁDIZ C.F. - CROMOS DE JUGADORAS 2026/2027</t>
  </si>
  <si>
    <t>Fotografías enlazadas por nombre deportivo. Los espacios pendientes podrán sustituirse cuando se incorporen nuevas imágenes.</t>
  </si>
  <si>
    <t>#01  JULIA</t>
  </si>
  <si>
    <t>#02  ALBA</t>
  </si>
  <si>
    <t>#03  MARGARITA</t>
  </si>
  <si>
    <t>CÁDIZ
C.F.</t>
  </si>
  <si>
    <t>G. REC.</t>
  </si>
  <si>
    <t>FOTO DISPONIBLE</t>
  </si>
  <si>
    <t>FOTO PENDIENTE - ESPACIO RESERVADO</t>
  </si>
  <si>
    <t>#04  VALENTINA</t>
  </si>
  <si>
    <t>#05  AINHOA</t>
  </si>
  <si>
    <t>#06  PATRI</t>
  </si>
  <si>
    <t>#07  NEREA</t>
  </si>
  <si>
    <t>#08  CAYE</t>
  </si>
  <si>
    <t>#09  VIRGINIA</t>
  </si>
  <si>
    <t>#10  GUZMÁN</t>
  </si>
  <si>
    <t>#11  MARIANA A.</t>
  </si>
  <si>
    <t>#12  MARTA</t>
  </si>
  <si>
    <t>#13  CARLOTA</t>
  </si>
  <si>
    <t>#14  ARI</t>
  </si>
  <si>
    <t>#15  LUCÍA M.</t>
  </si>
  <si>
    <t>#16  ANA</t>
  </si>
  <si>
    <t>#17  MARTA G.</t>
  </si>
  <si>
    <t>#18  ROCÍO</t>
  </si>
  <si>
    <t>#19  MARIANA</t>
  </si>
  <si>
    <t>#20  MARIEL</t>
  </si>
  <si>
    <t>#21  ADRI</t>
  </si>
  <si>
    <t>#22  LUCÍA R.</t>
  </si>
  <si>
    <t>#23  PAULA</t>
  </si>
  <si>
    <t>HOJA DE PARTIDO · IDA · JORNADA 1</t>
  </si>
  <si>
    <t>Volver a Calendario</t>
  </si>
  <si>
    <t>LOCAL</t>
  </si>
  <si>
    <t>VISITANTE</t>
  </si>
  <si>
    <t>ESTADO</t>
  </si>
  <si>
    <t>MIN 1P</t>
  </si>
  <si>
    <t>MIN 2P</t>
  </si>
  <si>
    <t>TOTAL MIN</t>
  </si>
  <si>
    <t>LESIÓN</t>
  </si>
  <si>
    <t>RESERVA</t>
  </si>
  <si>
    <t>NO CONVOCADA</t>
  </si>
  <si>
    <t>TOTALES</t>
  </si>
  <si>
    <t>Jugadoras usadas</t>
  </si>
  <si>
    <t>REGISTRO DE GOLES DEL PARTIDO · ÚNICO ORIGEN DE DATOS</t>
  </si>
  <si>
    <t>TIPO</t>
  </si>
  <si>
    <t>MINUTO</t>
  </si>
  <si>
    <t>JUGADORA / PORTERA</t>
  </si>
  <si>
    <t>ASISTENCIA</t>
  </si>
  <si>
    <t>MARCADOR TRAS GOL</t>
  </si>
  <si>
    <t>A FAVOR</t>
  </si>
  <si>
    <t>1-0</t>
  </si>
  <si>
    <t>EN CONTRA</t>
  </si>
  <si>
    <t>1-1</t>
  </si>
  <si>
    <t>Gol recibido</t>
  </si>
  <si>
    <t>1-2</t>
  </si>
  <si>
    <t>OTRAS INCIDENCIAS DEL PARTIDO</t>
  </si>
  <si>
    <t>OBSERVACIONES IMPORTANTES</t>
  </si>
  <si>
    <t>Partido con viento, donde fuimos superiores en la primera parte. Muy pocos tiros a puerta contraria y escasas ocasiones de gol. Falta intensidad en el juego, pases perdidos y se adelantaban a las jugadas.</t>
  </si>
  <si>
    <t>HOJA DE PARTIDO · IDA · JORNADA 2</t>
  </si>
  <si>
    <t>HOJA DE PARTIDO · IDA · JORNADA 3</t>
  </si>
  <si>
    <t>HOJA DE PARTIDO · IDA · JORNADA 4</t>
  </si>
  <si>
    <t>HOJA DE PARTIDO · IDA · JORNADA 5</t>
  </si>
  <si>
    <t>HOJA DE PARTIDO · IDA · JORNADA 6</t>
  </si>
  <si>
    <t>HOJA DE PARTIDO · IDA · JORNADA 7</t>
  </si>
  <si>
    <t>HOJA DE PARTIDO · IDA · JORNADA 8</t>
  </si>
  <si>
    <t>HOJA DE PARTIDO · IDA · JORNADA 9</t>
  </si>
  <si>
    <t>HOJA DE PARTIDO · IDA · JORNADA 10</t>
  </si>
  <si>
    <t>HOJA DE PARTIDO · IDA · JORNADA 11</t>
  </si>
  <si>
    <t>HOJA DE PARTIDO · IDA · JORNADA 12</t>
  </si>
  <si>
    <t>HOJA DE PARTIDO · IDA · JORNADA 13</t>
  </si>
  <si>
    <t>HOJA DE PARTIDO · VUELTA · JORNADA 1</t>
  </si>
  <si>
    <t>HOJA DE PARTIDO · VUELTA · JORNADA 2</t>
  </si>
  <si>
    <t>HOJA DE PARTIDO · VUELTA · JORNADA 3</t>
  </si>
  <si>
    <t>HOJA DE PARTIDO · VUELTA · JORNADA 4</t>
  </si>
  <si>
    <t>HOJA DE PARTIDO · VUELTA · JORNADA 5</t>
  </si>
  <si>
    <t>HOJA DE PARTIDO · VUELTA · JORNADA 6</t>
  </si>
  <si>
    <t>HOJA DE PARTIDO · VUELTA · JORNADA 7</t>
  </si>
  <si>
    <t>HOJA DE PARTIDO · VUELTA · JORNADA 8</t>
  </si>
  <si>
    <t>HOJA DE PARTIDO · VUELTA · JORNADA 9</t>
  </si>
  <si>
    <t>HOJA DE PARTIDO · VUELTA · JORNADA 10</t>
  </si>
  <si>
    <t>HOJA DE PARTIDO · VUELTA · JORNADA 11</t>
  </si>
  <si>
    <t>HOJA DE PARTIDO · VUELTA · JORNADA 12</t>
  </si>
  <si>
    <t>HOJA DE PARTIDO · VUELTA · JORNADA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</si>
</sst>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7" x14ac:knownFonts="1">
    <font>
      <sz val="11"/>
      <color theme="1"/>
      <name val="Calibri"/>
      <family val="2"/>
      <charset val="1"/>
    </font>
    <font>
      <i/>
      <sz val="11"/>
      <color rgb="FF003B70"/>
      <name val="Cambria"/>
      <family val="1"/>
    </font>
    <font>
      <b/>
      <sz val="11"/>
      <color rgb="FFFFFFFF"/>
      <name val="Cambria"/>
      <family val="1"/>
    </font>
    <font>
      <b/>
      <sz val="11"/>
      <color rgb="FF003B70"/>
      <name val="Cambria"/>
      <family val="1"/>
    </font>
    <font>
      <i/>
      <sz val="10"/>
      <color rgb="FF003B70"/>
      <name val="Aptos"/>
      <family val="2"/>
    </font>
    <font>
      <b/>
      <sz val="9"/>
      <color rgb="FFFFFFFF"/>
      <name val="Aptos"/>
      <family val="2"/>
    </font>
    <font>
      <sz val="9"/>
      <color rgb="FF000000"/>
      <name val="Aptos"/>
      <family val="2"/>
    </font>
    <font>
      <b/>
      <sz val="11"/>
      <color rgb="FFFFFFFF"/>
      <name val="Calibri"/>
      <family val="2"/>
    </font>
    <font>
      <b/>
      <sz val="16"/>
      <color rgb="FFFFD500"/>
      <name val="Calibri"/>
      <family val="2"/>
    </font>
    <font>
      <b/>
      <sz val="11"/>
      <color rgb="FF002D62"/>
      <name val="Calibri"/>
      <family val="2"/>
    </font>
    <font>
      <sz val="12"/>
      <color theme="10"/>
      <name val="Calibri"/>
      <family val="2"/>
      <scheme val="minor"/>
    </font>
    <font>
      <b/>
      <sz val="11"/>
      <color rgb="FFFFD500"/>
      <name val="Calibri"/>
      <family val="2"/>
    </font>
    <font>
      <b/>
      <sz val="14"/>
      <color rgb="FFFFD500"/>
      <name val="Calibri"/>
      <family val="2"/>
    </font>
    <font>
      <b/>
      <sz val="20"/>
      <color rgb="FFFFFFFF"/>
      <name val="Calibri"/>
    </font>
    <font>
      <i/>
      <sz val="10"/>
      <color rgb="FF071B37"/>
      <name val="Calibri"/>
    </font>
    <font>
      <b/>
      <sz val="12"/>
      <color rgb="FFFFEB00"/>
      <name val="Calibri"/>
    </font>
    <font>
      <b/>
      <sz val="10"/>
      <color rgb="FFFFFFFF"/>
      <name val="Calibri"/>
    </font>
    <font>
      <b/>
      <sz val="8"/>
      <color rgb="FF071B37"/>
      <name val="Calibri"/>
    </font>
    <font>
      <b/>
      <sz val="13"/>
      <color rgb="FF004A97"/>
      <name val="Calibri"/>
    </font>
    <font>
      <b/>
      <sz val="9"/>
      <color rgb="FF004A97"/>
      <name val="Calibri"/>
    </font>
    <font>
      <b/>
      <sz val="19"/>
      <color rgb="FFFFEB00"/>
      <name val="Calibri"/>
    </font>
    <font>
      <b/>
      <sz val="22"/>
      <color rgb="FFFFEB00"/>
      <name val="Calibri"/>
    </font>
    <font>
      <b/>
      <sz val="11"/>
      <color rgb="FFFFEB00"/>
      <name val="Calibri"/>
    </font>
    <font>
      <b/>
      <sz val="9"/>
      <color rgb="FF071B37"/>
      <name val="Calibri"/>
    </font>
    <font>
      <b/>
      <sz val="11"/>
      <color rgb="FF004A97"/>
      <name val="Calibri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9D616"/>
        <bgColor rgb="FFFFFF00"/>
      </patternFill>
    </fill>
    <fill>
      <patternFill patternType="solid">
        <fgColor rgb="FF0057B8"/>
        <bgColor rgb="FF003B70"/>
      </patternFill>
    </fill>
    <fill>
      <patternFill patternType="solid">
        <fgColor rgb="FFFFF5BF"/>
        <bgColor rgb="FFFCE8D5"/>
      </patternFill>
    </fill>
    <fill>
      <patternFill patternType="solid">
        <fgColor rgb="FFFCE8D5"/>
        <bgColor rgb="FFFFF5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B70"/>
      </patternFill>
    </fill>
    <fill>
      <patternFill patternType="solid">
        <fgColor rgb="FFF9D616"/>
      </patternFill>
    </fill>
    <fill>
      <patternFill patternType="solid">
        <fgColor rgb="FFEAF3FB"/>
      </patternFill>
    </fill>
    <fill>
      <patternFill patternType="solid">
        <fgColor rgb="FFFFF5BF"/>
      </patternFill>
    </fill>
    <fill>
      <patternFill patternType="solid">
        <fgColor rgb="FF0057B8"/>
      </patternFill>
    </fill>
    <fill>
      <patternFill patternType="solid">
        <fgColor rgb="FFFFD500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FEB00"/>
      </patternFill>
    </fill>
    <fill>
      <patternFill patternType="solid">
        <fgColor rgb="FFD9E2F3"/>
      </patternFill>
    </fill>
    <fill>
      <patternFill patternType="solid">
        <fgColor rgb="FF071B37"/>
      </patternFill>
    </fill>
    <fill>
      <patternFill patternType="solid">
        <fgColor rgb="FF004A97"/>
      </patternFill>
    </fill>
    <fill>
      <patternFill patternType="solid">
        <fgColor rgb="FFEAF2FA"/>
      </patternFill>
    </fill>
    <fill>
      <patternFill patternType="solid">
        <fgColor rgb="FF238A45"/>
      </patternFill>
    </fill>
    <fill>
      <patternFill patternType="solid">
        <fgColor rgb="FF2D9952"/>
      </patternFill>
    </fill>
    <fill>
      <patternFill patternType="solid">
        <fgColor rgb="FFDDE7F0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F9D616"/>
      </bottom>
      <diagonal/>
    </border>
    <border>
      <left/>
      <right/>
      <top/>
      <bottom style="thin">
        <color rgb="FFA6A6A6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 style="thin">
        <color rgb="FF9FBAD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2">
    <xf numFmtId="0" fontId="0" fillId="0" borderId="0"/>
    <xf numFmtId="0" fontId="10" fillId="0" borderId="0"/>
  </cellStyleXfs>
  <cellXfs count="1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9" borderId="0" xfId="0" applyFill="1"/>
    <xf numFmtId="0" fontId="6" fillId="9" borderId="0" xfId="0" applyFont="1" applyFill="1" applyAlignment="1">
      <alignment horizontal="left" vertical="center" wrapText="1"/>
    </xf>
    <xf numFmtId="14" fontId="6" fillId="9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 wrapText="1"/>
    </xf>
    <xf numFmtId="0" fontId="0" fillId="13" borderId="2" xfId="0" applyFill="1" applyBorder="1"/>
    <xf numFmtId="0" fontId="0" fillId="14" borderId="2" xfId="0" applyFill="1" applyBorder="1"/>
    <xf numFmtId="0" fontId="12" fillId="11" borderId="0" xfId="0" applyFont="1" applyFill="1"/>
    <xf numFmtId="0" fontId="9" fillId="12" borderId="0" xfId="0" applyFont="1" applyFill="1"/>
    <xf numFmtId="0" fontId="5" fillId="11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5" borderId="0" xfId="0" applyFill="1" applyAlignment="1">
      <alignment horizontal="center" vertical="center"/>
    </xf>
    <xf numFmtId="14" fontId="0" fillId="15" borderId="0" xfId="0" applyNumberFormat="1" applyFill="1" applyAlignment="1">
      <alignment horizontal="center" vertical="center"/>
    </xf>
    <xf numFmtId="164" fontId="0" fillId="15" borderId="0" xfId="0" applyNumberFormat="1" applyFill="1" applyAlignment="1">
      <alignment horizontal="center" vertical="center"/>
    </xf>
    <xf numFmtId="0" fontId="18" fillId="16" borderId="3" xfId="0" applyFont="1" applyFill="1" applyBorder="1" applyAlignment="1">
      <alignment horizontal="center"/>
    </xf>
    <xf numFmtId="0" fontId="0" fillId="16" borderId="0" xfId="0" applyFill="1" applyAlignment="1">
      <alignment horizontal="center" vertical="center" wrapText="1"/>
    </xf>
    <xf numFmtId="0" fontId="0" fillId="16" borderId="0" xfId="0" applyFill="1"/>
    <xf numFmtId="0" fontId="10" fillId="0" borderId="0" xfId="1" applyAlignment="1">
      <alignment horizontal="center"/>
    </xf>
    <xf numFmtId="0" fontId="0" fillId="24" borderId="0" xfId="0" applyFill="1"/>
    <xf numFmtId="0" fontId="0" fillId="21" borderId="0" xfId="0" applyFill="1"/>
    <xf numFmtId="0" fontId="17" fillId="21" borderId="3" xfId="0" applyFont="1" applyFill="1" applyBorder="1" applyAlignment="1">
      <alignment horizontal="center"/>
    </xf>
    <xf numFmtId="0" fontId="0" fillId="22" borderId="0" xfId="0" applyFill="1"/>
    <xf numFmtId="0" fontId="0" fillId="23" borderId="0" xfId="0" applyFill="1"/>
    <xf numFmtId="0" fontId="0" fillId="22" borderId="14" xfId="0" applyFill="1" applyBorder="1"/>
    <xf numFmtId="0" fontId="0" fillId="22" borderId="15" xfId="0" applyFill="1" applyBorder="1"/>
    <xf numFmtId="0" fontId="0" fillId="22" borderId="16" xfId="0" applyFill="1" applyBorder="1"/>
    <xf numFmtId="0" fontId="0" fillId="25" borderId="16" xfId="0" applyFill="1" applyBorder="1"/>
    <xf numFmtId="0" fontId="0" fillId="22" borderId="17" xfId="0" applyFill="1" applyBorder="1"/>
    <xf numFmtId="0" fontId="0" fillId="22" borderId="18" xfId="0" applyFill="1" applyBorder="1"/>
    <xf numFmtId="0" fontId="0" fillId="22" borderId="19" xfId="0" applyFill="1" applyBorder="1"/>
    <xf numFmtId="0" fontId="0" fillId="23" borderId="18" xfId="0" applyFill="1" applyBorder="1"/>
    <xf numFmtId="0" fontId="0" fillId="23" borderId="19" xfId="0" applyFill="1" applyBorder="1"/>
    <xf numFmtId="0" fontId="0" fillId="22" borderId="20" xfId="0" applyFill="1" applyBorder="1"/>
    <xf numFmtId="0" fontId="0" fillId="22" borderId="21" xfId="0" applyFill="1" applyBorder="1"/>
    <xf numFmtId="0" fontId="0" fillId="22" borderId="22" xfId="0" applyFill="1" applyBorder="1"/>
    <xf numFmtId="0" fontId="0" fillId="22" borderId="23" xfId="0" applyFill="1" applyBorder="1"/>
    <xf numFmtId="0" fontId="0" fillId="25" borderId="23" xfId="0" applyFill="1" applyBorder="1"/>
    <xf numFmtId="0" fontId="0" fillId="22" borderId="24" xfId="0" applyFill="1" applyBorder="1"/>
    <xf numFmtId="0" fontId="0" fillId="23" borderId="25" xfId="0" applyFill="1" applyBorder="1"/>
    <xf numFmtId="0" fontId="0" fillId="23" borderId="26" xfId="0" applyFill="1" applyBorder="1"/>
    <xf numFmtId="0" fontId="0" fillId="23" borderId="27" xfId="0" applyFill="1" applyBorder="1"/>
    <xf numFmtId="0" fontId="0" fillId="23" borderId="28" xfId="0" applyFill="1" applyBorder="1"/>
    <xf numFmtId="0" fontId="0" fillId="23" borderId="29" xfId="0" applyFill="1" applyBorder="1"/>
    <xf numFmtId="0" fontId="0" fillId="22" borderId="28" xfId="0" applyFill="1" applyBorder="1"/>
    <xf numFmtId="0" fontId="0" fillId="22" borderId="29" xfId="0" applyFill="1" applyBorder="1"/>
    <xf numFmtId="0" fontId="0" fillId="22" borderId="30" xfId="0" applyFill="1" applyBorder="1"/>
    <xf numFmtId="0" fontId="0" fillId="22" borderId="31" xfId="0" applyFill="1" applyBorder="1"/>
    <xf numFmtId="0" fontId="0" fillId="22" borderId="32" xfId="0" applyFill="1" applyBorder="1"/>
    <xf numFmtId="0" fontId="0" fillId="22" borderId="33" xfId="0" applyFill="1" applyBorder="1"/>
    <xf numFmtId="0" fontId="0" fillId="23" borderId="34" xfId="0" applyFill="1" applyBorder="1"/>
    <xf numFmtId="0" fontId="0" fillId="23" borderId="35" xfId="0" applyFill="1" applyBorder="1"/>
    <xf numFmtId="0" fontId="0" fillId="23" borderId="36" xfId="0" applyFill="1" applyBorder="1"/>
    <xf numFmtId="0" fontId="0" fillId="13" borderId="2" xfId="0" applyFill="1" applyBorder="1"/>
    <xf numFmtId="0" fontId="0" fillId="0" borderId="2" xfId="0" applyBorder="1"/>
    <xf numFmtId="0" fontId="0" fillId="14" borderId="2" xfId="0" applyFill="1" applyBorder="1"/>
    <xf numFmtId="0" fontId="10" fillId="0" borderId="0" xfId="1"/>
    <xf numFmtId="0" fontId="0" fillId="0" borderId="0" xfId="0"/>
    <xf numFmtId="0" fontId="9" fillId="12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14" borderId="0" xfId="0" applyFill="1" applyAlignment="1">
      <alignment vertical="top" wrapText="1"/>
    </xf>
    <xf numFmtId="0" fontId="8" fillId="11" borderId="0" xfId="0" applyFont="1" applyFill="1" applyAlignment="1">
      <alignment horizontal="center" vertical="center"/>
    </xf>
    <xf numFmtId="0" fontId="0" fillId="13" borderId="0" xfId="0" applyFill="1"/>
    <xf numFmtId="0" fontId="12" fillId="11" borderId="0" xfId="0" applyFont="1" applyFill="1" applyAlignment="1">
      <alignment vertical="center"/>
    </xf>
    <xf numFmtId="0" fontId="1" fillId="2" borderId="0" xfId="0" applyFont="1" applyFill="1"/>
    <xf numFmtId="0" fontId="26" fillId="20" borderId="0" xfId="0" applyFont="1" applyFill="1" applyAlignment="1">
      <alignment horizontal="center"/>
    </xf>
    <xf numFmtId="0" fontId="25" fillId="0" borderId="0" xfId="0" applyFont="1"/>
    <xf numFmtId="0" fontId="16" fillId="20" borderId="0" xfId="0" applyFont="1" applyFill="1" applyAlignment="1">
      <alignment horizontal="center" vertical="center"/>
    </xf>
    <xf numFmtId="0" fontId="0" fillId="20" borderId="0" xfId="0" applyFill="1"/>
    <xf numFmtId="0" fontId="22" fillId="19" borderId="0" xfId="0" applyFont="1" applyFill="1" applyAlignment="1">
      <alignment horizontal="center"/>
    </xf>
    <xf numFmtId="0" fontId="21" fillId="20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23" fillId="21" borderId="0" xfId="0" applyFont="1" applyFill="1" applyAlignment="1">
      <alignment horizontal="center" vertical="center"/>
    </xf>
    <xf numFmtId="0" fontId="0" fillId="21" borderId="0" xfId="0" applyFill="1"/>
    <xf numFmtId="0" fontId="24" fillId="21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4" fillId="8" borderId="0" xfId="0" applyFont="1" applyFill="1" applyAlignment="1">
      <alignment vertical="center"/>
    </xf>
    <xf numFmtId="0" fontId="16" fillId="19" borderId="3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16" borderId="3" xfId="0" applyFill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5" fillId="20" borderId="3" xfId="0" applyFont="1" applyFill="1" applyBorder="1" applyAlignment="1">
      <alignment horizontal="center"/>
    </xf>
    <xf numFmtId="0" fontId="19" fillId="17" borderId="3" xfId="0" applyFont="1" applyFill="1" applyBorder="1" applyAlignment="1">
      <alignment horizontal="center" vertical="center" wrapText="1"/>
    </xf>
    <xf numFmtId="0" fontId="0" fillId="0" borderId="13" xfId="0" applyBorder="1"/>
    <xf numFmtId="0" fontId="19" fillId="17" borderId="3" xfId="0" applyFont="1" applyFill="1" applyBorder="1" applyAlignment="1">
      <alignment horizontal="center" vertical="center"/>
    </xf>
    <xf numFmtId="0" fontId="19" fillId="18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20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9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4" formatCode="h:mm;@"/>
    </dxf>
    <dxf>
      <fill>
        <patternFill patternType="solid">
          <fgColor indexed="64"/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BF"/>
      <rgbColor rgb="FFEAF3FB"/>
      <rgbColor rgb="FF660066"/>
      <rgbColor rgb="FFFF8080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D5"/>
      <rgbColor rgb="FF99CCFF"/>
      <rgbColor rgb="FFFF99CC"/>
      <rgbColor rgb="FFCC99FF"/>
      <rgbColor rgb="FFFFCC99"/>
      <rgbColor rgb="FF3366FF"/>
      <rgbColor rgb="FF33CCCC"/>
      <rgbColor rgb="FF99CC00"/>
      <rgbColor rgb="FFF9D616"/>
      <rgbColor rgb="FFFF9900"/>
      <rgbColor rgb="FFFF6600"/>
      <rgbColor rgb="FF666699"/>
      <rgbColor rgb="FF969696"/>
      <rgbColor rgb="FF003B7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jpeg"/><Relationship Id="rId13" Type="http://schemas.openxmlformats.org/officeDocument/2006/relationships/image" Target="../media/image37.jpeg"/><Relationship Id="rId18" Type="http://schemas.openxmlformats.org/officeDocument/2006/relationships/image" Target="../media/image42.jpeg"/><Relationship Id="rId3" Type="http://schemas.openxmlformats.org/officeDocument/2006/relationships/image" Target="../media/image27.jpeg"/><Relationship Id="rId21" Type="http://schemas.openxmlformats.org/officeDocument/2006/relationships/image" Target="../media/image45.jpeg"/><Relationship Id="rId7" Type="http://schemas.openxmlformats.org/officeDocument/2006/relationships/image" Target="../media/image31.jpeg"/><Relationship Id="rId12" Type="http://schemas.openxmlformats.org/officeDocument/2006/relationships/image" Target="../media/image36.jpeg"/><Relationship Id="rId17" Type="http://schemas.openxmlformats.org/officeDocument/2006/relationships/image" Target="../media/image41.jpeg"/><Relationship Id="rId2" Type="http://schemas.openxmlformats.org/officeDocument/2006/relationships/image" Target="../media/image26.jpeg"/><Relationship Id="rId16" Type="http://schemas.openxmlformats.org/officeDocument/2006/relationships/image" Target="../media/image40.jpeg"/><Relationship Id="rId20" Type="http://schemas.openxmlformats.org/officeDocument/2006/relationships/image" Target="../media/image44.jpeg"/><Relationship Id="rId1" Type="http://schemas.openxmlformats.org/officeDocument/2006/relationships/image" Target="../media/image25.jpeg"/><Relationship Id="rId6" Type="http://schemas.openxmlformats.org/officeDocument/2006/relationships/image" Target="../media/image30.jpeg"/><Relationship Id="rId11" Type="http://schemas.openxmlformats.org/officeDocument/2006/relationships/image" Target="../media/image35.jpeg"/><Relationship Id="rId5" Type="http://schemas.openxmlformats.org/officeDocument/2006/relationships/image" Target="../media/image29.jpeg"/><Relationship Id="rId15" Type="http://schemas.openxmlformats.org/officeDocument/2006/relationships/image" Target="../media/image39.jpeg"/><Relationship Id="rId23" Type="http://schemas.openxmlformats.org/officeDocument/2006/relationships/image" Target="../media/image47.jpeg"/><Relationship Id="rId10" Type="http://schemas.openxmlformats.org/officeDocument/2006/relationships/image" Target="../media/image34.jpeg"/><Relationship Id="rId19" Type="http://schemas.openxmlformats.org/officeDocument/2006/relationships/image" Target="../media/image43.jpeg"/><Relationship Id="rId4" Type="http://schemas.openxmlformats.org/officeDocument/2006/relationships/image" Target="../media/image28.jpeg"/><Relationship Id="rId9" Type="http://schemas.openxmlformats.org/officeDocument/2006/relationships/image" Target="../media/image33.jpeg"/><Relationship Id="rId14" Type="http://schemas.openxmlformats.org/officeDocument/2006/relationships/image" Target="../media/image38.jpeg"/><Relationship Id="rId22" Type="http://schemas.openxmlformats.org/officeDocument/2006/relationships/image" Target="../media/image4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190750" cy="1314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2190750" cy="1314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555064</xdr:colOff>
      <xdr:row>0</xdr:row>
      <xdr:rowOff>1</xdr:rowOff>
    </xdr:from>
    <xdr:to>
      <xdr:col>14</xdr:col>
      <xdr:colOff>729599</xdr:colOff>
      <xdr:row>2</xdr:row>
      <xdr:rowOff>5564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59759" y="1"/>
          <a:ext cx="1043401" cy="62352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218400</xdr:colOff>
      <xdr:row>0</xdr:row>
      <xdr:rowOff>0</xdr:rowOff>
    </xdr:from>
    <xdr:to>
      <xdr:col>9</xdr:col>
      <xdr:colOff>662339</xdr:colOff>
      <xdr:row>2</xdr:row>
      <xdr:rowOff>5563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9096" y="0"/>
          <a:ext cx="1042654" cy="6246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74295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74295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4</xdr:row>
      <xdr:rowOff>0</xdr:rowOff>
    </xdr:from>
    <xdr:ext cx="74295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0</xdr:rowOff>
    </xdr:from>
    <xdr:ext cx="74295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15</xdr:row>
      <xdr:rowOff>0</xdr:rowOff>
    </xdr:from>
    <xdr:ext cx="74295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15</xdr:row>
      <xdr:rowOff>0</xdr:rowOff>
    </xdr:from>
    <xdr:ext cx="74295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28</xdr:row>
      <xdr:rowOff>0</xdr:rowOff>
    </xdr:from>
    <xdr:ext cx="74295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74295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0</xdr:colOff>
      <xdr:row>28</xdr:row>
      <xdr:rowOff>0</xdr:rowOff>
    </xdr:from>
    <xdr:ext cx="742950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28</xdr:row>
      <xdr:rowOff>0</xdr:rowOff>
    </xdr:from>
    <xdr:ext cx="742950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39</xdr:row>
      <xdr:rowOff>0</xdr:rowOff>
    </xdr:from>
    <xdr:ext cx="74295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4</xdr:row>
      <xdr:rowOff>0</xdr:rowOff>
    </xdr:from>
    <xdr:ext cx="742950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4</xdr:row>
      <xdr:rowOff>0</xdr:rowOff>
    </xdr:from>
    <xdr:ext cx="742950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4</xdr:row>
      <xdr:rowOff>0</xdr:rowOff>
    </xdr:from>
    <xdr:ext cx="742950" cy="952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14</xdr:row>
      <xdr:rowOff>0</xdr:rowOff>
    </xdr:from>
    <xdr:ext cx="742950" cy="952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14</xdr:row>
      <xdr:rowOff>0</xdr:rowOff>
    </xdr:from>
    <xdr:ext cx="742950" cy="952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14</xdr:row>
      <xdr:rowOff>0</xdr:rowOff>
    </xdr:from>
    <xdr:ext cx="742950" cy="952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24</xdr:row>
      <xdr:rowOff>0</xdr:rowOff>
    </xdr:from>
    <xdr:ext cx="742950" cy="952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24</xdr:row>
      <xdr:rowOff>0</xdr:rowOff>
    </xdr:from>
    <xdr:ext cx="742950" cy="952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24</xdr:row>
      <xdr:rowOff>0</xdr:rowOff>
    </xdr:from>
    <xdr:ext cx="742950" cy="952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34</xdr:row>
      <xdr:rowOff>0</xdr:rowOff>
    </xdr:from>
    <xdr:ext cx="742950" cy="952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0</xdr:colOff>
      <xdr:row>34</xdr:row>
      <xdr:rowOff>0</xdr:rowOff>
    </xdr:from>
    <xdr:ext cx="742950" cy="952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0</xdr:colOff>
      <xdr:row>34</xdr:row>
      <xdr:rowOff>0</xdr:rowOff>
    </xdr:from>
    <xdr:ext cx="742950" cy="952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1085850</xdr:colOff>
      <xdr:row>0</xdr:row>
      <xdr:rowOff>0</xdr:rowOff>
    </xdr:from>
    <xdr:to>
      <xdr:col>7</xdr:col>
      <xdr:colOff>2129864</xdr:colOff>
      <xdr:row>2</xdr:row>
      <xdr:rowOff>5563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5480" y="0"/>
          <a:ext cx="1044014" cy="62659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1279577</xdr:colOff>
      <xdr:row>0</xdr:row>
      <xdr:rowOff>0</xdr:rowOff>
    </xdr:from>
    <xdr:to>
      <xdr:col>6</xdr:col>
      <xdr:colOff>944</xdr:colOff>
      <xdr:row>2</xdr:row>
      <xdr:rowOff>5563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1113" y="0"/>
          <a:ext cx="1046413" cy="63149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2238375" cy="28003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</xdr:row>
      <xdr:rowOff>0</xdr:rowOff>
    </xdr:from>
    <xdr:ext cx="2238375" cy="2800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</xdr:row>
      <xdr:rowOff>0</xdr:rowOff>
    </xdr:from>
    <xdr:ext cx="2238375" cy="28003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2238375" cy="28003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22</xdr:row>
      <xdr:rowOff>0</xdr:rowOff>
    </xdr:from>
    <xdr:ext cx="2238375" cy="28003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22</xdr:row>
      <xdr:rowOff>0</xdr:rowOff>
    </xdr:from>
    <xdr:ext cx="2238375" cy="28003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2238375" cy="28003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40</xdr:row>
      <xdr:rowOff>0</xdr:rowOff>
    </xdr:from>
    <xdr:ext cx="2238375" cy="28003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40</xdr:row>
      <xdr:rowOff>0</xdr:rowOff>
    </xdr:from>
    <xdr:ext cx="2238375" cy="28003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2238375" cy="28003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58</xdr:row>
      <xdr:rowOff>0</xdr:rowOff>
    </xdr:from>
    <xdr:ext cx="2238375" cy="28003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58</xdr:row>
      <xdr:rowOff>0</xdr:rowOff>
    </xdr:from>
    <xdr:ext cx="2238375" cy="28003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76</xdr:row>
      <xdr:rowOff>0</xdr:rowOff>
    </xdr:from>
    <xdr:ext cx="2238375" cy="28003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76</xdr:row>
      <xdr:rowOff>0</xdr:rowOff>
    </xdr:from>
    <xdr:ext cx="2238375" cy="28003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76</xdr:row>
      <xdr:rowOff>0</xdr:rowOff>
    </xdr:from>
    <xdr:ext cx="2238375" cy="28003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94</xdr:row>
      <xdr:rowOff>0</xdr:rowOff>
    </xdr:from>
    <xdr:ext cx="2238375" cy="28003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94</xdr:row>
      <xdr:rowOff>0</xdr:rowOff>
    </xdr:from>
    <xdr:ext cx="2238375" cy="28003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94</xdr:row>
      <xdr:rowOff>0</xdr:rowOff>
    </xdr:from>
    <xdr:ext cx="2238375" cy="28003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2238375" cy="28003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112</xdr:row>
      <xdr:rowOff>0</xdr:rowOff>
    </xdr:from>
    <xdr:ext cx="2238375" cy="28003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112</xdr:row>
      <xdr:rowOff>0</xdr:rowOff>
    </xdr:from>
    <xdr:ext cx="2238375" cy="28003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130</xdr:row>
      <xdr:rowOff>0</xdr:rowOff>
    </xdr:from>
    <xdr:ext cx="2238375" cy="28003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0</xdr:colOff>
      <xdr:row>130</xdr:row>
      <xdr:rowOff>0</xdr:rowOff>
    </xdr:from>
    <xdr:ext cx="2238375" cy="28003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1809750" cy="1085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arioCadiz" displayName="CalendarioCadiz" ref="A4:O30" totalsRowShown="0" tableBorderDxfId="8">
  <autoFilter ref="A4:O30" xr:uid="{00000000-0009-0000-0100-000001000000}"/>
  <tableColumns count="15">
    <tableColumn id="1" xr3:uid="{00000000-0010-0000-0000-000001000000}" name="FASE"/>
    <tableColumn id="2" xr3:uid="{00000000-0010-0000-0000-000002000000}" name="JORNADA"/>
    <tableColumn id="3" xr3:uid="{00000000-0010-0000-0000-000003000000}" name="FECHA"/>
    <tableColumn id="4" xr3:uid="{00000000-0010-0000-0000-000004000000}" name="DÍA"/>
    <tableColumn id="5" xr3:uid="{00000000-0010-0000-0000-000005000000}" name="EQUIPO LOCAL"/>
    <tableColumn id="6" xr3:uid="{00000000-0010-0000-0000-000006000000}" name="EQUIPO VISITANTE"/>
    <tableColumn id="7" xr3:uid="{00000000-0010-0000-0000-000007000000}" name="CAMPO" dataDxfId="7"/>
    <tableColumn id="8" xr3:uid="{00000000-0010-0000-0000-000008000000}" name="HORA" dataDxfId="6"/>
    <tableColumn id="9" xr3:uid="{00000000-0010-0000-0000-000009000000}" name="ID PARTIDO"/>
    <tableColumn id="10" xr3:uid="{00000000-0010-0000-0000-00000A000000}" name="GF CÁDIZ" dataDxfId="5"/>
    <tableColumn id="11" xr3:uid="{00000000-0010-0000-0000-00000B000000}" name="GC CÁDIZ" dataDxfId="4"/>
    <tableColumn id="12" xr3:uid="{00000000-0010-0000-0000-00000C000000}" name="GOLES LOCAL" dataDxfId="3"/>
    <tableColumn id="13" xr3:uid="{00000000-0010-0000-0000-00000D000000}" name="GOLES VISITANTE" dataDxfId="2"/>
    <tableColumn id="14" xr3:uid="{00000000-0010-0000-0000-00000E000000}" name="RESULTADO" dataDxfId="1"/>
    <tableColumn id="15" xr3:uid="{00000000-0010-0000-0000-00000F000000}" name="PTS CÁDIZ" dataDxfId="0">
      <calculatedColumnFormula>IF(CalendarioCadiz[[#This Row],[GF CÁDIZ]]="","",IF(OR(J5&gt;0,K5&gt;0),IF(J5&gt;K5,3,IF(J5=K5,1,0)),""))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adisticasJugadoras" displayName="EstadisticasJugadoras" ref="A4:H29" totalsRowShown="0">
  <autoFilter ref="A4:H29" xr:uid="{00000000-0009-0000-0100-000002000000}"/>
  <tableColumns count="8">
    <tableColumn id="1" xr3:uid="{00000000-0010-0000-0100-000001000000}" name="JUGADORA"/>
    <tableColumn id="2" xr3:uid="{00000000-0010-0000-0100-000002000000}" name="POSICIÓN"/>
    <tableColumn id="3" xr3:uid="{00000000-0010-0000-0100-000003000000}" name="GOLES"/>
    <tableColumn id="4" xr3:uid="{00000000-0010-0000-0100-000004000000}" name="ASISTENCIAS"/>
    <tableColumn id="5" xr3:uid="{00000000-0010-0000-0100-000005000000}" name="GOLES ENCAJADOS"/>
    <tableColumn id="6" xr3:uid="{00000000-0010-0000-0100-000006000000}" name="PARTIDOS CON GOL"/>
    <tableColumn id="7" xr3:uid="{00000000-0010-0000-0100-000007000000}" name="ÚLTIMO GOL"/>
    <tableColumn id="8" xr3:uid="{00000000-0010-0000-0100-000008000000}" name="OBSERVACION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tilla" displayName="Plantilla" ref="A4:J29">
  <autoFilter ref="A4:J29" xr:uid="{00000000-0009-0000-0100-000003000000}"/>
  <sortState xmlns:xlrd2="http://schemas.microsoft.com/office/spreadsheetml/2017/richdata2" ref="A5:J29">
    <sortCondition ref="B4:B29"/>
  </sortState>
  <tableColumns count="10">
    <tableColumn id="1" xr3:uid="{00000000-0010-0000-0200-000001000000}" name="ID JUGADORA"/>
    <tableColumn id="2" xr3:uid="{00000000-0010-0000-0200-000002000000}" name="DORSAL"/>
    <tableColumn id="3" xr3:uid="{00000000-0010-0000-0200-000003000000}" name="NOMBRE DEPORTIVO"/>
    <tableColumn id="4" xr3:uid="{00000000-0010-0000-0200-000004000000}" name="NOMBRE Y APELLIDOS"/>
    <tableColumn id="5" xr3:uid="{00000000-0010-0000-0200-000005000000}" name="POSICIÓN"/>
    <tableColumn id="6" xr3:uid="{00000000-0010-0000-0200-000006000000}" name="POLIVALENTE"/>
    <tableColumn id="7" xr3:uid="{00000000-0010-0000-0200-000007000000}" name="F. NACIMIENTO"/>
    <tableColumn id="8" xr3:uid="{00000000-0010-0000-0200-000008000000}" name="CLUB PROCEDENCIA"/>
    <tableColumn id="9" xr3:uid="{00000000-0010-0000-0200-000009000000}" name="ACTIVA"/>
    <tableColumn id="10" xr3:uid="{00000000-0010-0000-0200-00000A000000}" name="TELÉFO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500"/>
  </sheetPr>
  <dimension ref="A1:H9"/>
  <sheetViews>
    <sheetView showGridLines="0" workbookViewId="0">
      <selection sqref="A1:H2"/>
    </sheetView>
  </sheetViews>
  <sheetFormatPr baseColWidth="10" defaultColWidth="9.140625" defaultRowHeight="15" x14ac:dyDescent="0.25"/>
  <cols>
    <col min="1" max="1" width="8" customWidth="1"/>
    <col min="2" max="2" width="24" customWidth="1"/>
    <col min="3" max="8" width="16" customWidth="1"/>
  </cols>
  <sheetData>
    <row r="1" spans="1:8" x14ac:dyDescent="0.25">
      <c r="A1" s="78" t="s">
        <v>0</v>
      </c>
      <c r="B1" s="74"/>
      <c r="C1" s="74"/>
      <c r="D1" s="74"/>
      <c r="E1" s="74"/>
      <c r="F1" s="74"/>
      <c r="G1" s="74"/>
      <c r="H1" s="74"/>
    </row>
    <row r="2" spans="1:8" x14ac:dyDescent="0.25">
      <c r="A2" s="74"/>
      <c r="B2" s="74"/>
      <c r="C2" s="74"/>
      <c r="D2" s="74"/>
      <c r="E2" s="74"/>
      <c r="F2" s="74"/>
      <c r="G2" s="74"/>
      <c r="H2" s="74"/>
    </row>
    <row r="5" spans="1:8" x14ac:dyDescent="0.25">
      <c r="A5" s="20">
        <v>1</v>
      </c>
      <c r="B5" s="79" t="s">
        <v>1</v>
      </c>
      <c r="C5" s="74"/>
      <c r="D5" s="74"/>
      <c r="E5" s="74"/>
      <c r="F5" s="74"/>
      <c r="G5" s="74"/>
      <c r="H5" s="74"/>
    </row>
    <row r="6" spans="1:8" x14ac:dyDescent="0.25">
      <c r="A6" s="20">
        <v>2</v>
      </c>
      <c r="B6" s="79" t="s">
        <v>2</v>
      </c>
      <c r="C6" s="74"/>
      <c r="D6" s="74"/>
      <c r="E6" s="74"/>
      <c r="F6" s="74"/>
      <c r="G6" s="74"/>
      <c r="H6" s="74"/>
    </row>
    <row r="7" spans="1:8" x14ac:dyDescent="0.25">
      <c r="A7" s="20">
        <v>3</v>
      </c>
      <c r="B7" s="79" t="s">
        <v>3</v>
      </c>
      <c r="C7" s="74"/>
      <c r="D7" s="74"/>
      <c r="E7" s="74"/>
      <c r="F7" s="74"/>
      <c r="G7" s="74"/>
      <c r="H7" s="74"/>
    </row>
    <row r="8" spans="1:8" x14ac:dyDescent="0.25">
      <c r="A8" s="20">
        <v>4</v>
      </c>
      <c r="B8" s="79" t="s">
        <v>4</v>
      </c>
      <c r="C8" s="74"/>
      <c r="D8" s="74"/>
      <c r="E8" s="74"/>
      <c r="F8" s="74"/>
      <c r="G8" s="74"/>
      <c r="H8" s="74"/>
    </row>
    <row r="9" spans="1:8" x14ac:dyDescent="0.25">
      <c r="A9" s="20">
        <v>5</v>
      </c>
      <c r="B9" s="79" t="s">
        <v>5</v>
      </c>
      <c r="C9" s="74"/>
      <c r="D9" s="74"/>
      <c r="E9" s="74"/>
      <c r="F9" s="74"/>
      <c r="G9" s="74"/>
      <c r="H9" s="74"/>
    </row>
  </sheetData>
  <mergeCells count="6">
    <mergeCell ref="B8:H8"/>
    <mergeCell ref="B9:H9"/>
    <mergeCell ref="B6:H6"/>
    <mergeCell ref="B7:H7"/>
    <mergeCell ref="A1:H2"/>
    <mergeCell ref="B5:H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7B8"/>
  </sheetPr>
  <dimension ref="A1:M28"/>
  <sheetViews>
    <sheetView showGridLines="0" workbookViewId="0">
      <pane ySplit="5" topLeftCell="A6" activePane="bottomLeft" state="frozen"/>
      <selection pane="bottomLeft" activeCell="J21" sqref="J21"/>
    </sheetView>
  </sheetViews>
  <sheetFormatPr baseColWidth="10" defaultColWidth="9.140625" defaultRowHeight="15" x14ac:dyDescent="0.25"/>
  <cols>
    <col min="1" max="1" width="8" customWidth="1"/>
    <col min="2" max="2" width="18" customWidth="1"/>
    <col min="3" max="3" width="20" customWidth="1"/>
    <col min="4" max="6" width="10" customWidth="1"/>
    <col min="7" max="7" width="11" customWidth="1"/>
    <col min="8" max="9" width="9" customWidth="1"/>
    <col min="10" max="11" width="7" customWidth="1"/>
    <col min="12" max="12" width="10" customWidth="1"/>
    <col min="13" max="13" width="13" customWidth="1"/>
  </cols>
  <sheetData>
    <row r="1" spans="1:13" x14ac:dyDescent="0.25">
      <c r="A1" s="78" t="s">
        <v>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5" spans="1:13" ht="30" customHeight="1" x14ac:dyDescent="0.25">
      <c r="A5" s="21" t="s">
        <v>7</v>
      </c>
      <c r="B5" s="21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1" t="s">
        <v>17</v>
      </c>
      <c r="L5" s="21" t="s">
        <v>18</v>
      </c>
      <c r="M5" s="21" t="s">
        <v>19</v>
      </c>
    </row>
    <row r="6" spans="1:13" x14ac:dyDescent="0.25">
      <c r="A6" s="22">
        <v>1</v>
      </c>
      <c r="B6" s="22" t="s">
        <v>20</v>
      </c>
      <c r="C6" s="22" t="s">
        <v>21</v>
      </c>
      <c r="D6" s="22">
        <f>SUM(--(J01_IDA!D10&lt;&gt;"NO CONVOCADA")*--(J01_IDA!D10&lt;&gt;""),--(J02_IDA!D10&lt;&gt;"NO CONVOCADA")*--(J02_IDA!D10&lt;&gt;""),--(J03_IDA!D10&lt;&gt;"NO CONVOCADA")*--(J03_IDA!D10&lt;&gt;""),--(J04_IDA!D10&lt;&gt;"NO CONVOCADA")*--(J04_IDA!D10&lt;&gt;""),--(J05_IDA!D10&lt;&gt;"NO CONVOCADA")*--(J05_IDA!D10&lt;&gt;""),--(J06_IDA!D10&lt;&gt;"NO CONVOCADA")*--(J06_IDA!D10&lt;&gt;""),--(J07_IDA!D10&lt;&gt;"NO CONVOCADA")*--(J07_IDA!D10&lt;&gt;""),--(J08_IDA!D10&lt;&gt;"NO CONVOCADA")*--(J08_IDA!D10&lt;&gt;""),--(J09_IDA!D10&lt;&gt;"NO CONVOCADA")*--(J09_IDA!D10&lt;&gt;""),--(J10_IDA!D10&lt;&gt;"NO CONVOCADA")*--(J10_IDA!D10&lt;&gt;""),--(J11_IDA!D10&lt;&gt;"NO CONVOCADA")*--(J11_IDA!D10&lt;&gt;""),--(J12_IDA!D10&lt;&gt;"NO CONVOCADA")*--(J12_IDA!D10&lt;&gt;""),--(J13_IDA!D10&lt;&gt;"NO CONVOCADA")*--(J13_IDA!D10&lt;&gt;""),--(J01_VTA!D10&lt;&gt;"NO CONVOCADA")*--(J01_VTA!D10&lt;&gt;""),--(J02_VTA!D10&lt;&gt;"NO CONVOCADA")*--(J02_VTA!D10&lt;&gt;""),--(J03_VTA!D10&lt;&gt;"NO CONVOCADA")*--(J03_VTA!D10&lt;&gt;""),--(J04_VTA!D10&lt;&gt;"NO CONVOCADA")*--(J04_VTA!D10&lt;&gt;""),--(J05_VTA!D10&lt;&gt;"NO CONVOCADA")*--(J05_VTA!D10&lt;&gt;""),--(J06_VTA!D10&lt;&gt;"NO CONVOCADA")*--(J06_VTA!D10&lt;&gt;""),--(J07_VTA!D10&lt;&gt;"NO CONVOCADA")*--(J07_VTA!D10&lt;&gt;""),--(J08_VTA!D10&lt;&gt;"NO CONVOCADA")*--(J08_VTA!D10&lt;&gt;""),--(J09_VTA!D10&lt;&gt;"NO CONVOCADA")*--(J09_VTA!D10&lt;&gt;""),--(J10_VTA!D10&lt;&gt;"NO CONVOCADA")*--(J10_VTA!D10&lt;&gt;""),--(J11_VTA!D10&lt;&gt;"NO CONVOCADA")*--(J11_VTA!D10&lt;&gt;""),--(J12_VTA!D10&lt;&gt;"NO CONVOCADA")*--(J12_VTA!D10&lt;&gt;""),--(J13_VTA!D10&lt;&gt;"NO CONVOCADA")*--(J13_VTA!D10&lt;&gt;""))</f>
        <v>1</v>
      </c>
      <c r="E6" s="22">
        <f>SUM(--(J01_IDA!D10="TITULAR"),--(J02_IDA!D10="TITULAR"),--(J03_IDA!D10="TITULAR"),--(J04_IDA!D10="TITULAR"),--(J05_IDA!D10="TITULAR"),--(J06_IDA!D10="TITULAR"),--(J07_IDA!D10="TITULAR"),--(J08_IDA!D10="TITULAR"),--(J09_IDA!D10="TITULAR"),--(J10_IDA!D10="TITULAR"),--(J11_IDA!D10="TITULAR"),--(J12_IDA!D10="TITULAR"),--(J13_IDA!D10="TITULAR"),--(J01_VTA!D10="TITULAR"),--(J02_VTA!D10="TITULAR"),--(J03_VTA!D10="TITULAR"),--(J04_VTA!D10="TITULAR"),--(J05_VTA!D10="TITULAR"),--(J06_VTA!D10="TITULAR"),--(J07_VTA!D10="TITULAR"),--(J08_VTA!D10="TITULAR"),--(J09_VTA!D10="TITULAR"),--(J10_VTA!D10="TITULAR"),--(J11_VTA!D10="TITULAR"),--(J12_VTA!D10="TITULAR"),--(J13_VTA!D10="TITULAR"))</f>
        <v>1</v>
      </c>
      <c r="F6" s="22">
        <f>SUM(--(J01_IDA!D10="SUPLENTE"),--(J02_IDA!D10="SUPLENTE"),--(J03_IDA!D10="SUPLENTE"),--(J04_IDA!D10="SUPLENTE"),--(J05_IDA!D10="SUPLENTE"),--(J06_IDA!D10="SUPLENTE"),--(J07_IDA!D10="SUPLENTE"),--(J08_IDA!D10="SUPLENTE"),--(J09_IDA!D10="SUPLENTE"),--(J10_IDA!D10="SUPLENTE"),--(J11_IDA!D10="SUPLENTE"),--(J12_IDA!D10="SUPLENTE"),--(J13_IDA!D10="SUPLENTE"),--(J01_VTA!D10="SUPLENTE"),--(J02_VTA!D10="SUPLENTE"),--(J03_VTA!D10="SUPLENTE"),--(J04_VTA!D10="SUPLENTE"),--(J05_VTA!D10="SUPLENTE"),--(J06_VTA!D10="SUPLENTE"),--(J07_VTA!D10="SUPLENTE"),--(J08_VTA!D10="SUPLENTE"),--(J09_VTA!D10="SUPLENTE"),--(J10_VTA!D10="SUPLENTE"),--(J11_VTA!D10="SUPLENTE"),--(J12_VTA!D10="SUPLENTE"),--(J13_VTA!D10="SUPLENTE"))</f>
        <v>0</v>
      </c>
      <c r="G6" s="22">
        <f>SUM(J01_IDA!G10,J02_IDA!G10,J03_IDA!G10,J04_IDA!G10,J05_IDA!G10,J06_IDA!G10,J07_IDA!G10,J08_IDA!G10,J09_IDA!G10,J10_IDA!G10,J11_IDA!G10,J12_IDA!G10,J13_IDA!G10,J01_VTA!G10,J02_VTA!G10,J03_VTA!G10,J04_VTA!G10,J05_VTA!G10,J06_VTA!G10,J07_VTA!G10,J08_VTA!G10,J09_VTA!G10,J10_VTA!G10,J11_VTA!G10,J12_VTA!G10,J13_VTA!G10)</f>
        <v>45</v>
      </c>
      <c r="H6" s="22">
        <f>SUM(J01_IDA!H10,J02_IDA!H10,J03_IDA!H10,J04_IDA!H10,J05_IDA!H10,J06_IDA!H10,J07_IDA!H10,J08_IDA!H10,J09_IDA!H10,J10_IDA!H10,J11_IDA!H10,J12_IDA!H10,J13_IDA!H10,J01_VTA!H10,J02_VTA!H10,J03_VTA!H10,J04_VTA!H10,J05_VTA!H10,J06_VTA!H10,J07_VTA!H10,J08_VTA!H10,J09_VTA!H10,J10_VTA!H10,J11_VTA!H10,J12_VTA!H10,J13_VTA!H10)</f>
        <v>0</v>
      </c>
      <c r="I6" s="22">
        <f>SUM(J01_IDA!J10,J02_IDA!J10,J03_IDA!J10,J04_IDA!J10,J05_IDA!J10,J06_IDA!J10,J07_IDA!J10,J08_IDA!J10,J09_IDA!J10,J10_IDA!J10,J11_IDA!J10,J12_IDA!J10,J13_IDA!J10,J01_VTA!J10,J02_VTA!J10,J03_VTA!J10,J04_VTA!J10,J05_VTA!J10,J06_VTA!J10,J07_VTA!J10,J08_VTA!J10,J09_VTA!J10,J10_VTA!J10,J11_VTA!J10,J12_VTA!J10,J13_VTA!J10)</f>
        <v>0</v>
      </c>
      <c r="J6" s="22">
        <f>SUM(J01_IDA!K10,J02_IDA!K10,J03_IDA!K10,J04_IDA!K10,J05_IDA!K10,J06_IDA!K10,J07_IDA!K10,J08_IDA!K10,J09_IDA!K10,J10_IDA!K10,J11_IDA!K10,J12_IDA!K10,J13_IDA!K10,J01_VTA!K10,J02_VTA!K10,J03_VTA!K10,J04_VTA!K10,J05_VTA!K10,J06_VTA!K10,J07_VTA!K10,J08_VTA!K10,J09_VTA!K10,J10_VTA!K10,J11_VTA!K10,J12_VTA!K10,J13_VTA!K10)</f>
        <v>0</v>
      </c>
      <c r="K6" s="22">
        <f>SUM(J01_IDA!L10,J02_IDA!L10,J03_IDA!L10,J04_IDA!L10,J05_IDA!L10,J06_IDA!L10,J07_IDA!L10,J08_IDA!L10,J09_IDA!L10,J10_IDA!L10,J11_IDA!L10,J12_IDA!L10,J13_IDA!L10,J01_VTA!L10,J02_VTA!L10,J03_VTA!L10,J04_VTA!L10,J05_VTA!L10,J06_VTA!L10,J07_VTA!L10,J08_VTA!L10,J09_VTA!L10,J10_VTA!L10,J11_VTA!L10,J12_VTA!L10,J13_VTA!L10)</f>
        <v>0</v>
      </c>
      <c r="L6" s="22">
        <f>SUM(--(J01_IDA!M10="SÍ"),--(J02_IDA!M10="SÍ"),--(J03_IDA!M10="SÍ"),--(J04_IDA!M10="SÍ"),--(J05_IDA!M10="SÍ"),--(J06_IDA!M10="SÍ"),--(J07_IDA!M10="SÍ"),--(J08_IDA!M10="SÍ"),--(J09_IDA!M10="SÍ"),--(J10_IDA!M10="SÍ"),--(J11_IDA!M10="SÍ"),--(J12_IDA!M10="SÍ"),--(J13_IDA!M10="SÍ"),--(J01_VTA!M10="SÍ"),--(J02_VTA!M10="SÍ"),--(J03_VTA!M10="SÍ"),--(J04_VTA!M10="SÍ"),--(J05_VTA!M10="SÍ"),--(J06_VTA!M10="SÍ"),--(J07_VTA!M10="SÍ"),--(J08_VTA!M10="SÍ"),--(J09_VTA!M10="SÍ"),--(J10_VTA!M10="SÍ"),--(J11_VTA!M10="SÍ"),--(J12_VTA!M10="SÍ"),--(J13_VTA!M10="SÍ"))</f>
        <v>0</v>
      </c>
      <c r="M6" s="22">
        <f>SUM(J01_IDA!I10,J02_IDA!I10,J03_IDA!I10,J04_IDA!I10,J05_IDA!I10,J06_IDA!I10,J07_IDA!I10,J08_IDA!I10,J09_IDA!I10,J10_IDA!I10,J11_IDA!I10,J12_IDA!I10,J13_IDA!I10,J01_VTA!I10,J02_VTA!I10,J03_VTA!I10,J04_VTA!I10,J05_VTA!I10,J06_VTA!I10,J07_VTA!I10,J08_VTA!I10,J09_VTA!I10,J10_VTA!I10,J11_VTA!I10,J12_VTA!I10,J13_VTA!I10)</f>
        <v>0</v>
      </c>
    </row>
    <row r="7" spans="1:13" x14ac:dyDescent="0.25">
      <c r="A7" s="23">
        <v>2</v>
      </c>
      <c r="B7" s="23" t="s">
        <v>22</v>
      </c>
      <c r="C7" s="23" t="s">
        <v>23</v>
      </c>
      <c r="D7" s="23">
        <f>SUM(--(J01_IDA!D11&lt;&gt;"NO CONVOCADA")*--(J01_IDA!D11&lt;&gt;""),--(J02_IDA!D11&lt;&gt;"NO CONVOCADA")*--(J02_IDA!D11&lt;&gt;""),--(J03_IDA!D11&lt;&gt;"NO CONVOCADA")*--(J03_IDA!D11&lt;&gt;""),--(J04_IDA!D11&lt;&gt;"NO CONVOCADA")*--(J04_IDA!D11&lt;&gt;""),--(J05_IDA!D11&lt;&gt;"NO CONVOCADA")*--(J05_IDA!D11&lt;&gt;""),--(J06_IDA!D11&lt;&gt;"NO CONVOCADA")*--(J06_IDA!D11&lt;&gt;""),--(J07_IDA!D11&lt;&gt;"NO CONVOCADA")*--(J07_IDA!D11&lt;&gt;""),--(J08_IDA!D11&lt;&gt;"NO CONVOCADA")*--(J08_IDA!D11&lt;&gt;""),--(J09_IDA!D11&lt;&gt;"NO CONVOCADA")*--(J09_IDA!D11&lt;&gt;""),--(J10_IDA!D11&lt;&gt;"NO CONVOCADA")*--(J10_IDA!D11&lt;&gt;""),--(J11_IDA!D11&lt;&gt;"NO CONVOCADA")*--(J11_IDA!D11&lt;&gt;""),--(J12_IDA!D11&lt;&gt;"NO CONVOCADA")*--(J12_IDA!D11&lt;&gt;""),--(J13_IDA!D11&lt;&gt;"NO CONVOCADA")*--(J13_IDA!D11&lt;&gt;""),--(J01_VTA!D11&lt;&gt;"NO CONVOCADA")*--(J01_VTA!D11&lt;&gt;""),--(J02_VTA!D11&lt;&gt;"NO CONVOCADA")*--(J02_VTA!D11&lt;&gt;""),--(J03_VTA!D11&lt;&gt;"NO CONVOCADA")*--(J03_VTA!D11&lt;&gt;""),--(J04_VTA!D11&lt;&gt;"NO CONVOCADA")*--(J04_VTA!D11&lt;&gt;""),--(J05_VTA!D11&lt;&gt;"NO CONVOCADA")*--(J05_VTA!D11&lt;&gt;""),--(J06_VTA!D11&lt;&gt;"NO CONVOCADA")*--(J06_VTA!D11&lt;&gt;""),--(J07_VTA!D11&lt;&gt;"NO CONVOCADA")*--(J07_VTA!D11&lt;&gt;""),--(J08_VTA!D11&lt;&gt;"NO CONVOCADA")*--(J08_VTA!D11&lt;&gt;""),--(J09_VTA!D11&lt;&gt;"NO CONVOCADA")*--(J09_VTA!D11&lt;&gt;""),--(J10_VTA!D11&lt;&gt;"NO CONVOCADA")*--(J10_VTA!D11&lt;&gt;""),--(J11_VTA!D11&lt;&gt;"NO CONVOCADA")*--(J11_VTA!D11&lt;&gt;""),--(J12_VTA!D11&lt;&gt;"NO CONVOCADA")*--(J12_VTA!D11&lt;&gt;""),--(J13_VTA!D11&lt;&gt;"NO CONVOCADA")*--(J13_VTA!D11&lt;&gt;""))</f>
        <v>1</v>
      </c>
      <c r="E7" s="23">
        <f>SUM(--(J01_IDA!D11="TITULAR"),--(J02_IDA!D11="TITULAR"),--(J03_IDA!D11="TITULAR"),--(J04_IDA!D11="TITULAR"),--(J05_IDA!D11="TITULAR"),--(J06_IDA!D11="TITULAR"),--(J07_IDA!D11="TITULAR"),--(J08_IDA!D11="TITULAR"),--(J09_IDA!D11="TITULAR"),--(J10_IDA!D11="TITULAR"),--(J11_IDA!D11="TITULAR"),--(J12_IDA!D11="TITULAR"),--(J13_IDA!D11="TITULAR"),--(J01_VTA!D11="TITULAR"),--(J02_VTA!D11="TITULAR"),--(J03_VTA!D11="TITULAR"),--(J04_VTA!D11="TITULAR"),--(J05_VTA!D11="TITULAR"),--(J06_VTA!D11="TITULAR"),--(J07_VTA!D11="TITULAR"),--(J08_VTA!D11="TITULAR"),--(J09_VTA!D11="TITULAR"),--(J10_VTA!D11="TITULAR"),--(J11_VTA!D11="TITULAR"),--(J12_VTA!D11="TITULAR"),--(J13_VTA!D11="TITULAR"))</f>
        <v>1</v>
      </c>
      <c r="F7" s="23">
        <f>SUM(--(J01_IDA!D11="SUPLENTE"),--(J02_IDA!D11="SUPLENTE"),--(J03_IDA!D11="SUPLENTE"),--(J04_IDA!D11="SUPLENTE"),--(J05_IDA!D11="SUPLENTE"),--(J06_IDA!D11="SUPLENTE"),--(J07_IDA!D11="SUPLENTE"),--(J08_IDA!D11="SUPLENTE"),--(J09_IDA!D11="SUPLENTE"),--(J10_IDA!D11="SUPLENTE"),--(J11_IDA!D11="SUPLENTE"),--(J12_IDA!D11="SUPLENTE"),--(J13_IDA!D11="SUPLENTE"),--(J01_VTA!D11="SUPLENTE"),--(J02_VTA!D11="SUPLENTE"),--(J03_VTA!D11="SUPLENTE"),--(J04_VTA!D11="SUPLENTE"),--(J05_VTA!D11="SUPLENTE"),--(J06_VTA!D11="SUPLENTE"),--(J07_VTA!D11="SUPLENTE"),--(J08_VTA!D11="SUPLENTE"),--(J09_VTA!D11="SUPLENTE"),--(J10_VTA!D11="SUPLENTE"),--(J11_VTA!D11="SUPLENTE"),--(J12_VTA!D11="SUPLENTE"),--(J13_VTA!D11="SUPLENTE"))</f>
        <v>0</v>
      </c>
      <c r="G7" s="23">
        <f>SUM(J01_IDA!G11,J02_IDA!G11,J03_IDA!G11,J04_IDA!G11,J05_IDA!G11,J06_IDA!G11,J07_IDA!G11,J08_IDA!G11,J09_IDA!G11,J10_IDA!G11,J11_IDA!G11,J12_IDA!G11,J13_IDA!G11,J01_VTA!G11,J02_VTA!G11,J03_VTA!G11,J04_VTA!G11,J05_VTA!G11,J06_VTA!G11,J07_VTA!G11,J08_VTA!G11,J09_VTA!G11,J10_VTA!G11,J11_VTA!G11,J12_VTA!G11,J13_VTA!G11)</f>
        <v>63</v>
      </c>
      <c r="H7" s="23">
        <f>SUM(J01_IDA!H11,J02_IDA!H11,J03_IDA!H11,J04_IDA!H11,J05_IDA!H11,J06_IDA!H11,J07_IDA!H11,J08_IDA!H11,J09_IDA!H11,J10_IDA!H11,J11_IDA!H11,J12_IDA!H11,J13_IDA!H11,J01_VTA!H11,J02_VTA!H11,J03_VTA!H11,J04_VTA!H11,J05_VTA!H11,J06_VTA!H11,J07_VTA!H11,J08_VTA!H11,J09_VTA!H11,J10_VTA!H11,J11_VTA!H11,J12_VTA!H11,J13_VTA!H11)</f>
        <v>0</v>
      </c>
      <c r="I7" s="23">
        <f>SUM(J01_IDA!J11,J02_IDA!J11,J03_IDA!J11,J04_IDA!J11,J05_IDA!J11,J06_IDA!J11,J07_IDA!J11,J08_IDA!J11,J09_IDA!J11,J10_IDA!J11,J11_IDA!J11,J12_IDA!J11,J13_IDA!J11,J01_VTA!J11,J02_VTA!J11,J03_VTA!J11,J04_VTA!J11,J05_VTA!J11,J06_VTA!J11,J07_VTA!J11,J08_VTA!J11,J09_VTA!J11,J10_VTA!J11,J11_VTA!J11,J12_VTA!J11,J13_VTA!J11)</f>
        <v>0</v>
      </c>
      <c r="J7" s="23">
        <f>SUM(J01_IDA!K11,J02_IDA!K11,J03_IDA!K11,J04_IDA!K11,J05_IDA!K11,J06_IDA!K11,J07_IDA!K11,J08_IDA!K11,J09_IDA!K11,J10_IDA!K11,J11_IDA!K11,J12_IDA!K11,J13_IDA!K11,J01_VTA!K11,J02_VTA!K11,J03_VTA!K11,J04_VTA!K11,J05_VTA!K11,J06_VTA!K11,J07_VTA!K11,J08_VTA!K11,J09_VTA!K11,J10_VTA!K11,J11_VTA!K11,J12_VTA!K11,J13_VTA!K11)</f>
        <v>0</v>
      </c>
      <c r="K7" s="23">
        <f>SUM(J01_IDA!L11,J02_IDA!L11,J03_IDA!L11,J04_IDA!L11,J05_IDA!L11,J06_IDA!L11,J07_IDA!L11,J08_IDA!L11,J09_IDA!L11,J10_IDA!L11,J11_IDA!L11,J12_IDA!L11,J13_IDA!L11,J01_VTA!L11,J02_VTA!L11,J03_VTA!L11,J04_VTA!L11,J05_VTA!L11,J06_VTA!L11,J07_VTA!L11,J08_VTA!L11,J09_VTA!L11,J10_VTA!L11,J11_VTA!L11,J12_VTA!L11,J13_VTA!L11)</f>
        <v>0</v>
      </c>
      <c r="L7" s="23">
        <f>SUM(--(J01_IDA!M11="SÍ"),--(J02_IDA!M11="SÍ"),--(J03_IDA!M11="SÍ"),--(J04_IDA!M11="SÍ"),--(J05_IDA!M11="SÍ"),--(J06_IDA!M11="SÍ"),--(J07_IDA!M11="SÍ"),--(J08_IDA!M11="SÍ"),--(J09_IDA!M11="SÍ"),--(J10_IDA!M11="SÍ"),--(J11_IDA!M11="SÍ"),--(J12_IDA!M11="SÍ"),--(J13_IDA!M11="SÍ"),--(J01_VTA!M11="SÍ"),--(J02_VTA!M11="SÍ"),--(J03_VTA!M11="SÍ"),--(J04_VTA!M11="SÍ"),--(J05_VTA!M11="SÍ"),--(J06_VTA!M11="SÍ"),--(J07_VTA!M11="SÍ"),--(J08_VTA!M11="SÍ"),--(J09_VTA!M11="SÍ"),--(J10_VTA!M11="SÍ"),--(J11_VTA!M11="SÍ"),--(J12_VTA!M11="SÍ"),--(J13_VTA!M11="SÍ"))</f>
        <v>0</v>
      </c>
      <c r="M7" s="23">
        <f>SUM(J01_IDA!I11,J02_IDA!I11,J03_IDA!I11,J04_IDA!I11,J05_IDA!I11,J06_IDA!I11,J07_IDA!I11,J08_IDA!I11,J09_IDA!I11,J10_IDA!I11,J11_IDA!I11,J12_IDA!I11,J13_IDA!I11,J01_VTA!I11,J02_VTA!I11,J03_VTA!I11,J04_VTA!I11,J05_VTA!I11,J06_VTA!I11,J07_VTA!I11,J08_VTA!I11,J09_VTA!I11,J10_VTA!I11,J11_VTA!I11,J12_VTA!I11,J13_VTA!I11)</f>
        <v>0</v>
      </c>
    </row>
    <row r="8" spans="1:13" x14ac:dyDescent="0.25">
      <c r="A8" s="22">
        <v>3</v>
      </c>
      <c r="B8" s="22" t="s">
        <v>24</v>
      </c>
      <c r="C8" s="22" t="s">
        <v>25</v>
      </c>
      <c r="D8" s="22">
        <f>SUM(--(J01_IDA!D12&lt;&gt;"NO CONVOCADA")*--(J01_IDA!D12&lt;&gt;""),--(J02_IDA!D12&lt;&gt;"NO CONVOCADA")*--(J02_IDA!D12&lt;&gt;""),--(J03_IDA!D12&lt;&gt;"NO CONVOCADA")*--(J03_IDA!D12&lt;&gt;""),--(J04_IDA!D12&lt;&gt;"NO CONVOCADA")*--(J04_IDA!D12&lt;&gt;""),--(J05_IDA!D12&lt;&gt;"NO CONVOCADA")*--(J05_IDA!D12&lt;&gt;""),--(J06_IDA!D12&lt;&gt;"NO CONVOCADA")*--(J06_IDA!D12&lt;&gt;""),--(J07_IDA!D12&lt;&gt;"NO CONVOCADA")*--(J07_IDA!D12&lt;&gt;""),--(J08_IDA!D12&lt;&gt;"NO CONVOCADA")*--(J08_IDA!D12&lt;&gt;""),--(J09_IDA!D12&lt;&gt;"NO CONVOCADA")*--(J09_IDA!D12&lt;&gt;""),--(J10_IDA!D12&lt;&gt;"NO CONVOCADA")*--(J10_IDA!D12&lt;&gt;""),--(J11_IDA!D12&lt;&gt;"NO CONVOCADA")*--(J11_IDA!D12&lt;&gt;""),--(J12_IDA!D12&lt;&gt;"NO CONVOCADA")*--(J12_IDA!D12&lt;&gt;""),--(J13_IDA!D12&lt;&gt;"NO CONVOCADA")*--(J13_IDA!D12&lt;&gt;""),--(J01_VTA!D12&lt;&gt;"NO CONVOCADA")*--(J01_VTA!D12&lt;&gt;""),--(J02_VTA!D12&lt;&gt;"NO CONVOCADA")*--(J02_VTA!D12&lt;&gt;""),--(J03_VTA!D12&lt;&gt;"NO CONVOCADA")*--(J03_VTA!D12&lt;&gt;""),--(J04_VTA!D12&lt;&gt;"NO CONVOCADA")*--(J04_VTA!D12&lt;&gt;""),--(J05_VTA!D12&lt;&gt;"NO CONVOCADA")*--(J05_VTA!D12&lt;&gt;""),--(J06_VTA!D12&lt;&gt;"NO CONVOCADA")*--(J06_VTA!D12&lt;&gt;""),--(J07_VTA!D12&lt;&gt;"NO CONVOCADA")*--(J07_VTA!D12&lt;&gt;""),--(J08_VTA!D12&lt;&gt;"NO CONVOCADA")*--(J08_VTA!D12&lt;&gt;""),--(J09_VTA!D12&lt;&gt;"NO CONVOCADA")*--(J09_VTA!D12&lt;&gt;""),--(J10_VTA!D12&lt;&gt;"NO CONVOCADA")*--(J10_VTA!D12&lt;&gt;""),--(J11_VTA!D12&lt;&gt;"NO CONVOCADA")*--(J11_VTA!D12&lt;&gt;""),--(J12_VTA!D12&lt;&gt;"NO CONVOCADA")*--(J12_VTA!D12&lt;&gt;""),--(J13_VTA!D12&lt;&gt;"NO CONVOCADA")*--(J13_VTA!D12&lt;&gt;""))</f>
        <v>1</v>
      </c>
      <c r="E8" s="22">
        <f>SUM(--(J01_IDA!D12="TITULAR"),--(J02_IDA!D12="TITULAR"),--(J03_IDA!D12="TITULAR"),--(J04_IDA!D12="TITULAR"),--(J05_IDA!D12="TITULAR"),--(J06_IDA!D12="TITULAR"),--(J07_IDA!D12="TITULAR"),--(J08_IDA!D12="TITULAR"),--(J09_IDA!D12="TITULAR"),--(J10_IDA!D12="TITULAR"),--(J11_IDA!D12="TITULAR"),--(J12_IDA!D12="TITULAR"),--(J13_IDA!D12="TITULAR"),--(J01_VTA!D12="TITULAR"),--(J02_VTA!D12="TITULAR"),--(J03_VTA!D12="TITULAR"),--(J04_VTA!D12="TITULAR"),--(J05_VTA!D12="TITULAR"),--(J06_VTA!D12="TITULAR"),--(J07_VTA!D12="TITULAR"),--(J08_VTA!D12="TITULAR"),--(J09_VTA!D12="TITULAR"),--(J10_VTA!D12="TITULAR"),--(J11_VTA!D12="TITULAR"),--(J12_VTA!D12="TITULAR"),--(J13_VTA!D12="TITULAR"))</f>
        <v>1</v>
      </c>
      <c r="F8" s="22">
        <f>SUM(--(J01_IDA!D12="SUPLENTE"),--(J02_IDA!D12="SUPLENTE"),--(J03_IDA!D12="SUPLENTE"),--(J04_IDA!D12="SUPLENTE"),--(J05_IDA!D12="SUPLENTE"),--(J06_IDA!D12="SUPLENTE"),--(J07_IDA!D12="SUPLENTE"),--(J08_IDA!D12="SUPLENTE"),--(J09_IDA!D12="SUPLENTE"),--(J10_IDA!D12="SUPLENTE"),--(J11_IDA!D12="SUPLENTE"),--(J12_IDA!D12="SUPLENTE"),--(J13_IDA!D12="SUPLENTE"),--(J01_VTA!D12="SUPLENTE"),--(J02_VTA!D12="SUPLENTE"),--(J03_VTA!D12="SUPLENTE"),--(J04_VTA!D12="SUPLENTE"),--(J05_VTA!D12="SUPLENTE"),--(J06_VTA!D12="SUPLENTE"),--(J07_VTA!D12="SUPLENTE"),--(J08_VTA!D12="SUPLENTE"),--(J09_VTA!D12="SUPLENTE"),--(J10_VTA!D12="SUPLENTE"),--(J11_VTA!D12="SUPLENTE"),--(J12_VTA!D12="SUPLENTE"),--(J13_VTA!D12="SUPLENTE"))</f>
        <v>0</v>
      </c>
      <c r="G8" s="22">
        <f>SUM(J01_IDA!G12,J02_IDA!G12,J03_IDA!G12,J04_IDA!G12,J05_IDA!G12,J06_IDA!G12,J07_IDA!G12,J08_IDA!G12,J09_IDA!G12,J10_IDA!G12,J11_IDA!G12,J12_IDA!G12,J13_IDA!G12,J01_VTA!G12,J02_VTA!G12,J03_VTA!G12,J04_VTA!G12,J05_VTA!G12,J06_VTA!G12,J07_VTA!G12,J08_VTA!G12,J09_VTA!G12,J10_VTA!G12,J11_VTA!G12,J12_VTA!G12,J13_VTA!G12)</f>
        <v>61</v>
      </c>
      <c r="H8" s="22">
        <f>SUM(J01_IDA!H12,J02_IDA!H12,J03_IDA!H12,J04_IDA!H12,J05_IDA!H12,J06_IDA!H12,J07_IDA!H12,J08_IDA!H12,J09_IDA!H12,J10_IDA!H12,J11_IDA!H12,J12_IDA!H12,J13_IDA!H12,J01_VTA!H12,J02_VTA!H12,J03_VTA!H12,J04_VTA!H12,J05_VTA!H12,J06_VTA!H12,J07_VTA!H12,J08_VTA!H12,J09_VTA!H12,J10_VTA!H12,J11_VTA!H12,J12_VTA!H12,J13_VTA!H12)</f>
        <v>0</v>
      </c>
      <c r="I8" s="22">
        <f>SUM(J01_IDA!J12,J02_IDA!J12,J03_IDA!J12,J04_IDA!J12,J05_IDA!J12,J06_IDA!J12,J07_IDA!J12,J08_IDA!J12,J09_IDA!J12,J10_IDA!J12,J11_IDA!J12,J12_IDA!J12,J13_IDA!J12,J01_VTA!J12,J02_VTA!J12,J03_VTA!J12,J04_VTA!J12,J05_VTA!J12,J06_VTA!J12,J07_VTA!J12,J08_VTA!J12,J09_VTA!J12,J10_VTA!J12,J11_VTA!J12,J12_VTA!J12,J13_VTA!J12)</f>
        <v>0</v>
      </c>
      <c r="J8" s="22">
        <f>SUM(J01_IDA!K12,J02_IDA!K12,J03_IDA!K12,J04_IDA!K12,J05_IDA!K12,J06_IDA!K12,J07_IDA!K12,J08_IDA!K12,J09_IDA!K12,J10_IDA!K12,J11_IDA!K12,J12_IDA!K12,J13_IDA!K12,J01_VTA!K12,J02_VTA!K12,J03_VTA!K12,J04_VTA!K12,J05_VTA!K12,J06_VTA!K12,J07_VTA!K12,J08_VTA!K12,J09_VTA!K12,J10_VTA!K12,J11_VTA!K12,J12_VTA!K12,J13_VTA!K12)</f>
        <v>0</v>
      </c>
      <c r="K8" s="22">
        <f>SUM(J01_IDA!L12,J02_IDA!L12,J03_IDA!L12,J04_IDA!L12,J05_IDA!L12,J06_IDA!L12,J07_IDA!L12,J08_IDA!L12,J09_IDA!L12,J10_IDA!L12,J11_IDA!L12,J12_IDA!L12,J13_IDA!L12,J01_VTA!L12,J02_VTA!L12,J03_VTA!L12,J04_VTA!L12,J05_VTA!L12,J06_VTA!L12,J07_VTA!L12,J08_VTA!L12,J09_VTA!L12,J10_VTA!L12,J11_VTA!L12,J12_VTA!L12,J13_VTA!L12)</f>
        <v>0</v>
      </c>
      <c r="L8" s="22">
        <f>SUM(--(J01_IDA!M12="SÍ"),--(J02_IDA!M12="SÍ"),--(J03_IDA!M12="SÍ"),--(J04_IDA!M12="SÍ"),--(J05_IDA!M12="SÍ"),--(J06_IDA!M12="SÍ"),--(J07_IDA!M12="SÍ"),--(J08_IDA!M12="SÍ"),--(J09_IDA!M12="SÍ"),--(J10_IDA!M12="SÍ"),--(J11_IDA!M12="SÍ"),--(J12_IDA!M12="SÍ"),--(J13_IDA!M12="SÍ"),--(J01_VTA!M12="SÍ"),--(J02_VTA!M12="SÍ"),--(J03_VTA!M12="SÍ"),--(J04_VTA!M12="SÍ"),--(J05_VTA!M12="SÍ"),--(J06_VTA!M12="SÍ"),--(J07_VTA!M12="SÍ"),--(J08_VTA!M12="SÍ"),--(J09_VTA!M12="SÍ"),--(J10_VTA!M12="SÍ"),--(J11_VTA!M12="SÍ"),--(J12_VTA!M12="SÍ"),--(J13_VTA!M12="SÍ"))</f>
        <v>0</v>
      </c>
      <c r="M8" s="22">
        <f>SUM(J01_IDA!I12,J02_IDA!I12,J03_IDA!I12,J04_IDA!I12,J05_IDA!I12,J06_IDA!I12,J07_IDA!I12,J08_IDA!I12,J09_IDA!I12,J10_IDA!I12,J11_IDA!I12,J12_IDA!I12,J13_IDA!I12,J01_VTA!I12,J02_VTA!I12,J03_VTA!I12,J04_VTA!I12,J05_VTA!I12,J06_VTA!I12,J07_VTA!I12,J08_VTA!I12,J09_VTA!I12,J10_VTA!I12,J11_VTA!I12,J12_VTA!I12,J13_VTA!I12)</f>
        <v>0</v>
      </c>
    </row>
    <row r="9" spans="1:13" x14ac:dyDescent="0.25">
      <c r="A9" s="23">
        <v>4</v>
      </c>
      <c r="B9" s="23" t="s">
        <v>26</v>
      </c>
      <c r="C9" s="23" t="s">
        <v>27</v>
      </c>
      <c r="D9" s="23">
        <f>SUM(--(J01_IDA!D13&lt;&gt;"NO CONVOCADA")*--(J01_IDA!D13&lt;&gt;""),--(J02_IDA!D13&lt;&gt;"NO CONVOCADA")*--(J02_IDA!D13&lt;&gt;""),--(J03_IDA!D13&lt;&gt;"NO CONVOCADA")*--(J03_IDA!D13&lt;&gt;""),--(J04_IDA!D13&lt;&gt;"NO CONVOCADA")*--(J04_IDA!D13&lt;&gt;""),--(J05_IDA!D13&lt;&gt;"NO CONVOCADA")*--(J05_IDA!D13&lt;&gt;""),--(J06_IDA!D13&lt;&gt;"NO CONVOCADA")*--(J06_IDA!D13&lt;&gt;""),--(J07_IDA!D13&lt;&gt;"NO CONVOCADA")*--(J07_IDA!D13&lt;&gt;""),--(J08_IDA!D13&lt;&gt;"NO CONVOCADA")*--(J08_IDA!D13&lt;&gt;""),--(J09_IDA!D13&lt;&gt;"NO CONVOCADA")*--(J09_IDA!D13&lt;&gt;""),--(J10_IDA!D13&lt;&gt;"NO CONVOCADA")*--(J10_IDA!D13&lt;&gt;""),--(J11_IDA!D13&lt;&gt;"NO CONVOCADA")*--(J11_IDA!D13&lt;&gt;""),--(J12_IDA!D13&lt;&gt;"NO CONVOCADA")*--(J12_IDA!D13&lt;&gt;""),--(J13_IDA!D13&lt;&gt;"NO CONVOCADA")*--(J13_IDA!D13&lt;&gt;""),--(J01_VTA!D13&lt;&gt;"NO CONVOCADA")*--(J01_VTA!D13&lt;&gt;""),--(J02_VTA!D13&lt;&gt;"NO CONVOCADA")*--(J02_VTA!D13&lt;&gt;""),--(J03_VTA!D13&lt;&gt;"NO CONVOCADA")*--(J03_VTA!D13&lt;&gt;""),--(J04_VTA!D13&lt;&gt;"NO CONVOCADA")*--(J04_VTA!D13&lt;&gt;""),--(J05_VTA!D13&lt;&gt;"NO CONVOCADA")*--(J05_VTA!D13&lt;&gt;""),--(J06_VTA!D13&lt;&gt;"NO CONVOCADA")*--(J06_VTA!D13&lt;&gt;""),--(J07_VTA!D13&lt;&gt;"NO CONVOCADA")*--(J07_VTA!D13&lt;&gt;""),--(J08_VTA!D13&lt;&gt;"NO CONVOCADA")*--(J08_VTA!D13&lt;&gt;""),--(J09_VTA!D13&lt;&gt;"NO CONVOCADA")*--(J09_VTA!D13&lt;&gt;""),--(J10_VTA!D13&lt;&gt;"NO CONVOCADA")*--(J10_VTA!D13&lt;&gt;""),--(J11_VTA!D13&lt;&gt;"NO CONVOCADA")*--(J11_VTA!D13&lt;&gt;""),--(J12_VTA!D13&lt;&gt;"NO CONVOCADA")*--(J12_VTA!D13&lt;&gt;""),--(J13_VTA!D13&lt;&gt;"NO CONVOCADA")*--(J13_VTA!D13&lt;&gt;""))</f>
        <v>1</v>
      </c>
      <c r="E9" s="23">
        <f>SUM(--(J01_IDA!D13="TITULAR"),--(J02_IDA!D13="TITULAR"),--(J03_IDA!D13="TITULAR"),--(J04_IDA!D13="TITULAR"),--(J05_IDA!D13="TITULAR"),--(J06_IDA!D13="TITULAR"),--(J07_IDA!D13="TITULAR"),--(J08_IDA!D13="TITULAR"),--(J09_IDA!D13="TITULAR"),--(J10_IDA!D13="TITULAR"),--(J11_IDA!D13="TITULAR"),--(J12_IDA!D13="TITULAR"),--(J13_IDA!D13="TITULAR"),--(J01_VTA!D13="TITULAR"),--(J02_VTA!D13="TITULAR"),--(J03_VTA!D13="TITULAR"),--(J04_VTA!D13="TITULAR"),--(J05_VTA!D13="TITULAR"),--(J06_VTA!D13="TITULAR"),--(J07_VTA!D13="TITULAR"),--(J08_VTA!D13="TITULAR"),--(J09_VTA!D13="TITULAR"),--(J10_VTA!D13="TITULAR"),--(J11_VTA!D13="TITULAR"),--(J12_VTA!D13="TITULAR"),--(J13_VTA!D13="TITULAR"))</f>
        <v>1</v>
      </c>
      <c r="F9" s="23">
        <f>SUM(--(J01_IDA!D13="SUPLENTE"),--(J02_IDA!D13="SUPLENTE"),--(J03_IDA!D13="SUPLENTE"),--(J04_IDA!D13="SUPLENTE"),--(J05_IDA!D13="SUPLENTE"),--(J06_IDA!D13="SUPLENTE"),--(J07_IDA!D13="SUPLENTE"),--(J08_IDA!D13="SUPLENTE"),--(J09_IDA!D13="SUPLENTE"),--(J10_IDA!D13="SUPLENTE"),--(J11_IDA!D13="SUPLENTE"),--(J12_IDA!D13="SUPLENTE"),--(J13_IDA!D13="SUPLENTE"),--(J01_VTA!D13="SUPLENTE"),--(J02_VTA!D13="SUPLENTE"),--(J03_VTA!D13="SUPLENTE"),--(J04_VTA!D13="SUPLENTE"),--(J05_VTA!D13="SUPLENTE"),--(J06_VTA!D13="SUPLENTE"),--(J07_VTA!D13="SUPLENTE"),--(J08_VTA!D13="SUPLENTE"),--(J09_VTA!D13="SUPLENTE"),--(J10_VTA!D13="SUPLENTE"),--(J11_VTA!D13="SUPLENTE"),--(J12_VTA!D13="SUPLENTE"),--(J13_VTA!D13="SUPLENTE"))</f>
        <v>0</v>
      </c>
      <c r="G9" s="23">
        <f>SUM(J01_IDA!G13,J02_IDA!G13,J03_IDA!G13,J04_IDA!G13,J05_IDA!G13,J06_IDA!G13,J07_IDA!G13,J08_IDA!G13,J09_IDA!G13,J10_IDA!G13,J11_IDA!G13,J12_IDA!G13,J13_IDA!G13,J01_VTA!G13,J02_VTA!G13,J03_VTA!G13,J04_VTA!G13,J05_VTA!G13,J06_VTA!G13,J07_VTA!G13,J08_VTA!G13,J09_VTA!G13,J10_VTA!G13,J11_VTA!G13,J12_VTA!G13,J13_VTA!G13)</f>
        <v>90</v>
      </c>
      <c r="H9" s="23">
        <f>SUM(J01_IDA!H13,J02_IDA!H13,J03_IDA!H13,J04_IDA!H13,J05_IDA!H13,J06_IDA!H13,J07_IDA!H13,J08_IDA!H13,J09_IDA!H13,J10_IDA!H13,J11_IDA!H13,J12_IDA!H13,J13_IDA!H13,J01_VTA!H13,J02_VTA!H13,J03_VTA!H13,J04_VTA!H13,J05_VTA!H13,J06_VTA!H13,J07_VTA!H13,J08_VTA!H13,J09_VTA!H13,J10_VTA!H13,J11_VTA!H13,J12_VTA!H13,J13_VTA!H13)</f>
        <v>0</v>
      </c>
      <c r="I9" s="23">
        <f>SUM(J01_IDA!J13,J02_IDA!J13,J03_IDA!J13,J04_IDA!J13,J05_IDA!J13,J06_IDA!J13,J07_IDA!J13,J08_IDA!J13,J09_IDA!J13,J10_IDA!J13,J11_IDA!J13,J12_IDA!J13,J13_IDA!J13,J01_VTA!J13,J02_VTA!J13,J03_VTA!J13,J04_VTA!J13,J05_VTA!J13,J06_VTA!J13,J07_VTA!J13,J08_VTA!J13,J09_VTA!J13,J10_VTA!J13,J11_VTA!J13,J12_VTA!J13,J13_VTA!J13)</f>
        <v>0</v>
      </c>
      <c r="J9" s="23">
        <f>SUM(J01_IDA!K13,J02_IDA!K13,J03_IDA!K13,J04_IDA!K13,J05_IDA!K13,J06_IDA!K13,J07_IDA!K13,J08_IDA!K13,J09_IDA!K13,J10_IDA!K13,J11_IDA!K13,J12_IDA!K13,J13_IDA!K13,J01_VTA!K13,J02_VTA!K13,J03_VTA!K13,J04_VTA!K13,J05_VTA!K13,J06_VTA!K13,J07_VTA!K13,J08_VTA!K13,J09_VTA!K13,J10_VTA!K13,J11_VTA!K13,J12_VTA!K13,J13_VTA!K13)</f>
        <v>0</v>
      </c>
      <c r="K9" s="23">
        <f>SUM(J01_IDA!L13,J02_IDA!L13,J03_IDA!L13,J04_IDA!L13,J05_IDA!L13,J06_IDA!L13,J07_IDA!L13,J08_IDA!L13,J09_IDA!L13,J10_IDA!L13,J11_IDA!L13,J12_IDA!L13,J13_IDA!L13,J01_VTA!L13,J02_VTA!L13,J03_VTA!L13,J04_VTA!L13,J05_VTA!L13,J06_VTA!L13,J07_VTA!L13,J08_VTA!L13,J09_VTA!L13,J10_VTA!L13,J11_VTA!L13,J12_VTA!L13,J13_VTA!L13)</f>
        <v>0</v>
      </c>
      <c r="L9" s="23">
        <f>SUM(--(J01_IDA!M13="SÍ"),--(J02_IDA!M13="SÍ"),--(J03_IDA!M13="SÍ"),--(J04_IDA!M13="SÍ"),--(J05_IDA!M13="SÍ"),--(J06_IDA!M13="SÍ"),--(J07_IDA!M13="SÍ"),--(J08_IDA!M13="SÍ"),--(J09_IDA!M13="SÍ"),--(J10_IDA!M13="SÍ"),--(J11_IDA!M13="SÍ"),--(J12_IDA!M13="SÍ"),--(J13_IDA!M13="SÍ"),--(J01_VTA!M13="SÍ"),--(J02_VTA!M13="SÍ"),--(J03_VTA!M13="SÍ"),--(J04_VTA!M13="SÍ"),--(J05_VTA!M13="SÍ"),--(J06_VTA!M13="SÍ"),--(J07_VTA!M13="SÍ"),--(J08_VTA!M13="SÍ"),--(J09_VTA!M13="SÍ"),--(J10_VTA!M13="SÍ"),--(J11_VTA!M13="SÍ"),--(J12_VTA!M13="SÍ"),--(J13_VTA!M13="SÍ"))</f>
        <v>0</v>
      </c>
      <c r="M9" s="23">
        <f>SUM(J01_IDA!I13,J02_IDA!I13,J03_IDA!I13,J04_IDA!I13,J05_IDA!I13,J06_IDA!I13,J07_IDA!I13,J08_IDA!I13,J09_IDA!I13,J10_IDA!I13,J11_IDA!I13,J12_IDA!I13,J13_IDA!I13,J01_VTA!I13,J02_VTA!I13,J03_VTA!I13,J04_VTA!I13,J05_VTA!I13,J06_VTA!I13,J07_VTA!I13,J08_VTA!I13,J09_VTA!I13,J10_VTA!I13,J11_VTA!I13,J12_VTA!I13,J13_VTA!I13)</f>
        <v>0</v>
      </c>
    </row>
    <row r="10" spans="1:13" x14ac:dyDescent="0.25">
      <c r="A10" s="22">
        <v>5</v>
      </c>
      <c r="B10" s="22" t="s">
        <v>28</v>
      </c>
      <c r="C10" s="22" t="s">
        <v>29</v>
      </c>
      <c r="D10" s="22">
        <f>SUM(--(J01_IDA!D14&lt;&gt;"NO CONVOCADA")*--(J01_IDA!D14&lt;&gt;""),--(J02_IDA!D14&lt;&gt;"NO CONVOCADA")*--(J02_IDA!D14&lt;&gt;""),--(J03_IDA!D14&lt;&gt;"NO CONVOCADA")*--(J03_IDA!D14&lt;&gt;""),--(J04_IDA!D14&lt;&gt;"NO CONVOCADA")*--(J04_IDA!D14&lt;&gt;""),--(J05_IDA!D14&lt;&gt;"NO CONVOCADA")*--(J05_IDA!D14&lt;&gt;""),--(J06_IDA!D14&lt;&gt;"NO CONVOCADA")*--(J06_IDA!D14&lt;&gt;""),--(J07_IDA!D14&lt;&gt;"NO CONVOCADA")*--(J07_IDA!D14&lt;&gt;""),--(J08_IDA!D14&lt;&gt;"NO CONVOCADA")*--(J08_IDA!D14&lt;&gt;""),--(J09_IDA!D14&lt;&gt;"NO CONVOCADA")*--(J09_IDA!D14&lt;&gt;""),--(J10_IDA!D14&lt;&gt;"NO CONVOCADA")*--(J10_IDA!D14&lt;&gt;""),--(J11_IDA!D14&lt;&gt;"NO CONVOCADA")*--(J11_IDA!D14&lt;&gt;""),--(J12_IDA!D14&lt;&gt;"NO CONVOCADA")*--(J12_IDA!D14&lt;&gt;""),--(J13_IDA!D14&lt;&gt;"NO CONVOCADA")*--(J13_IDA!D14&lt;&gt;""),--(J01_VTA!D14&lt;&gt;"NO CONVOCADA")*--(J01_VTA!D14&lt;&gt;""),--(J02_VTA!D14&lt;&gt;"NO CONVOCADA")*--(J02_VTA!D14&lt;&gt;""),--(J03_VTA!D14&lt;&gt;"NO CONVOCADA")*--(J03_VTA!D14&lt;&gt;""),--(J04_VTA!D14&lt;&gt;"NO CONVOCADA")*--(J04_VTA!D14&lt;&gt;""),--(J05_VTA!D14&lt;&gt;"NO CONVOCADA")*--(J05_VTA!D14&lt;&gt;""),--(J06_VTA!D14&lt;&gt;"NO CONVOCADA")*--(J06_VTA!D14&lt;&gt;""),--(J07_VTA!D14&lt;&gt;"NO CONVOCADA")*--(J07_VTA!D14&lt;&gt;""),--(J08_VTA!D14&lt;&gt;"NO CONVOCADA")*--(J08_VTA!D14&lt;&gt;""),--(J09_VTA!D14&lt;&gt;"NO CONVOCADA")*--(J09_VTA!D14&lt;&gt;""),--(J10_VTA!D14&lt;&gt;"NO CONVOCADA")*--(J10_VTA!D14&lt;&gt;""),--(J11_VTA!D14&lt;&gt;"NO CONVOCADA")*--(J11_VTA!D14&lt;&gt;""),--(J12_VTA!D14&lt;&gt;"NO CONVOCADA")*--(J12_VTA!D14&lt;&gt;""),--(J13_VTA!D14&lt;&gt;"NO CONVOCADA")*--(J13_VTA!D14&lt;&gt;""))</f>
        <v>1</v>
      </c>
      <c r="E10" s="22">
        <f>SUM(--(J01_IDA!D14="TITULAR"),--(J02_IDA!D14="TITULAR"),--(J03_IDA!D14="TITULAR"),--(J04_IDA!D14="TITULAR"),--(J05_IDA!D14="TITULAR"),--(J06_IDA!D14="TITULAR"),--(J07_IDA!D14="TITULAR"),--(J08_IDA!D14="TITULAR"),--(J09_IDA!D14="TITULAR"),--(J10_IDA!D14="TITULAR"),--(J11_IDA!D14="TITULAR"),--(J12_IDA!D14="TITULAR"),--(J13_IDA!D14="TITULAR"),--(J01_VTA!D14="TITULAR"),--(J02_VTA!D14="TITULAR"),--(J03_VTA!D14="TITULAR"),--(J04_VTA!D14="TITULAR"),--(J05_VTA!D14="TITULAR"),--(J06_VTA!D14="TITULAR"),--(J07_VTA!D14="TITULAR"),--(J08_VTA!D14="TITULAR"),--(J09_VTA!D14="TITULAR"),--(J10_VTA!D14="TITULAR"),--(J11_VTA!D14="TITULAR"),--(J12_VTA!D14="TITULAR"),--(J13_VTA!D14="TITULAR"))</f>
        <v>1</v>
      </c>
      <c r="F10" s="22">
        <f>SUM(--(J01_IDA!D14="SUPLENTE"),--(J02_IDA!D14="SUPLENTE"),--(J03_IDA!D14="SUPLENTE"),--(J04_IDA!D14="SUPLENTE"),--(J05_IDA!D14="SUPLENTE"),--(J06_IDA!D14="SUPLENTE"),--(J07_IDA!D14="SUPLENTE"),--(J08_IDA!D14="SUPLENTE"),--(J09_IDA!D14="SUPLENTE"),--(J10_IDA!D14="SUPLENTE"),--(J11_IDA!D14="SUPLENTE"),--(J12_IDA!D14="SUPLENTE"),--(J13_IDA!D14="SUPLENTE"),--(J01_VTA!D14="SUPLENTE"),--(J02_VTA!D14="SUPLENTE"),--(J03_VTA!D14="SUPLENTE"),--(J04_VTA!D14="SUPLENTE"),--(J05_VTA!D14="SUPLENTE"),--(J06_VTA!D14="SUPLENTE"),--(J07_VTA!D14="SUPLENTE"),--(J08_VTA!D14="SUPLENTE"),--(J09_VTA!D14="SUPLENTE"),--(J10_VTA!D14="SUPLENTE"),--(J11_VTA!D14="SUPLENTE"),--(J12_VTA!D14="SUPLENTE"),--(J13_VTA!D14="SUPLENTE"))</f>
        <v>0</v>
      </c>
      <c r="G10" s="22">
        <f>SUM(J01_IDA!G14,J02_IDA!G14,J03_IDA!G14,J04_IDA!G14,J05_IDA!G14,J06_IDA!G14,J07_IDA!G14,J08_IDA!G14,J09_IDA!G14,J10_IDA!G14,J11_IDA!G14,J12_IDA!G14,J13_IDA!G14,J01_VTA!G14,J02_VTA!G14,J03_VTA!G14,J04_VTA!G14,J05_VTA!G14,J06_VTA!G14,J07_VTA!G14,J08_VTA!G14,J09_VTA!G14,J10_VTA!G14,J11_VTA!G14,J12_VTA!G14,J13_VTA!G14)</f>
        <v>63</v>
      </c>
      <c r="H10" s="22">
        <f>SUM(J01_IDA!H14,J02_IDA!H14,J03_IDA!H14,J04_IDA!H14,J05_IDA!H14,J06_IDA!H14,J07_IDA!H14,J08_IDA!H14,J09_IDA!H14,J10_IDA!H14,J11_IDA!H14,J12_IDA!H14,J13_IDA!H14,J01_VTA!H14,J02_VTA!H14,J03_VTA!H14,J04_VTA!H14,J05_VTA!H14,J06_VTA!H14,J07_VTA!H14,J08_VTA!H14,J09_VTA!H14,J10_VTA!H14,J11_VTA!H14,J12_VTA!H14,J13_VTA!H14)</f>
        <v>0</v>
      </c>
      <c r="I10" s="22">
        <f>SUM(J01_IDA!J14,J02_IDA!J14,J03_IDA!J14,J04_IDA!J14,J05_IDA!J14,J06_IDA!J14,J07_IDA!J14,J08_IDA!J14,J09_IDA!J14,J10_IDA!J14,J11_IDA!J14,J12_IDA!J14,J13_IDA!J14,J01_VTA!J14,J02_VTA!J14,J03_VTA!J14,J04_VTA!J14,J05_VTA!J14,J06_VTA!J14,J07_VTA!J14,J08_VTA!J14,J09_VTA!J14,J10_VTA!J14,J11_VTA!J14,J12_VTA!J14,J13_VTA!J14)</f>
        <v>0</v>
      </c>
      <c r="J10" s="22">
        <f>SUM(J01_IDA!K14,J02_IDA!K14,J03_IDA!K14,J04_IDA!K14,J05_IDA!K14,J06_IDA!K14,J07_IDA!K14,J08_IDA!K14,J09_IDA!K14,J10_IDA!K14,J11_IDA!K14,J12_IDA!K14,J13_IDA!K14,J01_VTA!K14,J02_VTA!K14,J03_VTA!K14,J04_VTA!K14,J05_VTA!K14,J06_VTA!K14,J07_VTA!K14,J08_VTA!K14,J09_VTA!K14,J10_VTA!K14,J11_VTA!K14,J12_VTA!K14,J13_VTA!K14)</f>
        <v>0</v>
      </c>
      <c r="K10" s="22">
        <f>SUM(J01_IDA!L14,J02_IDA!L14,J03_IDA!L14,J04_IDA!L14,J05_IDA!L14,J06_IDA!L14,J07_IDA!L14,J08_IDA!L14,J09_IDA!L14,J10_IDA!L14,J11_IDA!L14,J12_IDA!L14,J13_IDA!L14,J01_VTA!L14,J02_VTA!L14,J03_VTA!L14,J04_VTA!L14,J05_VTA!L14,J06_VTA!L14,J07_VTA!L14,J08_VTA!L14,J09_VTA!L14,J10_VTA!L14,J11_VTA!L14,J12_VTA!L14,J13_VTA!L14)</f>
        <v>0</v>
      </c>
      <c r="L10" s="22">
        <f>SUM(--(J01_IDA!M14="SÍ"),--(J02_IDA!M14="SÍ"),--(J03_IDA!M14="SÍ"),--(J04_IDA!M14="SÍ"),--(J05_IDA!M14="SÍ"),--(J06_IDA!M14="SÍ"),--(J07_IDA!M14="SÍ"),--(J08_IDA!M14="SÍ"),--(J09_IDA!M14="SÍ"),--(J10_IDA!M14="SÍ"),--(J11_IDA!M14="SÍ"),--(J12_IDA!M14="SÍ"),--(J13_IDA!M14="SÍ"),--(J01_VTA!M14="SÍ"),--(J02_VTA!M14="SÍ"),--(J03_VTA!M14="SÍ"),--(J04_VTA!M14="SÍ"),--(J05_VTA!M14="SÍ"),--(J06_VTA!M14="SÍ"),--(J07_VTA!M14="SÍ"),--(J08_VTA!M14="SÍ"),--(J09_VTA!M14="SÍ"),--(J10_VTA!M14="SÍ"),--(J11_VTA!M14="SÍ"),--(J12_VTA!M14="SÍ"),--(J13_VTA!M14="SÍ"))</f>
        <v>0</v>
      </c>
      <c r="M10" s="22">
        <f>SUM(J01_IDA!I14,J02_IDA!I14,J03_IDA!I14,J04_IDA!I14,J05_IDA!I14,J06_IDA!I14,J07_IDA!I14,J08_IDA!I14,J09_IDA!I14,J10_IDA!I14,J11_IDA!I14,J12_IDA!I14,J13_IDA!I14,J01_VTA!I14,J02_VTA!I14,J03_VTA!I14,J04_VTA!I14,J05_VTA!I14,J06_VTA!I14,J07_VTA!I14,J08_VTA!I14,J09_VTA!I14,J10_VTA!I14,J11_VTA!I14,J12_VTA!I14,J13_VTA!I14)</f>
        <v>0</v>
      </c>
    </row>
    <row r="11" spans="1:13" x14ac:dyDescent="0.25">
      <c r="A11" s="23">
        <v>6</v>
      </c>
      <c r="B11" s="23" t="s">
        <v>30</v>
      </c>
      <c r="C11" s="23" t="s">
        <v>31</v>
      </c>
      <c r="D11" s="23">
        <f>SUM(--(J01_IDA!D15&lt;&gt;"NO CONVOCADA")*--(J01_IDA!D15&lt;&gt;""),--(J02_IDA!D15&lt;&gt;"NO CONVOCADA")*--(J02_IDA!D15&lt;&gt;""),--(J03_IDA!D15&lt;&gt;"NO CONVOCADA")*--(J03_IDA!D15&lt;&gt;""),--(J04_IDA!D15&lt;&gt;"NO CONVOCADA")*--(J04_IDA!D15&lt;&gt;""),--(J05_IDA!D15&lt;&gt;"NO CONVOCADA")*--(J05_IDA!D15&lt;&gt;""),--(J06_IDA!D15&lt;&gt;"NO CONVOCADA")*--(J06_IDA!D15&lt;&gt;""),--(J07_IDA!D15&lt;&gt;"NO CONVOCADA")*--(J07_IDA!D15&lt;&gt;""),--(J08_IDA!D15&lt;&gt;"NO CONVOCADA")*--(J08_IDA!D15&lt;&gt;""),--(J09_IDA!D15&lt;&gt;"NO CONVOCADA")*--(J09_IDA!D15&lt;&gt;""),--(J10_IDA!D15&lt;&gt;"NO CONVOCADA")*--(J10_IDA!D15&lt;&gt;""),--(J11_IDA!D15&lt;&gt;"NO CONVOCADA")*--(J11_IDA!D15&lt;&gt;""),--(J12_IDA!D15&lt;&gt;"NO CONVOCADA")*--(J12_IDA!D15&lt;&gt;""),--(J13_IDA!D15&lt;&gt;"NO CONVOCADA")*--(J13_IDA!D15&lt;&gt;""),--(J01_VTA!D15&lt;&gt;"NO CONVOCADA")*--(J01_VTA!D15&lt;&gt;""),--(J02_VTA!D15&lt;&gt;"NO CONVOCADA")*--(J02_VTA!D15&lt;&gt;""),--(J03_VTA!D15&lt;&gt;"NO CONVOCADA")*--(J03_VTA!D15&lt;&gt;""),--(J04_VTA!D15&lt;&gt;"NO CONVOCADA")*--(J04_VTA!D15&lt;&gt;""),--(J05_VTA!D15&lt;&gt;"NO CONVOCADA")*--(J05_VTA!D15&lt;&gt;""),--(J06_VTA!D15&lt;&gt;"NO CONVOCADA")*--(J06_VTA!D15&lt;&gt;""),--(J07_VTA!D15&lt;&gt;"NO CONVOCADA")*--(J07_VTA!D15&lt;&gt;""),--(J08_VTA!D15&lt;&gt;"NO CONVOCADA")*--(J08_VTA!D15&lt;&gt;""),--(J09_VTA!D15&lt;&gt;"NO CONVOCADA")*--(J09_VTA!D15&lt;&gt;""),--(J10_VTA!D15&lt;&gt;"NO CONVOCADA")*--(J10_VTA!D15&lt;&gt;""),--(J11_VTA!D15&lt;&gt;"NO CONVOCADA")*--(J11_VTA!D15&lt;&gt;""),--(J12_VTA!D15&lt;&gt;"NO CONVOCADA")*--(J12_VTA!D15&lt;&gt;""),--(J13_VTA!D15&lt;&gt;"NO CONVOCADA")*--(J13_VTA!D15&lt;&gt;""))</f>
        <v>1</v>
      </c>
      <c r="E11" s="23">
        <f>SUM(--(J01_IDA!D15="TITULAR"),--(J02_IDA!D15="TITULAR"),--(J03_IDA!D15="TITULAR"),--(J04_IDA!D15="TITULAR"),--(J05_IDA!D15="TITULAR"),--(J06_IDA!D15="TITULAR"),--(J07_IDA!D15="TITULAR"),--(J08_IDA!D15="TITULAR"),--(J09_IDA!D15="TITULAR"),--(J10_IDA!D15="TITULAR"),--(J11_IDA!D15="TITULAR"),--(J12_IDA!D15="TITULAR"),--(J13_IDA!D15="TITULAR"),--(J01_VTA!D15="TITULAR"),--(J02_VTA!D15="TITULAR"),--(J03_VTA!D15="TITULAR"),--(J04_VTA!D15="TITULAR"),--(J05_VTA!D15="TITULAR"),--(J06_VTA!D15="TITULAR"),--(J07_VTA!D15="TITULAR"),--(J08_VTA!D15="TITULAR"),--(J09_VTA!D15="TITULAR"),--(J10_VTA!D15="TITULAR"),--(J11_VTA!D15="TITULAR"),--(J12_VTA!D15="TITULAR"),--(J13_VTA!D15="TITULAR"))</f>
        <v>1</v>
      </c>
      <c r="F11" s="23">
        <f>SUM(--(J01_IDA!D15="SUPLENTE"),--(J02_IDA!D15="SUPLENTE"),--(J03_IDA!D15="SUPLENTE"),--(J04_IDA!D15="SUPLENTE"),--(J05_IDA!D15="SUPLENTE"),--(J06_IDA!D15="SUPLENTE"),--(J07_IDA!D15="SUPLENTE"),--(J08_IDA!D15="SUPLENTE"),--(J09_IDA!D15="SUPLENTE"),--(J10_IDA!D15="SUPLENTE"),--(J11_IDA!D15="SUPLENTE"),--(J12_IDA!D15="SUPLENTE"),--(J13_IDA!D15="SUPLENTE"),--(J01_VTA!D15="SUPLENTE"),--(J02_VTA!D15="SUPLENTE"),--(J03_VTA!D15="SUPLENTE"),--(J04_VTA!D15="SUPLENTE"),--(J05_VTA!D15="SUPLENTE"),--(J06_VTA!D15="SUPLENTE"),--(J07_VTA!D15="SUPLENTE"),--(J08_VTA!D15="SUPLENTE"),--(J09_VTA!D15="SUPLENTE"),--(J10_VTA!D15="SUPLENTE"),--(J11_VTA!D15="SUPLENTE"),--(J12_VTA!D15="SUPLENTE"),--(J13_VTA!D15="SUPLENTE"))</f>
        <v>0</v>
      </c>
      <c r="G11" s="23">
        <f>SUM(J01_IDA!G15,J02_IDA!G15,J03_IDA!G15,J04_IDA!G15,J05_IDA!G15,J06_IDA!G15,J07_IDA!G15,J08_IDA!G15,J09_IDA!G15,J10_IDA!G15,J11_IDA!G15,J12_IDA!G15,J13_IDA!G15,J01_VTA!G15,J02_VTA!G15,J03_VTA!G15,J04_VTA!G15,J05_VTA!G15,J06_VTA!G15,J07_VTA!G15,J08_VTA!G15,J09_VTA!G15,J10_VTA!G15,J11_VTA!G15,J12_VTA!G15,J13_VTA!G15)</f>
        <v>64</v>
      </c>
      <c r="H11" s="23">
        <f>SUM(J01_IDA!H15,J02_IDA!H15,J03_IDA!H15,J04_IDA!H15,J05_IDA!H15,J06_IDA!H15,J07_IDA!H15,J08_IDA!H15,J09_IDA!H15,J10_IDA!H15,J11_IDA!H15,J12_IDA!H15,J13_IDA!H15,J01_VTA!H15,J02_VTA!H15,J03_VTA!H15,J04_VTA!H15,J05_VTA!H15,J06_VTA!H15,J07_VTA!H15,J08_VTA!H15,J09_VTA!H15,J10_VTA!H15,J11_VTA!H15,J12_VTA!H15,J13_VTA!H15)</f>
        <v>0</v>
      </c>
      <c r="I11" s="23">
        <f>SUM(J01_IDA!J15,J02_IDA!J15,J03_IDA!J15,J04_IDA!J15,J05_IDA!J15,J06_IDA!J15,J07_IDA!J15,J08_IDA!J15,J09_IDA!J15,J10_IDA!J15,J11_IDA!J15,J12_IDA!J15,J13_IDA!J15,J01_VTA!J15,J02_VTA!J15,J03_VTA!J15,J04_VTA!J15,J05_VTA!J15,J06_VTA!J15,J07_VTA!J15,J08_VTA!J15,J09_VTA!J15,J10_VTA!J15,J11_VTA!J15,J12_VTA!J15,J13_VTA!J15)</f>
        <v>0</v>
      </c>
      <c r="J11" s="23">
        <f>SUM(J01_IDA!K15,J02_IDA!K15,J03_IDA!K15,J04_IDA!K15,J05_IDA!K15,J06_IDA!K15,J07_IDA!K15,J08_IDA!K15,J09_IDA!K15,J10_IDA!K15,J11_IDA!K15,J12_IDA!K15,J13_IDA!K15,J01_VTA!K15,J02_VTA!K15,J03_VTA!K15,J04_VTA!K15,J05_VTA!K15,J06_VTA!K15,J07_VTA!K15,J08_VTA!K15,J09_VTA!K15,J10_VTA!K15,J11_VTA!K15,J12_VTA!K15,J13_VTA!K15)</f>
        <v>0</v>
      </c>
      <c r="K11" s="23">
        <f>SUM(J01_IDA!L15,J02_IDA!L15,J03_IDA!L15,J04_IDA!L15,J05_IDA!L15,J06_IDA!L15,J07_IDA!L15,J08_IDA!L15,J09_IDA!L15,J10_IDA!L15,J11_IDA!L15,J12_IDA!L15,J13_IDA!L15,J01_VTA!L15,J02_VTA!L15,J03_VTA!L15,J04_VTA!L15,J05_VTA!L15,J06_VTA!L15,J07_VTA!L15,J08_VTA!L15,J09_VTA!L15,J10_VTA!L15,J11_VTA!L15,J12_VTA!L15,J13_VTA!L15)</f>
        <v>0</v>
      </c>
      <c r="L11" s="23">
        <f>SUM(--(J01_IDA!M15="SÍ"),--(J02_IDA!M15="SÍ"),--(J03_IDA!M15="SÍ"),--(J04_IDA!M15="SÍ"),--(J05_IDA!M15="SÍ"),--(J06_IDA!M15="SÍ"),--(J07_IDA!M15="SÍ"),--(J08_IDA!M15="SÍ"),--(J09_IDA!M15="SÍ"),--(J10_IDA!M15="SÍ"),--(J11_IDA!M15="SÍ"),--(J12_IDA!M15="SÍ"),--(J13_IDA!M15="SÍ"),--(J01_VTA!M15="SÍ"),--(J02_VTA!M15="SÍ"),--(J03_VTA!M15="SÍ"),--(J04_VTA!M15="SÍ"),--(J05_VTA!M15="SÍ"),--(J06_VTA!M15="SÍ"),--(J07_VTA!M15="SÍ"),--(J08_VTA!M15="SÍ"),--(J09_VTA!M15="SÍ"),--(J10_VTA!M15="SÍ"),--(J11_VTA!M15="SÍ"),--(J12_VTA!M15="SÍ"),--(J13_VTA!M15="SÍ"))</f>
        <v>0</v>
      </c>
      <c r="M11" s="23">
        <f>SUM(J01_IDA!I15,J02_IDA!I15,J03_IDA!I15,J04_IDA!I15,J05_IDA!I15,J06_IDA!I15,J07_IDA!I15,J08_IDA!I15,J09_IDA!I15,J10_IDA!I15,J11_IDA!I15,J12_IDA!I15,J13_IDA!I15,J01_VTA!I15,J02_VTA!I15,J03_VTA!I15,J04_VTA!I15,J05_VTA!I15,J06_VTA!I15,J07_VTA!I15,J08_VTA!I15,J09_VTA!I15,J10_VTA!I15,J11_VTA!I15,J12_VTA!I15,J13_VTA!I15)</f>
        <v>0</v>
      </c>
    </row>
    <row r="12" spans="1:13" x14ac:dyDescent="0.25">
      <c r="A12" s="22">
        <v>7</v>
      </c>
      <c r="B12" s="22" t="s">
        <v>32</v>
      </c>
      <c r="C12" s="22" t="s">
        <v>33</v>
      </c>
      <c r="D12" s="22">
        <f>SUM(--(J01_IDA!D16&lt;&gt;"NO CONVOCADA")*--(J01_IDA!D16&lt;&gt;""),--(J02_IDA!D16&lt;&gt;"NO CONVOCADA")*--(J02_IDA!D16&lt;&gt;""),--(J03_IDA!D16&lt;&gt;"NO CONVOCADA")*--(J03_IDA!D16&lt;&gt;""),--(J04_IDA!D16&lt;&gt;"NO CONVOCADA")*--(J04_IDA!D16&lt;&gt;""),--(J05_IDA!D16&lt;&gt;"NO CONVOCADA")*--(J05_IDA!D16&lt;&gt;""),--(J06_IDA!D16&lt;&gt;"NO CONVOCADA")*--(J06_IDA!D16&lt;&gt;""),--(J07_IDA!D16&lt;&gt;"NO CONVOCADA")*--(J07_IDA!D16&lt;&gt;""),--(J08_IDA!D16&lt;&gt;"NO CONVOCADA")*--(J08_IDA!D16&lt;&gt;""),--(J09_IDA!D16&lt;&gt;"NO CONVOCADA")*--(J09_IDA!D16&lt;&gt;""),--(J10_IDA!D16&lt;&gt;"NO CONVOCADA")*--(J10_IDA!D16&lt;&gt;""),--(J11_IDA!D16&lt;&gt;"NO CONVOCADA")*--(J11_IDA!D16&lt;&gt;""),--(J12_IDA!D16&lt;&gt;"NO CONVOCADA")*--(J12_IDA!D16&lt;&gt;""),--(J13_IDA!D16&lt;&gt;"NO CONVOCADA")*--(J13_IDA!D16&lt;&gt;""),--(J01_VTA!D16&lt;&gt;"NO CONVOCADA")*--(J01_VTA!D16&lt;&gt;""),--(J02_VTA!D16&lt;&gt;"NO CONVOCADA")*--(J02_VTA!D16&lt;&gt;""),--(J03_VTA!D16&lt;&gt;"NO CONVOCADA")*--(J03_VTA!D16&lt;&gt;""),--(J04_VTA!D16&lt;&gt;"NO CONVOCADA")*--(J04_VTA!D16&lt;&gt;""),--(J05_VTA!D16&lt;&gt;"NO CONVOCADA")*--(J05_VTA!D16&lt;&gt;""),--(J06_VTA!D16&lt;&gt;"NO CONVOCADA")*--(J06_VTA!D16&lt;&gt;""),--(J07_VTA!D16&lt;&gt;"NO CONVOCADA")*--(J07_VTA!D16&lt;&gt;""),--(J08_VTA!D16&lt;&gt;"NO CONVOCADA")*--(J08_VTA!D16&lt;&gt;""),--(J09_VTA!D16&lt;&gt;"NO CONVOCADA")*--(J09_VTA!D16&lt;&gt;""),--(J10_VTA!D16&lt;&gt;"NO CONVOCADA")*--(J10_VTA!D16&lt;&gt;""),--(J11_VTA!D16&lt;&gt;"NO CONVOCADA")*--(J11_VTA!D16&lt;&gt;""),--(J12_VTA!D16&lt;&gt;"NO CONVOCADA")*--(J12_VTA!D16&lt;&gt;""),--(J13_VTA!D16&lt;&gt;"NO CONVOCADA")*--(J13_VTA!D16&lt;&gt;""))</f>
        <v>1</v>
      </c>
      <c r="E12" s="22">
        <f>SUM(--(J01_IDA!D16="TITULAR"),--(J02_IDA!D16="TITULAR"),--(J03_IDA!D16="TITULAR"),--(J04_IDA!D16="TITULAR"),--(J05_IDA!D16="TITULAR"),--(J06_IDA!D16="TITULAR"),--(J07_IDA!D16="TITULAR"),--(J08_IDA!D16="TITULAR"),--(J09_IDA!D16="TITULAR"),--(J10_IDA!D16="TITULAR"),--(J11_IDA!D16="TITULAR"),--(J12_IDA!D16="TITULAR"),--(J13_IDA!D16="TITULAR"),--(J01_VTA!D16="TITULAR"),--(J02_VTA!D16="TITULAR"),--(J03_VTA!D16="TITULAR"),--(J04_VTA!D16="TITULAR"),--(J05_VTA!D16="TITULAR"),--(J06_VTA!D16="TITULAR"),--(J07_VTA!D16="TITULAR"),--(J08_VTA!D16="TITULAR"),--(J09_VTA!D16="TITULAR"),--(J10_VTA!D16="TITULAR"),--(J11_VTA!D16="TITULAR"),--(J12_VTA!D16="TITULAR"),--(J13_VTA!D16="TITULAR"))</f>
        <v>1</v>
      </c>
      <c r="F12" s="22">
        <f>SUM(--(J01_IDA!D16="SUPLENTE"),--(J02_IDA!D16="SUPLENTE"),--(J03_IDA!D16="SUPLENTE"),--(J04_IDA!D16="SUPLENTE"),--(J05_IDA!D16="SUPLENTE"),--(J06_IDA!D16="SUPLENTE"),--(J07_IDA!D16="SUPLENTE"),--(J08_IDA!D16="SUPLENTE"),--(J09_IDA!D16="SUPLENTE"),--(J10_IDA!D16="SUPLENTE"),--(J11_IDA!D16="SUPLENTE"),--(J12_IDA!D16="SUPLENTE"),--(J13_IDA!D16="SUPLENTE"),--(J01_VTA!D16="SUPLENTE"),--(J02_VTA!D16="SUPLENTE"),--(J03_VTA!D16="SUPLENTE"),--(J04_VTA!D16="SUPLENTE"),--(J05_VTA!D16="SUPLENTE"),--(J06_VTA!D16="SUPLENTE"),--(J07_VTA!D16="SUPLENTE"),--(J08_VTA!D16="SUPLENTE"),--(J09_VTA!D16="SUPLENTE"),--(J10_VTA!D16="SUPLENTE"),--(J11_VTA!D16="SUPLENTE"),--(J12_VTA!D16="SUPLENTE"),--(J13_VTA!D16="SUPLENTE"))</f>
        <v>0</v>
      </c>
      <c r="G12" s="22">
        <f>SUM(J01_IDA!G16,J02_IDA!G16,J03_IDA!G16,J04_IDA!G16,J05_IDA!G16,J06_IDA!G16,J07_IDA!G16,J08_IDA!G16,J09_IDA!G16,J10_IDA!G16,J11_IDA!G16,J12_IDA!G16,J13_IDA!G16,J01_VTA!G16,J02_VTA!G16,J03_VTA!G16,J04_VTA!G16,J05_VTA!G16,J06_VTA!G16,J07_VTA!G16,J08_VTA!G16,J09_VTA!G16,J10_VTA!G16,J11_VTA!G16,J12_VTA!G16,J13_VTA!G16)</f>
        <v>56</v>
      </c>
      <c r="H12" s="22">
        <f>SUM(J01_IDA!H16,J02_IDA!H16,J03_IDA!H16,J04_IDA!H16,J05_IDA!H16,J06_IDA!H16,J07_IDA!H16,J08_IDA!H16,J09_IDA!H16,J10_IDA!H16,J11_IDA!H16,J12_IDA!H16,J13_IDA!H16,J01_VTA!H16,J02_VTA!H16,J03_VTA!H16,J04_VTA!H16,J05_VTA!H16,J06_VTA!H16,J07_VTA!H16,J08_VTA!H16,J09_VTA!H16,J10_VTA!H16,J11_VTA!H16,J12_VTA!H16,J13_VTA!H16)</f>
        <v>0</v>
      </c>
      <c r="I12" s="22">
        <f>SUM(J01_IDA!J16,J02_IDA!J16,J03_IDA!J16,J04_IDA!J16,J05_IDA!J16,J06_IDA!J16,J07_IDA!J16,J08_IDA!J16,J09_IDA!J16,J10_IDA!J16,J11_IDA!J16,J12_IDA!J16,J13_IDA!J16,J01_VTA!J16,J02_VTA!J16,J03_VTA!J16,J04_VTA!J16,J05_VTA!J16,J06_VTA!J16,J07_VTA!J16,J08_VTA!J16,J09_VTA!J16,J10_VTA!J16,J11_VTA!J16,J12_VTA!J16,J13_VTA!J16)</f>
        <v>0</v>
      </c>
      <c r="J12" s="22">
        <f>SUM(J01_IDA!K16,J02_IDA!K16,J03_IDA!K16,J04_IDA!K16,J05_IDA!K16,J06_IDA!K16,J07_IDA!K16,J08_IDA!K16,J09_IDA!K16,J10_IDA!K16,J11_IDA!K16,J12_IDA!K16,J13_IDA!K16,J01_VTA!K16,J02_VTA!K16,J03_VTA!K16,J04_VTA!K16,J05_VTA!K16,J06_VTA!K16,J07_VTA!K16,J08_VTA!K16,J09_VTA!K16,J10_VTA!K16,J11_VTA!K16,J12_VTA!K16,J13_VTA!K16)</f>
        <v>0</v>
      </c>
      <c r="K12" s="22">
        <f>SUM(J01_IDA!L16,J02_IDA!L16,J03_IDA!L16,J04_IDA!L16,J05_IDA!L16,J06_IDA!L16,J07_IDA!L16,J08_IDA!L16,J09_IDA!L16,J10_IDA!L16,J11_IDA!L16,J12_IDA!L16,J13_IDA!L16,J01_VTA!L16,J02_VTA!L16,J03_VTA!L16,J04_VTA!L16,J05_VTA!L16,J06_VTA!L16,J07_VTA!L16,J08_VTA!L16,J09_VTA!L16,J10_VTA!L16,J11_VTA!L16,J12_VTA!L16,J13_VTA!L16)</f>
        <v>0</v>
      </c>
      <c r="L12" s="22">
        <f>SUM(--(J01_IDA!M16="SÍ"),--(J02_IDA!M16="SÍ"),--(J03_IDA!M16="SÍ"),--(J04_IDA!M16="SÍ"),--(J05_IDA!M16="SÍ"),--(J06_IDA!M16="SÍ"),--(J07_IDA!M16="SÍ"),--(J08_IDA!M16="SÍ"),--(J09_IDA!M16="SÍ"),--(J10_IDA!M16="SÍ"),--(J11_IDA!M16="SÍ"),--(J12_IDA!M16="SÍ"),--(J13_IDA!M16="SÍ"),--(J01_VTA!M16="SÍ"),--(J02_VTA!M16="SÍ"),--(J03_VTA!M16="SÍ"),--(J04_VTA!M16="SÍ"),--(J05_VTA!M16="SÍ"),--(J06_VTA!M16="SÍ"),--(J07_VTA!M16="SÍ"),--(J08_VTA!M16="SÍ"),--(J09_VTA!M16="SÍ"),--(J10_VTA!M16="SÍ"),--(J11_VTA!M16="SÍ"),--(J12_VTA!M16="SÍ"),--(J13_VTA!M16="SÍ"))</f>
        <v>0</v>
      </c>
      <c r="M12" s="22">
        <f>SUM(J01_IDA!I16,J02_IDA!I16,J03_IDA!I16,J04_IDA!I16,J05_IDA!I16,J06_IDA!I16,J07_IDA!I16,J08_IDA!I16,J09_IDA!I16,J10_IDA!I16,J11_IDA!I16,J12_IDA!I16,J13_IDA!I16,J01_VTA!I16,J02_VTA!I16,J03_VTA!I16,J04_VTA!I16,J05_VTA!I16,J06_VTA!I16,J07_VTA!I16,J08_VTA!I16,J09_VTA!I16,J10_VTA!I16,J11_VTA!I16,J12_VTA!I16,J13_VTA!I16)</f>
        <v>0</v>
      </c>
    </row>
    <row r="13" spans="1:13" x14ac:dyDescent="0.25">
      <c r="A13" s="23">
        <v>8</v>
      </c>
      <c r="B13" s="23" t="s">
        <v>34</v>
      </c>
      <c r="C13" s="23" t="s">
        <v>35</v>
      </c>
      <c r="D13" s="23">
        <f>SUM(--(J01_IDA!D17&lt;&gt;"NO CONVOCADA")*--(J01_IDA!D17&lt;&gt;""),--(J02_IDA!D17&lt;&gt;"NO CONVOCADA")*--(J02_IDA!D17&lt;&gt;""),--(J03_IDA!D17&lt;&gt;"NO CONVOCADA")*--(J03_IDA!D17&lt;&gt;""),--(J04_IDA!D17&lt;&gt;"NO CONVOCADA")*--(J04_IDA!D17&lt;&gt;""),--(J05_IDA!D17&lt;&gt;"NO CONVOCADA")*--(J05_IDA!D17&lt;&gt;""),--(J06_IDA!D17&lt;&gt;"NO CONVOCADA")*--(J06_IDA!D17&lt;&gt;""),--(J07_IDA!D17&lt;&gt;"NO CONVOCADA")*--(J07_IDA!D17&lt;&gt;""),--(J08_IDA!D17&lt;&gt;"NO CONVOCADA")*--(J08_IDA!D17&lt;&gt;""),--(J09_IDA!D17&lt;&gt;"NO CONVOCADA")*--(J09_IDA!D17&lt;&gt;""),--(J10_IDA!D17&lt;&gt;"NO CONVOCADA")*--(J10_IDA!D17&lt;&gt;""),--(J11_IDA!D17&lt;&gt;"NO CONVOCADA")*--(J11_IDA!D17&lt;&gt;""),--(J12_IDA!D17&lt;&gt;"NO CONVOCADA")*--(J12_IDA!D17&lt;&gt;""),--(J13_IDA!D17&lt;&gt;"NO CONVOCADA")*--(J13_IDA!D17&lt;&gt;""),--(J01_VTA!D17&lt;&gt;"NO CONVOCADA")*--(J01_VTA!D17&lt;&gt;""),--(J02_VTA!D17&lt;&gt;"NO CONVOCADA")*--(J02_VTA!D17&lt;&gt;""),--(J03_VTA!D17&lt;&gt;"NO CONVOCADA")*--(J03_VTA!D17&lt;&gt;""),--(J04_VTA!D17&lt;&gt;"NO CONVOCADA")*--(J04_VTA!D17&lt;&gt;""),--(J05_VTA!D17&lt;&gt;"NO CONVOCADA")*--(J05_VTA!D17&lt;&gt;""),--(J06_VTA!D17&lt;&gt;"NO CONVOCADA")*--(J06_VTA!D17&lt;&gt;""),--(J07_VTA!D17&lt;&gt;"NO CONVOCADA")*--(J07_VTA!D17&lt;&gt;""),--(J08_VTA!D17&lt;&gt;"NO CONVOCADA")*--(J08_VTA!D17&lt;&gt;""),--(J09_VTA!D17&lt;&gt;"NO CONVOCADA")*--(J09_VTA!D17&lt;&gt;""),--(J10_VTA!D17&lt;&gt;"NO CONVOCADA")*--(J10_VTA!D17&lt;&gt;""),--(J11_VTA!D17&lt;&gt;"NO CONVOCADA")*--(J11_VTA!D17&lt;&gt;""),--(J12_VTA!D17&lt;&gt;"NO CONVOCADA")*--(J12_VTA!D17&lt;&gt;""),--(J13_VTA!D17&lt;&gt;"NO CONVOCADA")*--(J13_VTA!D17&lt;&gt;""))</f>
        <v>1</v>
      </c>
      <c r="E13" s="23">
        <f>SUM(--(J01_IDA!D17="TITULAR"),--(J02_IDA!D17="TITULAR"),--(J03_IDA!D17="TITULAR"),--(J04_IDA!D17="TITULAR"),--(J05_IDA!D17="TITULAR"),--(J06_IDA!D17="TITULAR"),--(J07_IDA!D17="TITULAR"),--(J08_IDA!D17="TITULAR"),--(J09_IDA!D17="TITULAR"),--(J10_IDA!D17="TITULAR"),--(J11_IDA!D17="TITULAR"),--(J12_IDA!D17="TITULAR"),--(J13_IDA!D17="TITULAR"),--(J01_VTA!D17="TITULAR"),--(J02_VTA!D17="TITULAR"),--(J03_VTA!D17="TITULAR"),--(J04_VTA!D17="TITULAR"),--(J05_VTA!D17="TITULAR"),--(J06_VTA!D17="TITULAR"),--(J07_VTA!D17="TITULAR"),--(J08_VTA!D17="TITULAR"),--(J09_VTA!D17="TITULAR"),--(J10_VTA!D17="TITULAR"),--(J11_VTA!D17="TITULAR"),--(J12_VTA!D17="TITULAR"),--(J13_VTA!D17="TITULAR"))</f>
        <v>1</v>
      </c>
      <c r="F13" s="23">
        <f>SUM(--(J01_IDA!D17="SUPLENTE"),--(J02_IDA!D17="SUPLENTE"),--(J03_IDA!D17="SUPLENTE"),--(J04_IDA!D17="SUPLENTE"),--(J05_IDA!D17="SUPLENTE"),--(J06_IDA!D17="SUPLENTE"),--(J07_IDA!D17="SUPLENTE"),--(J08_IDA!D17="SUPLENTE"),--(J09_IDA!D17="SUPLENTE"),--(J10_IDA!D17="SUPLENTE"),--(J11_IDA!D17="SUPLENTE"),--(J12_IDA!D17="SUPLENTE"),--(J13_IDA!D17="SUPLENTE"),--(J01_VTA!D17="SUPLENTE"),--(J02_VTA!D17="SUPLENTE"),--(J03_VTA!D17="SUPLENTE"),--(J04_VTA!D17="SUPLENTE"),--(J05_VTA!D17="SUPLENTE"),--(J06_VTA!D17="SUPLENTE"),--(J07_VTA!D17="SUPLENTE"),--(J08_VTA!D17="SUPLENTE"),--(J09_VTA!D17="SUPLENTE"),--(J10_VTA!D17="SUPLENTE"),--(J11_VTA!D17="SUPLENTE"),--(J12_VTA!D17="SUPLENTE"),--(J13_VTA!D17="SUPLENTE"))</f>
        <v>0</v>
      </c>
      <c r="G13" s="23">
        <f>SUM(J01_IDA!G17,J02_IDA!G17,J03_IDA!G17,J04_IDA!G17,J05_IDA!G17,J06_IDA!G17,J07_IDA!G17,J08_IDA!G17,J09_IDA!G17,J10_IDA!G17,J11_IDA!G17,J12_IDA!G17,J13_IDA!G17,J01_VTA!G17,J02_VTA!G17,J03_VTA!G17,J04_VTA!G17,J05_VTA!G17,J06_VTA!G17,J07_VTA!G17,J08_VTA!G17,J09_VTA!G17,J10_VTA!G17,J11_VTA!G17,J12_VTA!G17,J13_VTA!G17)</f>
        <v>43</v>
      </c>
      <c r="H13" s="23">
        <f>SUM(J01_IDA!H17,J02_IDA!H17,J03_IDA!H17,J04_IDA!H17,J05_IDA!H17,J06_IDA!H17,J07_IDA!H17,J08_IDA!H17,J09_IDA!H17,J10_IDA!H17,J11_IDA!H17,J12_IDA!H17,J13_IDA!H17,J01_VTA!H17,J02_VTA!H17,J03_VTA!H17,J04_VTA!H17,J05_VTA!H17,J06_VTA!H17,J07_VTA!H17,J08_VTA!H17,J09_VTA!H17,J10_VTA!H17,J11_VTA!H17,J12_VTA!H17,J13_VTA!H17)</f>
        <v>1</v>
      </c>
      <c r="I13" s="23">
        <f>SUM(J01_IDA!J17,J02_IDA!J17,J03_IDA!J17,J04_IDA!J17,J05_IDA!J17,J06_IDA!J17,J07_IDA!J17,J08_IDA!J17,J09_IDA!J17,J10_IDA!J17,J11_IDA!J17,J12_IDA!J17,J13_IDA!J17,J01_VTA!J17,J02_VTA!J17,J03_VTA!J17,J04_VTA!J17,J05_VTA!J17,J06_VTA!J17,J07_VTA!J17,J08_VTA!J17,J09_VTA!J17,J10_VTA!J17,J11_VTA!J17,J12_VTA!J17,J13_VTA!J17)</f>
        <v>0</v>
      </c>
      <c r="J13" s="23">
        <f>SUM(J01_IDA!K17,J02_IDA!K17,J03_IDA!K17,J04_IDA!K17,J05_IDA!K17,J06_IDA!K17,J07_IDA!K17,J08_IDA!K17,J09_IDA!K17,J10_IDA!K17,J11_IDA!K17,J12_IDA!K17,J13_IDA!K17,J01_VTA!K17,J02_VTA!K17,J03_VTA!K17,J04_VTA!K17,J05_VTA!K17,J06_VTA!K17,J07_VTA!K17,J08_VTA!K17,J09_VTA!K17,J10_VTA!K17,J11_VTA!K17,J12_VTA!K17,J13_VTA!K17)</f>
        <v>0</v>
      </c>
      <c r="K13" s="23">
        <f>SUM(J01_IDA!L17,J02_IDA!L17,J03_IDA!L17,J04_IDA!L17,J05_IDA!L17,J06_IDA!L17,J07_IDA!L17,J08_IDA!L17,J09_IDA!L17,J10_IDA!L17,J11_IDA!L17,J12_IDA!L17,J13_IDA!L17,J01_VTA!L17,J02_VTA!L17,J03_VTA!L17,J04_VTA!L17,J05_VTA!L17,J06_VTA!L17,J07_VTA!L17,J08_VTA!L17,J09_VTA!L17,J10_VTA!L17,J11_VTA!L17,J12_VTA!L17,J13_VTA!L17)</f>
        <v>0</v>
      </c>
      <c r="L13" s="23">
        <f>SUM(--(J01_IDA!M17="SÍ"),--(J02_IDA!M17="SÍ"),--(J03_IDA!M17="SÍ"),--(J04_IDA!M17="SÍ"),--(J05_IDA!M17="SÍ"),--(J06_IDA!M17="SÍ"),--(J07_IDA!M17="SÍ"),--(J08_IDA!M17="SÍ"),--(J09_IDA!M17="SÍ"),--(J10_IDA!M17="SÍ"),--(J11_IDA!M17="SÍ"),--(J12_IDA!M17="SÍ"),--(J13_IDA!M17="SÍ"),--(J01_VTA!M17="SÍ"),--(J02_VTA!M17="SÍ"),--(J03_VTA!M17="SÍ"),--(J04_VTA!M17="SÍ"),--(J05_VTA!M17="SÍ"),--(J06_VTA!M17="SÍ"),--(J07_VTA!M17="SÍ"),--(J08_VTA!M17="SÍ"),--(J09_VTA!M17="SÍ"),--(J10_VTA!M17="SÍ"),--(J11_VTA!M17="SÍ"),--(J12_VTA!M17="SÍ"),--(J13_VTA!M17="SÍ"))</f>
        <v>0</v>
      </c>
      <c r="M13" s="23">
        <f>SUM(J01_IDA!I17,J02_IDA!I17,J03_IDA!I17,J04_IDA!I17,J05_IDA!I17,J06_IDA!I17,J07_IDA!I17,J08_IDA!I17,J09_IDA!I17,J10_IDA!I17,J11_IDA!I17,J12_IDA!I17,J13_IDA!I17,J01_VTA!I17,J02_VTA!I17,J03_VTA!I17,J04_VTA!I17,J05_VTA!I17,J06_VTA!I17,J07_VTA!I17,J08_VTA!I17,J09_VTA!I17,J10_VTA!I17,J11_VTA!I17,J12_VTA!I17,J13_VTA!I17)</f>
        <v>0</v>
      </c>
    </row>
    <row r="14" spans="1:13" x14ac:dyDescent="0.25">
      <c r="A14" s="22">
        <v>9</v>
      </c>
      <c r="B14" s="22" t="s">
        <v>36</v>
      </c>
      <c r="C14" s="22" t="s">
        <v>37</v>
      </c>
      <c r="D14" s="22">
        <f>SUM(--(J01_IDA!D18&lt;&gt;"NO CONVOCADA")*--(J01_IDA!D18&lt;&gt;""),--(J02_IDA!D18&lt;&gt;"NO CONVOCADA")*--(J02_IDA!D18&lt;&gt;""),--(J03_IDA!D18&lt;&gt;"NO CONVOCADA")*--(J03_IDA!D18&lt;&gt;""),--(J04_IDA!D18&lt;&gt;"NO CONVOCADA")*--(J04_IDA!D18&lt;&gt;""),--(J05_IDA!D18&lt;&gt;"NO CONVOCADA")*--(J05_IDA!D18&lt;&gt;""),--(J06_IDA!D18&lt;&gt;"NO CONVOCADA")*--(J06_IDA!D18&lt;&gt;""),--(J07_IDA!D18&lt;&gt;"NO CONVOCADA")*--(J07_IDA!D18&lt;&gt;""),--(J08_IDA!D18&lt;&gt;"NO CONVOCADA")*--(J08_IDA!D18&lt;&gt;""),--(J09_IDA!D18&lt;&gt;"NO CONVOCADA")*--(J09_IDA!D18&lt;&gt;""),--(J10_IDA!D18&lt;&gt;"NO CONVOCADA")*--(J10_IDA!D18&lt;&gt;""),--(J11_IDA!D18&lt;&gt;"NO CONVOCADA")*--(J11_IDA!D18&lt;&gt;""),--(J12_IDA!D18&lt;&gt;"NO CONVOCADA")*--(J12_IDA!D18&lt;&gt;""),--(J13_IDA!D18&lt;&gt;"NO CONVOCADA")*--(J13_IDA!D18&lt;&gt;""),--(J01_VTA!D18&lt;&gt;"NO CONVOCADA")*--(J01_VTA!D18&lt;&gt;""),--(J02_VTA!D18&lt;&gt;"NO CONVOCADA")*--(J02_VTA!D18&lt;&gt;""),--(J03_VTA!D18&lt;&gt;"NO CONVOCADA")*--(J03_VTA!D18&lt;&gt;""),--(J04_VTA!D18&lt;&gt;"NO CONVOCADA")*--(J04_VTA!D18&lt;&gt;""),--(J05_VTA!D18&lt;&gt;"NO CONVOCADA")*--(J05_VTA!D18&lt;&gt;""),--(J06_VTA!D18&lt;&gt;"NO CONVOCADA")*--(J06_VTA!D18&lt;&gt;""),--(J07_VTA!D18&lt;&gt;"NO CONVOCADA")*--(J07_VTA!D18&lt;&gt;""),--(J08_VTA!D18&lt;&gt;"NO CONVOCADA")*--(J08_VTA!D18&lt;&gt;""),--(J09_VTA!D18&lt;&gt;"NO CONVOCADA")*--(J09_VTA!D18&lt;&gt;""),--(J10_VTA!D18&lt;&gt;"NO CONVOCADA")*--(J10_VTA!D18&lt;&gt;""),--(J11_VTA!D18&lt;&gt;"NO CONVOCADA")*--(J11_VTA!D18&lt;&gt;""),--(J12_VTA!D18&lt;&gt;"NO CONVOCADA")*--(J12_VTA!D18&lt;&gt;""),--(J13_VTA!D18&lt;&gt;"NO CONVOCADA")*--(J13_VTA!D18&lt;&gt;""))</f>
        <v>1</v>
      </c>
      <c r="E14" s="22">
        <f>SUM(--(J01_IDA!D18="TITULAR"),--(J02_IDA!D18="TITULAR"),--(J03_IDA!D18="TITULAR"),--(J04_IDA!D18="TITULAR"),--(J05_IDA!D18="TITULAR"),--(J06_IDA!D18="TITULAR"),--(J07_IDA!D18="TITULAR"),--(J08_IDA!D18="TITULAR"),--(J09_IDA!D18="TITULAR"),--(J10_IDA!D18="TITULAR"),--(J11_IDA!D18="TITULAR"),--(J12_IDA!D18="TITULAR"),--(J13_IDA!D18="TITULAR"),--(J01_VTA!D18="TITULAR"),--(J02_VTA!D18="TITULAR"),--(J03_VTA!D18="TITULAR"),--(J04_VTA!D18="TITULAR"),--(J05_VTA!D18="TITULAR"),--(J06_VTA!D18="TITULAR"),--(J07_VTA!D18="TITULAR"),--(J08_VTA!D18="TITULAR"),--(J09_VTA!D18="TITULAR"),--(J10_VTA!D18="TITULAR"),--(J11_VTA!D18="TITULAR"),--(J12_VTA!D18="TITULAR"),--(J13_VTA!D18="TITULAR"))</f>
        <v>1</v>
      </c>
      <c r="F14" s="22">
        <f>SUM(--(J01_IDA!D18="SUPLENTE"),--(J02_IDA!D18="SUPLENTE"),--(J03_IDA!D18="SUPLENTE"),--(J04_IDA!D18="SUPLENTE"),--(J05_IDA!D18="SUPLENTE"),--(J06_IDA!D18="SUPLENTE"),--(J07_IDA!D18="SUPLENTE"),--(J08_IDA!D18="SUPLENTE"),--(J09_IDA!D18="SUPLENTE"),--(J10_IDA!D18="SUPLENTE"),--(J11_IDA!D18="SUPLENTE"),--(J12_IDA!D18="SUPLENTE"),--(J13_IDA!D18="SUPLENTE"),--(J01_VTA!D18="SUPLENTE"),--(J02_VTA!D18="SUPLENTE"),--(J03_VTA!D18="SUPLENTE"),--(J04_VTA!D18="SUPLENTE"),--(J05_VTA!D18="SUPLENTE"),--(J06_VTA!D18="SUPLENTE"),--(J07_VTA!D18="SUPLENTE"),--(J08_VTA!D18="SUPLENTE"),--(J09_VTA!D18="SUPLENTE"),--(J10_VTA!D18="SUPLENTE"),--(J11_VTA!D18="SUPLENTE"),--(J12_VTA!D18="SUPLENTE"),--(J13_VTA!D18="SUPLENTE"))</f>
        <v>0</v>
      </c>
      <c r="G14" s="22">
        <f>SUM(J01_IDA!G18,J02_IDA!G18,J03_IDA!G18,J04_IDA!G18,J05_IDA!G18,J06_IDA!G18,J07_IDA!G18,J08_IDA!G18,J09_IDA!G18,J10_IDA!G18,J11_IDA!G18,J12_IDA!G18,J13_IDA!G18,J01_VTA!G18,J02_VTA!G18,J03_VTA!G18,J04_VTA!G18,J05_VTA!G18,J06_VTA!G18,J07_VTA!G18,J08_VTA!G18,J09_VTA!G18,J10_VTA!G18,J11_VTA!G18,J12_VTA!G18,J13_VTA!G18)</f>
        <v>64</v>
      </c>
      <c r="H14" s="22">
        <f>SUM(J01_IDA!H18,J02_IDA!H18,J03_IDA!H18,J04_IDA!H18,J05_IDA!H18,J06_IDA!H18,J07_IDA!H18,J08_IDA!H18,J09_IDA!H18,J10_IDA!H18,J11_IDA!H18,J12_IDA!H18,J13_IDA!H18,J01_VTA!H18,J02_VTA!H18,J03_VTA!H18,J04_VTA!H18,J05_VTA!H18,J06_VTA!H18,J07_VTA!H18,J08_VTA!H18,J09_VTA!H18,J10_VTA!H18,J11_VTA!H18,J12_VTA!H18,J13_VTA!H18)</f>
        <v>0</v>
      </c>
      <c r="I14" s="22">
        <f>SUM(J01_IDA!J18,J02_IDA!J18,J03_IDA!J18,J04_IDA!J18,J05_IDA!J18,J06_IDA!J18,J07_IDA!J18,J08_IDA!J18,J09_IDA!J18,J10_IDA!J18,J11_IDA!J18,J12_IDA!J18,J13_IDA!J18,J01_VTA!J18,J02_VTA!J18,J03_VTA!J18,J04_VTA!J18,J05_VTA!J18,J06_VTA!J18,J07_VTA!J18,J08_VTA!J18,J09_VTA!J18,J10_VTA!J18,J11_VTA!J18,J12_VTA!J18,J13_VTA!J18)</f>
        <v>0</v>
      </c>
      <c r="J14" s="22">
        <f>SUM(J01_IDA!K18,J02_IDA!K18,J03_IDA!K18,J04_IDA!K18,J05_IDA!K18,J06_IDA!K18,J07_IDA!K18,J08_IDA!K18,J09_IDA!K18,J10_IDA!K18,J11_IDA!K18,J12_IDA!K18,J13_IDA!K18,J01_VTA!K18,J02_VTA!K18,J03_VTA!K18,J04_VTA!K18,J05_VTA!K18,J06_VTA!K18,J07_VTA!K18,J08_VTA!K18,J09_VTA!K18,J10_VTA!K18,J11_VTA!K18,J12_VTA!K18,J13_VTA!K18)</f>
        <v>0</v>
      </c>
      <c r="K14" s="22">
        <f>SUM(J01_IDA!L18,J02_IDA!L18,J03_IDA!L18,J04_IDA!L18,J05_IDA!L18,J06_IDA!L18,J07_IDA!L18,J08_IDA!L18,J09_IDA!L18,J10_IDA!L18,J11_IDA!L18,J12_IDA!L18,J13_IDA!L18,J01_VTA!L18,J02_VTA!L18,J03_VTA!L18,J04_VTA!L18,J05_VTA!L18,J06_VTA!L18,J07_VTA!L18,J08_VTA!L18,J09_VTA!L18,J10_VTA!L18,J11_VTA!L18,J12_VTA!L18,J13_VTA!L18)</f>
        <v>0</v>
      </c>
      <c r="L14" s="22">
        <f>SUM(--(J01_IDA!M18="SÍ"),--(J02_IDA!M18="SÍ"),--(J03_IDA!M18="SÍ"),--(J04_IDA!M18="SÍ"),--(J05_IDA!M18="SÍ"),--(J06_IDA!M18="SÍ"),--(J07_IDA!M18="SÍ"),--(J08_IDA!M18="SÍ"),--(J09_IDA!M18="SÍ"),--(J10_IDA!M18="SÍ"),--(J11_IDA!M18="SÍ"),--(J12_IDA!M18="SÍ"),--(J13_IDA!M18="SÍ"),--(J01_VTA!M18="SÍ"),--(J02_VTA!M18="SÍ"),--(J03_VTA!M18="SÍ"),--(J04_VTA!M18="SÍ"),--(J05_VTA!M18="SÍ"),--(J06_VTA!M18="SÍ"),--(J07_VTA!M18="SÍ"),--(J08_VTA!M18="SÍ"),--(J09_VTA!M18="SÍ"),--(J10_VTA!M18="SÍ"),--(J11_VTA!M18="SÍ"),--(J12_VTA!M18="SÍ"),--(J13_VTA!M18="SÍ"))</f>
        <v>0</v>
      </c>
      <c r="M14" s="22">
        <f>SUM(J01_IDA!I18,J02_IDA!I18,J03_IDA!I18,J04_IDA!I18,J05_IDA!I18,J06_IDA!I18,J07_IDA!I18,J08_IDA!I18,J09_IDA!I18,J10_IDA!I18,J11_IDA!I18,J12_IDA!I18,J13_IDA!I18,J01_VTA!I18,J02_VTA!I18,J03_VTA!I18,J04_VTA!I18,J05_VTA!I18,J06_VTA!I18,J07_VTA!I18,J08_VTA!I18,J09_VTA!I18,J10_VTA!I18,J11_VTA!I18,J12_VTA!I18,J13_VTA!I18)</f>
        <v>0</v>
      </c>
    </row>
    <row r="15" spans="1:13" x14ac:dyDescent="0.25">
      <c r="A15" s="23">
        <v>10</v>
      </c>
      <c r="B15" s="23" t="s">
        <v>38</v>
      </c>
      <c r="C15" s="23" t="s">
        <v>39</v>
      </c>
      <c r="D15" s="23">
        <f>SUM(--(J01_IDA!D19&lt;&gt;"NO CONVOCADA")*--(J01_IDA!D19&lt;&gt;""),--(J02_IDA!D19&lt;&gt;"NO CONVOCADA")*--(J02_IDA!D19&lt;&gt;""),--(J03_IDA!D19&lt;&gt;"NO CONVOCADA")*--(J03_IDA!D19&lt;&gt;""),--(J04_IDA!D19&lt;&gt;"NO CONVOCADA")*--(J04_IDA!D19&lt;&gt;""),--(J05_IDA!D19&lt;&gt;"NO CONVOCADA")*--(J05_IDA!D19&lt;&gt;""),--(J06_IDA!D19&lt;&gt;"NO CONVOCADA")*--(J06_IDA!D19&lt;&gt;""),--(J07_IDA!D19&lt;&gt;"NO CONVOCADA")*--(J07_IDA!D19&lt;&gt;""),--(J08_IDA!D19&lt;&gt;"NO CONVOCADA")*--(J08_IDA!D19&lt;&gt;""),--(J09_IDA!D19&lt;&gt;"NO CONVOCADA")*--(J09_IDA!D19&lt;&gt;""),--(J10_IDA!D19&lt;&gt;"NO CONVOCADA")*--(J10_IDA!D19&lt;&gt;""),--(J11_IDA!D19&lt;&gt;"NO CONVOCADA")*--(J11_IDA!D19&lt;&gt;""),--(J12_IDA!D19&lt;&gt;"NO CONVOCADA")*--(J12_IDA!D19&lt;&gt;""),--(J13_IDA!D19&lt;&gt;"NO CONVOCADA")*--(J13_IDA!D19&lt;&gt;""),--(J01_VTA!D19&lt;&gt;"NO CONVOCADA")*--(J01_VTA!D19&lt;&gt;""),--(J02_VTA!D19&lt;&gt;"NO CONVOCADA")*--(J02_VTA!D19&lt;&gt;""),--(J03_VTA!D19&lt;&gt;"NO CONVOCADA")*--(J03_VTA!D19&lt;&gt;""),--(J04_VTA!D19&lt;&gt;"NO CONVOCADA")*--(J04_VTA!D19&lt;&gt;""),--(J05_VTA!D19&lt;&gt;"NO CONVOCADA")*--(J05_VTA!D19&lt;&gt;""),--(J06_VTA!D19&lt;&gt;"NO CONVOCADA")*--(J06_VTA!D19&lt;&gt;""),--(J07_VTA!D19&lt;&gt;"NO CONVOCADA")*--(J07_VTA!D19&lt;&gt;""),--(J08_VTA!D19&lt;&gt;"NO CONVOCADA")*--(J08_VTA!D19&lt;&gt;""),--(J09_VTA!D19&lt;&gt;"NO CONVOCADA")*--(J09_VTA!D19&lt;&gt;""),--(J10_VTA!D19&lt;&gt;"NO CONVOCADA")*--(J10_VTA!D19&lt;&gt;""),--(J11_VTA!D19&lt;&gt;"NO CONVOCADA")*--(J11_VTA!D19&lt;&gt;""),--(J12_VTA!D19&lt;&gt;"NO CONVOCADA")*--(J12_VTA!D19&lt;&gt;""),--(J13_VTA!D19&lt;&gt;"NO CONVOCADA")*--(J13_VTA!D19&lt;&gt;""))</f>
        <v>1</v>
      </c>
      <c r="E15" s="23">
        <f>SUM(--(J01_IDA!D19="TITULAR"),--(J02_IDA!D19="TITULAR"),--(J03_IDA!D19="TITULAR"),--(J04_IDA!D19="TITULAR"),--(J05_IDA!D19="TITULAR"),--(J06_IDA!D19="TITULAR"),--(J07_IDA!D19="TITULAR"),--(J08_IDA!D19="TITULAR"),--(J09_IDA!D19="TITULAR"),--(J10_IDA!D19="TITULAR"),--(J11_IDA!D19="TITULAR"),--(J12_IDA!D19="TITULAR"),--(J13_IDA!D19="TITULAR"),--(J01_VTA!D19="TITULAR"),--(J02_VTA!D19="TITULAR"),--(J03_VTA!D19="TITULAR"),--(J04_VTA!D19="TITULAR"),--(J05_VTA!D19="TITULAR"),--(J06_VTA!D19="TITULAR"),--(J07_VTA!D19="TITULAR"),--(J08_VTA!D19="TITULAR"),--(J09_VTA!D19="TITULAR"),--(J10_VTA!D19="TITULAR"),--(J11_VTA!D19="TITULAR"),--(J12_VTA!D19="TITULAR"),--(J13_VTA!D19="TITULAR"))</f>
        <v>1</v>
      </c>
      <c r="F15" s="23">
        <f>SUM(--(J01_IDA!D19="SUPLENTE"),--(J02_IDA!D19="SUPLENTE"),--(J03_IDA!D19="SUPLENTE"),--(J04_IDA!D19="SUPLENTE"),--(J05_IDA!D19="SUPLENTE"),--(J06_IDA!D19="SUPLENTE"),--(J07_IDA!D19="SUPLENTE"),--(J08_IDA!D19="SUPLENTE"),--(J09_IDA!D19="SUPLENTE"),--(J10_IDA!D19="SUPLENTE"),--(J11_IDA!D19="SUPLENTE"),--(J12_IDA!D19="SUPLENTE"),--(J13_IDA!D19="SUPLENTE"),--(J01_VTA!D19="SUPLENTE"),--(J02_VTA!D19="SUPLENTE"),--(J03_VTA!D19="SUPLENTE"),--(J04_VTA!D19="SUPLENTE"),--(J05_VTA!D19="SUPLENTE"),--(J06_VTA!D19="SUPLENTE"),--(J07_VTA!D19="SUPLENTE"),--(J08_VTA!D19="SUPLENTE"),--(J09_VTA!D19="SUPLENTE"),--(J10_VTA!D19="SUPLENTE"),--(J11_VTA!D19="SUPLENTE"),--(J12_VTA!D19="SUPLENTE"),--(J13_VTA!D19="SUPLENTE"))</f>
        <v>0</v>
      </c>
      <c r="G15" s="23">
        <f>SUM(J01_IDA!G19,J02_IDA!G19,J03_IDA!G19,J04_IDA!G19,J05_IDA!G19,J06_IDA!G19,J07_IDA!G19,J08_IDA!G19,J09_IDA!G19,J10_IDA!G19,J11_IDA!G19,J12_IDA!G19,J13_IDA!G19,J01_VTA!G19,J02_VTA!G19,J03_VTA!G19,J04_VTA!G19,J05_VTA!G19,J06_VTA!G19,J07_VTA!G19,J08_VTA!G19,J09_VTA!G19,J10_VTA!G19,J11_VTA!G19,J12_VTA!G19,J13_VTA!G19)</f>
        <v>73</v>
      </c>
      <c r="H15" s="23">
        <f>SUM(J01_IDA!H19,J02_IDA!H19,J03_IDA!H19,J04_IDA!H19,J05_IDA!H19,J06_IDA!H19,J07_IDA!H19,J08_IDA!H19,J09_IDA!H19,J10_IDA!H19,J11_IDA!H19,J12_IDA!H19,J13_IDA!H19,J01_VTA!H19,J02_VTA!H19,J03_VTA!H19,J04_VTA!H19,J05_VTA!H19,J06_VTA!H19,J07_VTA!H19,J08_VTA!H19,J09_VTA!H19,J10_VTA!H19,J11_VTA!H19,J12_VTA!H19,J13_VTA!H19)</f>
        <v>0</v>
      </c>
      <c r="I15" s="23">
        <f>SUM(J01_IDA!J19,J02_IDA!J19,J03_IDA!J19,J04_IDA!J19,J05_IDA!J19,J06_IDA!J19,J07_IDA!J19,J08_IDA!J19,J09_IDA!J19,J10_IDA!J19,J11_IDA!J19,J12_IDA!J19,J13_IDA!J19,J01_VTA!J19,J02_VTA!J19,J03_VTA!J19,J04_VTA!J19,J05_VTA!J19,J06_VTA!J19,J07_VTA!J19,J08_VTA!J19,J09_VTA!J19,J10_VTA!J19,J11_VTA!J19,J12_VTA!J19,J13_VTA!J19)</f>
        <v>0</v>
      </c>
      <c r="J15" s="23">
        <f>SUM(J01_IDA!K19,J02_IDA!K19,J03_IDA!K19,J04_IDA!K19,J05_IDA!K19,J06_IDA!K19,J07_IDA!K19,J08_IDA!K19,J09_IDA!K19,J10_IDA!K19,J11_IDA!K19,J12_IDA!K19,J13_IDA!K19,J01_VTA!K19,J02_VTA!K19,J03_VTA!K19,J04_VTA!K19,J05_VTA!K19,J06_VTA!K19,J07_VTA!K19,J08_VTA!K19,J09_VTA!K19,J10_VTA!K19,J11_VTA!K19,J12_VTA!K19,J13_VTA!K19)</f>
        <v>0</v>
      </c>
      <c r="K15" s="23">
        <f>SUM(J01_IDA!L19,J02_IDA!L19,J03_IDA!L19,J04_IDA!L19,J05_IDA!L19,J06_IDA!L19,J07_IDA!L19,J08_IDA!L19,J09_IDA!L19,J10_IDA!L19,J11_IDA!L19,J12_IDA!L19,J13_IDA!L19,J01_VTA!L19,J02_VTA!L19,J03_VTA!L19,J04_VTA!L19,J05_VTA!L19,J06_VTA!L19,J07_VTA!L19,J08_VTA!L19,J09_VTA!L19,J10_VTA!L19,J11_VTA!L19,J12_VTA!L19,J13_VTA!L19)</f>
        <v>0</v>
      </c>
      <c r="L15" s="23">
        <f>SUM(--(J01_IDA!M19="SÍ"),--(J02_IDA!M19="SÍ"),--(J03_IDA!M19="SÍ"),--(J04_IDA!M19="SÍ"),--(J05_IDA!M19="SÍ"),--(J06_IDA!M19="SÍ"),--(J07_IDA!M19="SÍ"),--(J08_IDA!M19="SÍ"),--(J09_IDA!M19="SÍ"),--(J10_IDA!M19="SÍ"),--(J11_IDA!M19="SÍ"),--(J12_IDA!M19="SÍ"),--(J13_IDA!M19="SÍ"),--(J01_VTA!M19="SÍ"),--(J02_VTA!M19="SÍ"),--(J03_VTA!M19="SÍ"),--(J04_VTA!M19="SÍ"),--(J05_VTA!M19="SÍ"),--(J06_VTA!M19="SÍ"),--(J07_VTA!M19="SÍ"),--(J08_VTA!M19="SÍ"),--(J09_VTA!M19="SÍ"),--(J10_VTA!M19="SÍ"),--(J11_VTA!M19="SÍ"),--(J12_VTA!M19="SÍ"),--(J13_VTA!M19="SÍ"))</f>
        <v>0</v>
      </c>
      <c r="M15" s="23">
        <f>SUM(J01_IDA!I19,J02_IDA!I19,J03_IDA!I19,J04_IDA!I19,J05_IDA!I19,J06_IDA!I19,J07_IDA!I19,J08_IDA!I19,J09_IDA!I19,J10_IDA!I19,J11_IDA!I19,J12_IDA!I19,J13_IDA!I19,J01_VTA!I19,J02_VTA!I19,J03_VTA!I19,J04_VTA!I19,J05_VTA!I19,J06_VTA!I19,J07_VTA!I19,J08_VTA!I19,J09_VTA!I19,J10_VTA!I19,J11_VTA!I19,J12_VTA!I19,J13_VTA!I19)</f>
        <v>0</v>
      </c>
    </row>
    <row r="16" spans="1:13" x14ac:dyDescent="0.25">
      <c r="A16" s="22">
        <v>11</v>
      </c>
      <c r="B16" s="22" t="s">
        <v>40</v>
      </c>
      <c r="C16" s="22" t="s">
        <v>33</v>
      </c>
      <c r="D16" s="22">
        <f>SUM(--(J01_IDA!D20&lt;&gt;"NO CONVOCADA")*--(J01_IDA!D20&lt;&gt;""),--(J02_IDA!D20&lt;&gt;"NO CONVOCADA")*--(J02_IDA!D20&lt;&gt;""),--(J03_IDA!D20&lt;&gt;"NO CONVOCADA")*--(J03_IDA!D20&lt;&gt;""),--(J04_IDA!D20&lt;&gt;"NO CONVOCADA")*--(J04_IDA!D20&lt;&gt;""),--(J05_IDA!D20&lt;&gt;"NO CONVOCADA")*--(J05_IDA!D20&lt;&gt;""),--(J06_IDA!D20&lt;&gt;"NO CONVOCADA")*--(J06_IDA!D20&lt;&gt;""),--(J07_IDA!D20&lt;&gt;"NO CONVOCADA")*--(J07_IDA!D20&lt;&gt;""),--(J08_IDA!D20&lt;&gt;"NO CONVOCADA")*--(J08_IDA!D20&lt;&gt;""),--(J09_IDA!D20&lt;&gt;"NO CONVOCADA")*--(J09_IDA!D20&lt;&gt;""),--(J10_IDA!D20&lt;&gt;"NO CONVOCADA")*--(J10_IDA!D20&lt;&gt;""),--(J11_IDA!D20&lt;&gt;"NO CONVOCADA")*--(J11_IDA!D20&lt;&gt;""),--(J12_IDA!D20&lt;&gt;"NO CONVOCADA")*--(J12_IDA!D20&lt;&gt;""),--(J13_IDA!D20&lt;&gt;"NO CONVOCADA")*--(J13_IDA!D20&lt;&gt;""),--(J01_VTA!D20&lt;&gt;"NO CONVOCADA")*--(J01_VTA!D20&lt;&gt;""),--(J02_VTA!D20&lt;&gt;"NO CONVOCADA")*--(J02_VTA!D20&lt;&gt;""),--(J03_VTA!D20&lt;&gt;"NO CONVOCADA")*--(J03_VTA!D20&lt;&gt;""),--(J04_VTA!D20&lt;&gt;"NO CONVOCADA")*--(J04_VTA!D20&lt;&gt;""),--(J05_VTA!D20&lt;&gt;"NO CONVOCADA")*--(J05_VTA!D20&lt;&gt;""),--(J06_VTA!D20&lt;&gt;"NO CONVOCADA")*--(J06_VTA!D20&lt;&gt;""),--(J07_VTA!D20&lt;&gt;"NO CONVOCADA")*--(J07_VTA!D20&lt;&gt;""),--(J08_VTA!D20&lt;&gt;"NO CONVOCADA")*--(J08_VTA!D20&lt;&gt;""),--(J09_VTA!D20&lt;&gt;"NO CONVOCADA")*--(J09_VTA!D20&lt;&gt;""),--(J10_VTA!D20&lt;&gt;"NO CONVOCADA")*--(J10_VTA!D20&lt;&gt;""),--(J11_VTA!D20&lt;&gt;"NO CONVOCADA")*--(J11_VTA!D20&lt;&gt;""),--(J12_VTA!D20&lt;&gt;"NO CONVOCADA")*--(J12_VTA!D20&lt;&gt;""),--(J13_VTA!D20&lt;&gt;"NO CONVOCADA")*--(J13_VTA!D20&lt;&gt;""))</f>
        <v>1</v>
      </c>
      <c r="E16" s="22">
        <f>SUM(--(J01_IDA!D20="TITULAR"),--(J02_IDA!D20="TITULAR"),--(J03_IDA!D20="TITULAR"),--(J04_IDA!D20="TITULAR"),--(J05_IDA!D20="TITULAR"),--(J06_IDA!D20="TITULAR"),--(J07_IDA!D20="TITULAR"),--(J08_IDA!D20="TITULAR"),--(J09_IDA!D20="TITULAR"),--(J10_IDA!D20="TITULAR"),--(J11_IDA!D20="TITULAR"),--(J12_IDA!D20="TITULAR"),--(J13_IDA!D20="TITULAR"),--(J01_VTA!D20="TITULAR"),--(J02_VTA!D20="TITULAR"),--(J03_VTA!D20="TITULAR"),--(J04_VTA!D20="TITULAR"),--(J05_VTA!D20="TITULAR"),--(J06_VTA!D20="TITULAR"),--(J07_VTA!D20="TITULAR"),--(J08_VTA!D20="TITULAR"),--(J09_VTA!D20="TITULAR"),--(J10_VTA!D20="TITULAR"),--(J11_VTA!D20="TITULAR"),--(J12_VTA!D20="TITULAR"),--(J13_VTA!D20="TITULAR"))</f>
        <v>1</v>
      </c>
      <c r="F16" s="22">
        <f>SUM(--(J01_IDA!D20="SUPLENTE"),--(J02_IDA!D20="SUPLENTE"),--(J03_IDA!D20="SUPLENTE"),--(J04_IDA!D20="SUPLENTE"),--(J05_IDA!D20="SUPLENTE"),--(J06_IDA!D20="SUPLENTE"),--(J07_IDA!D20="SUPLENTE"),--(J08_IDA!D20="SUPLENTE"),--(J09_IDA!D20="SUPLENTE"),--(J10_IDA!D20="SUPLENTE"),--(J11_IDA!D20="SUPLENTE"),--(J12_IDA!D20="SUPLENTE"),--(J13_IDA!D20="SUPLENTE"),--(J01_VTA!D20="SUPLENTE"),--(J02_VTA!D20="SUPLENTE"),--(J03_VTA!D20="SUPLENTE"),--(J04_VTA!D20="SUPLENTE"),--(J05_VTA!D20="SUPLENTE"),--(J06_VTA!D20="SUPLENTE"),--(J07_VTA!D20="SUPLENTE"),--(J08_VTA!D20="SUPLENTE"),--(J09_VTA!D20="SUPLENTE"),--(J10_VTA!D20="SUPLENTE"),--(J11_VTA!D20="SUPLENTE"),--(J12_VTA!D20="SUPLENTE"),--(J13_VTA!D20="SUPLENTE"))</f>
        <v>0</v>
      </c>
      <c r="G16" s="22">
        <f>SUM(J01_IDA!G20,J02_IDA!G20,J03_IDA!G20,J04_IDA!G20,J05_IDA!G20,J06_IDA!G20,J07_IDA!G20,J08_IDA!G20,J09_IDA!G20,J10_IDA!G20,J11_IDA!G20,J12_IDA!G20,J13_IDA!G20,J01_VTA!G20,J02_VTA!G20,J03_VTA!G20,J04_VTA!G20,J05_VTA!G20,J06_VTA!G20,J07_VTA!G20,J08_VTA!G20,J09_VTA!G20,J10_VTA!G20,J11_VTA!G20,J12_VTA!G20,J13_VTA!G20)</f>
        <v>75</v>
      </c>
      <c r="H16" s="22">
        <f>SUM(J01_IDA!H20,J02_IDA!H20,J03_IDA!H20,J04_IDA!H20,J05_IDA!H20,J06_IDA!H20,J07_IDA!H20,J08_IDA!H20,J09_IDA!H20,J10_IDA!H20,J11_IDA!H20,J12_IDA!H20,J13_IDA!H20,J01_VTA!H20,J02_VTA!H20,J03_VTA!H20,J04_VTA!H20,J05_VTA!H20,J06_VTA!H20,J07_VTA!H20,J08_VTA!H20,J09_VTA!H20,J10_VTA!H20,J11_VTA!H20,J12_VTA!H20,J13_VTA!H20)</f>
        <v>0</v>
      </c>
      <c r="I16" s="22">
        <f>SUM(J01_IDA!J20,J02_IDA!J20,J03_IDA!J20,J04_IDA!J20,J05_IDA!J20,J06_IDA!J20,J07_IDA!J20,J08_IDA!J20,J09_IDA!J20,J10_IDA!J20,J11_IDA!J20,J12_IDA!J20,J13_IDA!J20,J01_VTA!J20,J02_VTA!J20,J03_VTA!J20,J04_VTA!J20,J05_VTA!J20,J06_VTA!J20,J07_VTA!J20,J08_VTA!J20,J09_VTA!J20,J10_VTA!J20,J11_VTA!J20,J12_VTA!J20,J13_VTA!J20)</f>
        <v>1</v>
      </c>
      <c r="J16" s="22">
        <f>SUM(J01_IDA!K20,J02_IDA!K20,J03_IDA!K20,J04_IDA!K20,J05_IDA!K20,J06_IDA!K20,J07_IDA!K20,J08_IDA!K20,J09_IDA!K20,J10_IDA!K20,J11_IDA!K20,J12_IDA!K20,J13_IDA!K20,J01_VTA!K20,J02_VTA!K20,J03_VTA!K20,J04_VTA!K20,J05_VTA!K20,J06_VTA!K20,J07_VTA!K20,J08_VTA!K20,J09_VTA!K20,J10_VTA!K20,J11_VTA!K20,J12_VTA!K20,J13_VTA!K20)</f>
        <v>0</v>
      </c>
      <c r="K16" s="22">
        <f>SUM(J01_IDA!L20,J02_IDA!L20,J03_IDA!L20,J04_IDA!L20,J05_IDA!L20,J06_IDA!L20,J07_IDA!L20,J08_IDA!L20,J09_IDA!L20,J10_IDA!L20,J11_IDA!L20,J12_IDA!L20,J13_IDA!L20,J01_VTA!L20,J02_VTA!L20,J03_VTA!L20,J04_VTA!L20,J05_VTA!L20,J06_VTA!L20,J07_VTA!L20,J08_VTA!L20,J09_VTA!L20,J10_VTA!L20,J11_VTA!L20,J12_VTA!L20,J13_VTA!L20)</f>
        <v>0</v>
      </c>
      <c r="L16" s="22">
        <f>SUM(--(J01_IDA!M20="SÍ"),--(J02_IDA!M20="SÍ"),--(J03_IDA!M20="SÍ"),--(J04_IDA!M20="SÍ"),--(J05_IDA!M20="SÍ"),--(J06_IDA!M20="SÍ"),--(J07_IDA!M20="SÍ"),--(J08_IDA!M20="SÍ"),--(J09_IDA!M20="SÍ"),--(J10_IDA!M20="SÍ"),--(J11_IDA!M20="SÍ"),--(J12_IDA!M20="SÍ"),--(J13_IDA!M20="SÍ"),--(J01_VTA!M20="SÍ"),--(J02_VTA!M20="SÍ"),--(J03_VTA!M20="SÍ"),--(J04_VTA!M20="SÍ"),--(J05_VTA!M20="SÍ"),--(J06_VTA!M20="SÍ"),--(J07_VTA!M20="SÍ"),--(J08_VTA!M20="SÍ"),--(J09_VTA!M20="SÍ"),--(J10_VTA!M20="SÍ"),--(J11_VTA!M20="SÍ"),--(J12_VTA!M20="SÍ"),--(J13_VTA!M20="SÍ"))</f>
        <v>0</v>
      </c>
      <c r="M16" s="22">
        <f>SUM(J01_IDA!I20,J02_IDA!I20,J03_IDA!I20,J04_IDA!I20,J05_IDA!I20,J06_IDA!I20,J07_IDA!I20,J08_IDA!I20,J09_IDA!I20,J10_IDA!I20,J11_IDA!I20,J12_IDA!I20,J13_IDA!I20,J01_VTA!I20,J02_VTA!I20,J03_VTA!I20,J04_VTA!I20,J05_VTA!I20,J06_VTA!I20,J07_VTA!I20,J08_VTA!I20,J09_VTA!I20,J10_VTA!I20,J11_VTA!I20,J12_VTA!I20,J13_VTA!I20)</f>
        <v>0</v>
      </c>
    </row>
    <row r="17" spans="1:13" x14ac:dyDescent="0.25">
      <c r="A17" s="23">
        <v>12</v>
      </c>
      <c r="B17" s="23" t="s">
        <v>41</v>
      </c>
      <c r="C17" s="23" t="s">
        <v>29</v>
      </c>
      <c r="D17" s="23">
        <f>SUM(--(J01_IDA!D21&lt;&gt;"NO CONVOCADA")*--(J01_IDA!D21&lt;&gt;""),--(J02_IDA!D21&lt;&gt;"NO CONVOCADA")*--(J02_IDA!D21&lt;&gt;""),--(J03_IDA!D21&lt;&gt;"NO CONVOCADA")*--(J03_IDA!D21&lt;&gt;""),--(J04_IDA!D21&lt;&gt;"NO CONVOCADA")*--(J04_IDA!D21&lt;&gt;""),--(J05_IDA!D21&lt;&gt;"NO CONVOCADA")*--(J05_IDA!D21&lt;&gt;""),--(J06_IDA!D21&lt;&gt;"NO CONVOCADA")*--(J06_IDA!D21&lt;&gt;""),--(J07_IDA!D21&lt;&gt;"NO CONVOCADA")*--(J07_IDA!D21&lt;&gt;""),--(J08_IDA!D21&lt;&gt;"NO CONVOCADA")*--(J08_IDA!D21&lt;&gt;""),--(J09_IDA!D21&lt;&gt;"NO CONVOCADA")*--(J09_IDA!D21&lt;&gt;""),--(J10_IDA!D21&lt;&gt;"NO CONVOCADA")*--(J10_IDA!D21&lt;&gt;""),--(J11_IDA!D21&lt;&gt;"NO CONVOCADA")*--(J11_IDA!D21&lt;&gt;""),--(J12_IDA!D21&lt;&gt;"NO CONVOCADA")*--(J12_IDA!D21&lt;&gt;""),--(J13_IDA!D21&lt;&gt;"NO CONVOCADA")*--(J13_IDA!D21&lt;&gt;""),--(J01_VTA!D21&lt;&gt;"NO CONVOCADA")*--(J01_VTA!D21&lt;&gt;""),--(J02_VTA!D21&lt;&gt;"NO CONVOCADA")*--(J02_VTA!D21&lt;&gt;""),--(J03_VTA!D21&lt;&gt;"NO CONVOCADA")*--(J03_VTA!D21&lt;&gt;""),--(J04_VTA!D21&lt;&gt;"NO CONVOCADA")*--(J04_VTA!D21&lt;&gt;""),--(J05_VTA!D21&lt;&gt;"NO CONVOCADA")*--(J05_VTA!D21&lt;&gt;""),--(J06_VTA!D21&lt;&gt;"NO CONVOCADA")*--(J06_VTA!D21&lt;&gt;""),--(J07_VTA!D21&lt;&gt;"NO CONVOCADA")*--(J07_VTA!D21&lt;&gt;""),--(J08_VTA!D21&lt;&gt;"NO CONVOCADA")*--(J08_VTA!D21&lt;&gt;""),--(J09_VTA!D21&lt;&gt;"NO CONVOCADA")*--(J09_VTA!D21&lt;&gt;""),--(J10_VTA!D21&lt;&gt;"NO CONVOCADA")*--(J10_VTA!D21&lt;&gt;""),--(J11_VTA!D21&lt;&gt;"NO CONVOCADA")*--(J11_VTA!D21&lt;&gt;""),--(J12_VTA!D21&lt;&gt;"NO CONVOCADA")*--(J12_VTA!D21&lt;&gt;""),--(J13_VTA!D21&lt;&gt;"NO CONVOCADA")*--(J13_VTA!D21&lt;&gt;""))</f>
        <v>1</v>
      </c>
      <c r="E17" s="23">
        <f>SUM(--(J01_IDA!D21="TITULAR"),--(J02_IDA!D21="TITULAR"),--(J03_IDA!D21="TITULAR"),--(J04_IDA!D21="TITULAR"),--(J05_IDA!D21="TITULAR"),--(J06_IDA!D21="TITULAR"),--(J07_IDA!D21="TITULAR"),--(J08_IDA!D21="TITULAR"),--(J09_IDA!D21="TITULAR"),--(J10_IDA!D21="TITULAR"),--(J11_IDA!D21="TITULAR"),--(J12_IDA!D21="TITULAR"),--(J13_IDA!D21="TITULAR"),--(J01_VTA!D21="TITULAR"),--(J02_VTA!D21="TITULAR"),--(J03_VTA!D21="TITULAR"),--(J04_VTA!D21="TITULAR"),--(J05_VTA!D21="TITULAR"),--(J06_VTA!D21="TITULAR"),--(J07_VTA!D21="TITULAR"),--(J08_VTA!D21="TITULAR"),--(J09_VTA!D21="TITULAR"),--(J10_VTA!D21="TITULAR"),--(J11_VTA!D21="TITULAR"),--(J12_VTA!D21="TITULAR"),--(J13_VTA!D21="TITULAR"))</f>
        <v>0</v>
      </c>
      <c r="F17" s="23">
        <f>SUM(--(J01_IDA!D21="SUPLENTE"),--(J02_IDA!D21="SUPLENTE"),--(J03_IDA!D21="SUPLENTE"),--(J04_IDA!D21="SUPLENTE"),--(J05_IDA!D21="SUPLENTE"),--(J06_IDA!D21="SUPLENTE"),--(J07_IDA!D21="SUPLENTE"),--(J08_IDA!D21="SUPLENTE"),--(J09_IDA!D21="SUPLENTE"),--(J10_IDA!D21="SUPLENTE"),--(J11_IDA!D21="SUPLENTE"),--(J12_IDA!D21="SUPLENTE"),--(J13_IDA!D21="SUPLENTE"),--(J01_VTA!D21="SUPLENTE"),--(J02_VTA!D21="SUPLENTE"),--(J03_VTA!D21="SUPLENTE"),--(J04_VTA!D21="SUPLENTE"),--(J05_VTA!D21="SUPLENTE"),--(J06_VTA!D21="SUPLENTE"),--(J07_VTA!D21="SUPLENTE"),--(J08_VTA!D21="SUPLENTE"),--(J09_VTA!D21="SUPLENTE"),--(J10_VTA!D21="SUPLENTE"),--(J11_VTA!D21="SUPLENTE"),--(J12_VTA!D21="SUPLENTE"),--(J13_VTA!D21="SUPLENTE"))</f>
        <v>1</v>
      </c>
      <c r="G17" s="23">
        <f>SUM(J01_IDA!G21,J02_IDA!G21,J03_IDA!G21,J04_IDA!G21,J05_IDA!G21,J06_IDA!G21,J07_IDA!G21,J08_IDA!G21,J09_IDA!G21,J10_IDA!G21,J11_IDA!G21,J12_IDA!G21,J13_IDA!G21,J01_VTA!G21,J02_VTA!G21,J03_VTA!G21,J04_VTA!G21,J05_VTA!G21,J06_VTA!G21,J07_VTA!G21,J08_VTA!G21,J09_VTA!G21,J10_VTA!G21,J11_VTA!G21,J12_VTA!G21,J13_VTA!G21)</f>
        <v>45</v>
      </c>
      <c r="H17" s="23">
        <f>SUM(J01_IDA!H21,J02_IDA!H21,J03_IDA!H21,J04_IDA!H21,J05_IDA!H21,J06_IDA!H21,J07_IDA!H21,J08_IDA!H21,J09_IDA!H21,J10_IDA!H21,J11_IDA!H21,J12_IDA!H21,J13_IDA!H21,J01_VTA!H21,J02_VTA!H21,J03_VTA!H21,J04_VTA!H21,J05_VTA!H21,J06_VTA!H21,J07_VTA!H21,J08_VTA!H21,J09_VTA!H21,J10_VTA!H21,J11_VTA!H21,J12_VTA!H21,J13_VTA!H21)</f>
        <v>0</v>
      </c>
      <c r="I17" s="23">
        <f>SUM(J01_IDA!J21,J02_IDA!J21,J03_IDA!J21,J04_IDA!J21,J05_IDA!J21,J06_IDA!J21,J07_IDA!J21,J08_IDA!J21,J09_IDA!J21,J10_IDA!J21,J11_IDA!J21,J12_IDA!J21,J13_IDA!J21,J01_VTA!J21,J02_VTA!J21,J03_VTA!J21,J04_VTA!J21,J05_VTA!J21,J06_VTA!J21,J07_VTA!J21,J08_VTA!J21,J09_VTA!J21,J10_VTA!J21,J11_VTA!J21,J12_VTA!J21,J13_VTA!J21)</f>
        <v>0</v>
      </c>
      <c r="J17" s="23">
        <f>SUM(J01_IDA!K21,J02_IDA!K21,J03_IDA!K21,J04_IDA!K21,J05_IDA!K21,J06_IDA!K21,J07_IDA!K21,J08_IDA!K21,J09_IDA!K21,J10_IDA!K21,J11_IDA!K21,J12_IDA!K21,J13_IDA!K21,J01_VTA!K21,J02_VTA!K21,J03_VTA!K21,J04_VTA!K21,J05_VTA!K21,J06_VTA!K21,J07_VTA!K21,J08_VTA!K21,J09_VTA!K21,J10_VTA!K21,J11_VTA!K21,J12_VTA!K21,J13_VTA!K21)</f>
        <v>0</v>
      </c>
      <c r="K17" s="23">
        <f>SUM(J01_IDA!L21,J02_IDA!L21,J03_IDA!L21,J04_IDA!L21,J05_IDA!L21,J06_IDA!L21,J07_IDA!L21,J08_IDA!L21,J09_IDA!L21,J10_IDA!L21,J11_IDA!L21,J12_IDA!L21,J13_IDA!L21,J01_VTA!L21,J02_VTA!L21,J03_VTA!L21,J04_VTA!L21,J05_VTA!L21,J06_VTA!L21,J07_VTA!L21,J08_VTA!L21,J09_VTA!L21,J10_VTA!L21,J11_VTA!L21,J12_VTA!L21,J13_VTA!L21)</f>
        <v>0</v>
      </c>
      <c r="L17" s="23">
        <f>SUM(--(J01_IDA!M21="SÍ"),--(J02_IDA!M21="SÍ"),--(J03_IDA!M21="SÍ"),--(J04_IDA!M21="SÍ"),--(J05_IDA!M21="SÍ"),--(J06_IDA!M21="SÍ"),--(J07_IDA!M21="SÍ"),--(J08_IDA!M21="SÍ"),--(J09_IDA!M21="SÍ"),--(J10_IDA!M21="SÍ"),--(J11_IDA!M21="SÍ"),--(J12_IDA!M21="SÍ"),--(J13_IDA!M21="SÍ"),--(J01_VTA!M21="SÍ"),--(J02_VTA!M21="SÍ"),--(J03_VTA!M21="SÍ"),--(J04_VTA!M21="SÍ"),--(J05_VTA!M21="SÍ"),--(J06_VTA!M21="SÍ"),--(J07_VTA!M21="SÍ"),--(J08_VTA!M21="SÍ"),--(J09_VTA!M21="SÍ"),--(J10_VTA!M21="SÍ"),--(J11_VTA!M21="SÍ"),--(J12_VTA!M21="SÍ"),--(J13_VTA!M21="SÍ"))</f>
        <v>0</v>
      </c>
      <c r="M17" s="23">
        <f>SUM(J01_IDA!I21,J02_IDA!I21,J03_IDA!I21,J04_IDA!I21,J05_IDA!I21,J06_IDA!I21,J07_IDA!I21,J08_IDA!I21,J09_IDA!I21,J10_IDA!I21,J11_IDA!I21,J12_IDA!I21,J13_IDA!I21,J01_VTA!I21,J02_VTA!I21,J03_VTA!I21,J04_VTA!I21,J05_VTA!I21,J06_VTA!I21,J07_VTA!I21,J08_VTA!I21,J09_VTA!I21,J10_VTA!I21,J11_VTA!I21,J12_VTA!I21,J13_VTA!I21)</f>
        <v>0</v>
      </c>
    </row>
    <row r="18" spans="1:13" x14ac:dyDescent="0.25">
      <c r="A18" s="22">
        <v>13</v>
      </c>
      <c r="B18" s="22" t="s">
        <v>42</v>
      </c>
      <c r="C18" s="22" t="s">
        <v>21</v>
      </c>
      <c r="D18" s="22">
        <f>SUM(--(J01_IDA!D22&lt;&gt;"NO CONVOCADA")*--(J01_IDA!D22&lt;&gt;""),--(J02_IDA!D22&lt;&gt;"NO CONVOCADA")*--(J02_IDA!D22&lt;&gt;""),--(J03_IDA!D22&lt;&gt;"NO CONVOCADA")*--(J03_IDA!D22&lt;&gt;""),--(J04_IDA!D22&lt;&gt;"NO CONVOCADA")*--(J04_IDA!D22&lt;&gt;""),--(J05_IDA!D22&lt;&gt;"NO CONVOCADA")*--(J05_IDA!D22&lt;&gt;""),--(J06_IDA!D22&lt;&gt;"NO CONVOCADA")*--(J06_IDA!D22&lt;&gt;""),--(J07_IDA!D22&lt;&gt;"NO CONVOCADA")*--(J07_IDA!D22&lt;&gt;""),--(J08_IDA!D22&lt;&gt;"NO CONVOCADA")*--(J08_IDA!D22&lt;&gt;""),--(J09_IDA!D22&lt;&gt;"NO CONVOCADA")*--(J09_IDA!D22&lt;&gt;""),--(J10_IDA!D22&lt;&gt;"NO CONVOCADA")*--(J10_IDA!D22&lt;&gt;""),--(J11_IDA!D22&lt;&gt;"NO CONVOCADA")*--(J11_IDA!D22&lt;&gt;""),--(J12_IDA!D22&lt;&gt;"NO CONVOCADA")*--(J12_IDA!D22&lt;&gt;""),--(J13_IDA!D22&lt;&gt;"NO CONVOCADA")*--(J13_IDA!D22&lt;&gt;""),--(J01_VTA!D22&lt;&gt;"NO CONVOCADA")*--(J01_VTA!D22&lt;&gt;""),--(J02_VTA!D22&lt;&gt;"NO CONVOCADA")*--(J02_VTA!D22&lt;&gt;""),--(J03_VTA!D22&lt;&gt;"NO CONVOCADA")*--(J03_VTA!D22&lt;&gt;""),--(J04_VTA!D22&lt;&gt;"NO CONVOCADA")*--(J04_VTA!D22&lt;&gt;""),--(J05_VTA!D22&lt;&gt;"NO CONVOCADA")*--(J05_VTA!D22&lt;&gt;""),--(J06_VTA!D22&lt;&gt;"NO CONVOCADA")*--(J06_VTA!D22&lt;&gt;""),--(J07_VTA!D22&lt;&gt;"NO CONVOCADA")*--(J07_VTA!D22&lt;&gt;""),--(J08_VTA!D22&lt;&gt;"NO CONVOCADA")*--(J08_VTA!D22&lt;&gt;""),--(J09_VTA!D22&lt;&gt;"NO CONVOCADA")*--(J09_VTA!D22&lt;&gt;""),--(J10_VTA!D22&lt;&gt;"NO CONVOCADA")*--(J10_VTA!D22&lt;&gt;""),--(J11_VTA!D22&lt;&gt;"NO CONVOCADA")*--(J11_VTA!D22&lt;&gt;""),--(J12_VTA!D22&lt;&gt;"NO CONVOCADA")*--(J12_VTA!D22&lt;&gt;""),--(J13_VTA!D22&lt;&gt;"NO CONVOCADA")*--(J13_VTA!D22&lt;&gt;""))</f>
        <v>1</v>
      </c>
      <c r="E18" s="22">
        <f>SUM(--(J01_IDA!D22="TITULAR"),--(J02_IDA!D22="TITULAR"),--(J03_IDA!D22="TITULAR"),--(J04_IDA!D22="TITULAR"),--(J05_IDA!D22="TITULAR"),--(J06_IDA!D22="TITULAR"),--(J07_IDA!D22="TITULAR"),--(J08_IDA!D22="TITULAR"),--(J09_IDA!D22="TITULAR"),--(J10_IDA!D22="TITULAR"),--(J11_IDA!D22="TITULAR"),--(J12_IDA!D22="TITULAR"),--(J13_IDA!D22="TITULAR"),--(J01_VTA!D22="TITULAR"),--(J02_VTA!D22="TITULAR"),--(J03_VTA!D22="TITULAR"),--(J04_VTA!D22="TITULAR"),--(J05_VTA!D22="TITULAR"),--(J06_VTA!D22="TITULAR"),--(J07_VTA!D22="TITULAR"),--(J08_VTA!D22="TITULAR"),--(J09_VTA!D22="TITULAR"),--(J10_VTA!D22="TITULAR"),--(J11_VTA!D22="TITULAR"),--(J12_VTA!D22="TITULAR"),--(J13_VTA!D22="TITULAR"))</f>
        <v>0</v>
      </c>
      <c r="F18" s="22">
        <f>SUM(--(J01_IDA!D22="SUPLENTE"),--(J02_IDA!D22="SUPLENTE"),--(J03_IDA!D22="SUPLENTE"),--(J04_IDA!D22="SUPLENTE"),--(J05_IDA!D22="SUPLENTE"),--(J06_IDA!D22="SUPLENTE"),--(J07_IDA!D22="SUPLENTE"),--(J08_IDA!D22="SUPLENTE"),--(J09_IDA!D22="SUPLENTE"),--(J10_IDA!D22="SUPLENTE"),--(J11_IDA!D22="SUPLENTE"),--(J12_IDA!D22="SUPLENTE"),--(J13_IDA!D22="SUPLENTE"),--(J01_VTA!D22="SUPLENTE"),--(J02_VTA!D22="SUPLENTE"),--(J03_VTA!D22="SUPLENTE"),--(J04_VTA!D22="SUPLENTE"),--(J05_VTA!D22="SUPLENTE"),--(J06_VTA!D22="SUPLENTE"),--(J07_VTA!D22="SUPLENTE"),--(J08_VTA!D22="SUPLENTE"),--(J09_VTA!D22="SUPLENTE"),--(J10_VTA!D22="SUPLENTE"),--(J11_VTA!D22="SUPLENTE"),--(J12_VTA!D22="SUPLENTE"),--(J13_VTA!D22="SUPLENTE"))</f>
        <v>1</v>
      </c>
      <c r="G18" s="22">
        <f>SUM(J01_IDA!G22,J02_IDA!G22,J03_IDA!G22,J04_IDA!G22,J05_IDA!G22,J06_IDA!G22,J07_IDA!G22,J08_IDA!G22,J09_IDA!G22,J10_IDA!G22,J11_IDA!G22,J12_IDA!G22,J13_IDA!G22,J01_VTA!G22,J02_VTA!G22,J03_VTA!G22,J04_VTA!G22,J05_VTA!G22,J06_VTA!G22,J07_VTA!G22,J08_VTA!G22,J09_VTA!G22,J10_VTA!G22,J11_VTA!G22,J12_VTA!G22,J13_VTA!G22)</f>
        <v>45</v>
      </c>
      <c r="H18" s="22">
        <f>SUM(J01_IDA!H22,J02_IDA!H22,J03_IDA!H22,J04_IDA!H22,J05_IDA!H22,J06_IDA!H22,J07_IDA!H22,J08_IDA!H22,J09_IDA!H22,J10_IDA!H22,J11_IDA!H22,J12_IDA!H22,J13_IDA!H22,J01_VTA!H22,J02_VTA!H22,J03_VTA!H22,J04_VTA!H22,J05_VTA!H22,J06_VTA!H22,J07_VTA!H22,J08_VTA!H22,J09_VTA!H22,J10_VTA!H22,J11_VTA!H22,J12_VTA!H22,J13_VTA!H22)</f>
        <v>0</v>
      </c>
      <c r="I18" s="22">
        <f>SUM(J01_IDA!J22,J02_IDA!J22,J03_IDA!J22,J04_IDA!J22,J05_IDA!J22,J06_IDA!J22,J07_IDA!J22,J08_IDA!J22,J09_IDA!J22,J10_IDA!J22,J11_IDA!J22,J12_IDA!J22,J13_IDA!J22,J01_VTA!J22,J02_VTA!J22,J03_VTA!J22,J04_VTA!J22,J05_VTA!J22,J06_VTA!J22,J07_VTA!J22,J08_VTA!J22,J09_VTA!J22,J10_VTA!J22,J11_VTA!J22,J12_VTA!J22,J13_VTA!J22)</f>
        <v>0</v>
      </c>
      <c r="J18" s="22">
        <f>SUM(J01_IDA!K22,J02_IDA!K22,J03_IDA!K22,J04_IDA!K22,J05_IDA!K22,J06_IDA!K22,J07_IDA!K22,J08_IDA!K22,J09_IDA!K22,J10_IDA!K22,J11_IDA!K22,J12_IDA!K22,J13_IDA!K22,J01_VTA!K22,J02_VTA!K22,J03_VTA!K22,J04_VTA!K22,J05_VTA!K22,J06_VTA!K22,J07_VTA!K22,J08_VTA!K22,J09_VTA!K22,J10_VTA!K22,J11_VTA!K22,J12_VTA!K22,J13_VTA!K22)</f>
        <v>0</v>
      </c>
      <c r="K18" s="22">
        <f>SUM(J01_IDA!L22,J02_IDA!L22,J03_IDA!L22,J04_IDA!L22,J05_IDA!L22,J06_IDA!L22,J07_IDA!L22,J08_IDA!L22,J09_IDA!L22,J10_IDA!L22,J11_IDA!L22,J12_IDA!L22,J13_IDA!L22,J01_VTA!L22,J02_VTA!L22,J03_VTA!L22,J04_VTA!L22,J05_VTA!L22,J06_VTA!L22,J07_VTA!L22,J08_VTA!L22,J09_VTA!L22,J10_VTA!L22,J11_VTA!L22,J12_VTA!L22,J13_VTA!L22)</f>
        <v>0</v>
      </c>
      <c r="L18" s="22">
        <f>SUM(--(J01_IDA!M22="SÍ"),--(J02_IDA!M22="SÍ"),--(J03_IDA!M22="SÍ"),--(J04_IDA!M22="SÍ"),--(J05_IDA!M22="SÍ"),--(J06_IDA!M22="SÍ"),--(J07_IDA!M22="SÍ"),--(J08_IDA!M22="SÍ"),--(J09_IDA!M22="SÍ"),--(J10_IDA!M22="SÍ"),--(J11_IDA!M22="SÍ"),--(J12_IDA!M22="SÍ"),--(J13_IDA!M22="SÍ"),--(J01_VTA!M22="SÍ"),--(J02_VTA!M22="SÍ"),--(J03_VTA!M22="SÍ"),--(J04_VTA!M22="SÍ"),--(J05_VTA!M22="SÍ"),--(J06_VTA!M22="SÍ"),--(J07_VTA!M22="SÍ"),--(J08_VTA!M22="SÍ"),--(J09_VTA!M22="SÍ"),--(J10_VTA!M22="SÍ"),--(J11_VTA!M22="SÍ"),--(J12_VTA!M22="SÍ"),--(J13_VTA!M22="SÍ"))</f>
        <v>0</v>
      </c>
      <c r="M18" s="22">
        <f>SUM(J01_IDA!I22,J02_IDA!I22,J03_IDA!I22,J04_IDA!I22,J05_IDA!I22,J06_IDA!I22,J07_IDA!I22,J08_IDA!I22,J09_IDA!I22,J10_IDA!I22,J11_IDA!I22,J12_IDA!I22,J13_IDA!I22,J01_VTA!I22,J02_VTA!I22,J03_VTA!I22,J04_VTA!I22,J05_VTA!I22,J06_VTA!I22,J07_VTA!I22,J08_VTA!I22,J09_VTA!I22,J10_VTA!I22,J11_VTA!I22,J12_VTA!I22,J13_VTA!I22)</f>
        <v>1</v>
      </c>
    </row>
    <row r="19" spans="1:13" x14ac:dyDescent="0.25">
      <c r="A19" s="23">
        <v>14</v>
      </c>
      <c r="B19" s="23" t="s">
        <v>43</v>
      </c>
      <c r="C19" s="23" t="s">
        <v>44</v>
      </c>
      <c r="D19" s="23">
        <f>SUM(--(J01_IDA!D23&lt;&gt;"NO CONVOCADA")*--(J01_IDA!D23&lt;&gt;""),--(J02_IDA!D23&lt;&gt;"NO CONVOCADA")*--(J02_IDA!D23&lt;&gt;""),--(J03_IDA!D23&lt;&gt;"NO CONVOCADA")*--(J03_IDA!D23&lt;&gt;""),--(J04_IDA!D23&lt;&gt;"NO CONVOCADA")*--(J04_IDA!D23&lt;&gt;""),--(J05_IDA!D23&lt;&gt;"NO CONVOCADA")*--(J05_IDA!D23&lt;&gt;""),--(J06_IDA!D23&lt;&gt;"NO CONVOCADA")*--(J06_IDA!D23&lt;&gt;""),--(J07_IDA!D23&lt;&gt;"NO CONVOCADA")*--(J07_IDA!D23&lt;&gt;""),--(J08_IDA!D23&lt;&gt;"NO CONVOCADA")*--(J08_IDA!D23&lt;&gt;""),--(J09_IDA!D23&lt;&gt;"NO CONVOCADA")*--(J09_IDA!D23&lt;&gt;""),--(J10_IDA!D23&lt;&gt;"NO CONVOCADA")*--(J10_IDA!D23&lt;&gt;""),--(J11_IDA!D23&lt;&gt;"NO CONVOCADA")*--(J11_IDA!D23&lt;&gt;""),--(J12_IDA!D23&lt;&gt;"NO CONVOCADA")*--(J12_IDA!D23&lt;&gt;""),--(J13_IDA!D23&lt;&gt;"NO CONVOCADA")*--(J13_IDA!D23&lt;&gt;""),--(J01_VTA!D23&lt;&gt;"NO CONVOCADA")*--(J01_VTA!D23&lt;&gt;""),--(J02_VTA!D23&lt;&gt;"NO CONVOCADA")*--(J02_VTA!D23&lt;&gt;""),--(J03_VTA!D23&lt;&gt;"NO CONVOCADA")*--(J03_VTA!D23&lt;&gt;""),--(J04_VTA!D23&lt;&gt;"NO CONVOCADA")*--(J04_VTA!D23&lt;&gt;""),--(J05_VTA!D23&lt;&gt;"NO CONVOCADA")*--(J05_VTA!D23&lt;&gt;""),--(J06_VTA!D23&lt;&gt;"NO CONVOCADA")*--(J06_VTA!D23&lt;&gt;""),--(J07_VTA!D23&lt;&gt;"NO CONVOCADA")*--(J07_VTA!D23&lt;&gt;""),--(J08_VTA!D23&lt;&gt;"NO CONVOCADA")*--(J08_VTA!D23&lt;&gt;""),--(J09_VTA!D23&lt;&gt;"NO CONVOCADA")*--(J09_VTA!D23&lt;&gt;""),--(J10_VTA!D23&lt;&gt;"NO CONVOCADA")*--(J10_VTA!D23&lt;&gt;""),--(J11_VTA!D23&lt;&gt;"NO CONVOCADA")*--(J11_VTA!D23&lt;&gt;""),--(J12_VTA!D23&lt;&gt;"NO CONVOCADA")*--(J12_VTA!D23&lt;&gt;""),--(J13_VTA!D23&lt;&gt;"NO CONVOCADA")*--(J13_VTA!D23&lt;&gt;""))</f>
        <v>1</v>
      </c>
      <c r="E19" s="23">
        <f>SUM(--(J01_IDA!D23="TITULAR"),--(J02_IDA!D23="TITULAR"),--(J03_IDA!D23="TITULAR"),--(J04_IDA!D23="TITULAR"),--(J05_IDA!D23="TITULAR"),--(J06_IDA!D23="TITULAR"),--(J07_IDA!D23="TITULAR"),--(J08_IDA!D23="TITULAR"),--(J09_IDA!D23="TITULAR"),--(J10_IDA!D23="TITULAR"),--(J11_IDA!D23="TITULAR"),--(J12_IDA!D23="TITULAR"),--(J13_IDA!D23="TITULAR"),--(J01_VTA!D23="TITULAR"),--(J02_VTA!D23="TITULAR"),--(J03_VTA!D23="TITULAR"),--(J04_VTA!D23="TITULAR"),--(J05_VTA!D23="TITULAR"),--(J06_VTA!D23="TITULAR"),--(J07_VTA!D23="TITULAR"),--(J08_VTA!D23="TITULAR"),--(J09_VTA!D23="TITULAR"),--(J10_VTA!D23="TITULAR"),--(J11_VTA!D23="TITULAR"),--(J12_VTA!D23="TITULAR"),--(J13_VTA!D23="TITULAR"))</f>
        <v>0</v>
      </c>
      <c r="F19" s="23">
        <f>SUM(--(J01_IDA!D23="SUPLENTE"),--(J02_IDA!D23="SUPLENTE"),--(J03_IDA!D23="SUPLENTE"),--(J04_IDA!D23="SUPLENTE"),--(J05_IDA!D23="SUPLENTE"),--(J06_IDA!D23="SUPLENTE"),--(J07_IDA!D23="SUPLENTE"),--(J08_IDA!D23="SUPLENTE"),--(J09_IDA!D23="SUPLENTE"),--(J10_IDA!D23="SUPLENTE"),--(J11_IDA!D23="SUPLENTE"),--(J12_IDA!D23="SUPLENTE"),--(J13_IDA!D23="SUPLENTE"),--(J01_VTA!D23="SUPLENTE"),--(J02_VTA!D23="SUPLENTE"),--(J03_VTA!D23="SUPLENTE"),--(J04_VTA!D23="SUPLENTE"),--(J05_VTA!D23="SUPLENTE"),--(J06_VTA!D23="SUPLENTE"),--(J07_VTA!D23="SUPLENTE"),--(J08_VTA!D23="SUPLENTE"),--(J09_VTA!D23="SUPLENTE"),--(J10_VTA!D23="SUPLENTE"),--(J11_VTA!D23="SUPLENTE"),--(J12_VTA!D23="SUPLENTE"),--(J13_VTA!D23="SUPLENTE"))</f>
        <v>1</v>
      </c>
      <c r="G19" s="23">
        <f>SUM(J01_IDA!G23,J02_IDA!G23,J03_IDA!G23,J04_IDA!G23,J05_IDA!G23,J06_IDA!G23,J07_IDA!G23,J08_IDA!G23,J09_IDA!G23,J10_IDA!G23,J11_IDA!G23,J12_IDA!G23,J13_IDA!G23,J01_VTA!G23,J02_VTA!G23,J03_VTA!G23,J04_VTA!G23,J05_VTA!G23,J06_VTA!G23,J07_VTA!G23,J08_VTA!G23,J09_VTA!G23,J10_VTA!G23,J11_VTA!G23,J12_VTA!G23,J13_VTA!G23)</f>
        <v>15</v>
      </c>
      <c r="H19" s="23">
        <f>SUM(J01_IDA!H23,J02_IDA!H23,J03_IDA!H23,J04_IDA!H23,J05_IDA!H23,J06_IDA!H23,J07_IDA!H23,J08_IDA!H23,J09_IDA!H23,J10_IDA!H23,J11_IDA!H23,J12_IDA!H23,J13_IDA!H23,J01_VTA!H23,J02_VTA!H23,J03_VTA!H23,J04_VTA!H23,J05_VTA!H23,J06_VTA!H23,J07_VTA!H23,J08_VTA!H23,J09_VTA!H23,J10_VTA!H23,J11_VTA!H23,J12_VTA!H23,J13_VTA!H23)</f>
        <v>0</v>
      </c>
      <c r="I19" s="23">
        <f>SUM(J01_IDA!J23,J02_IDA!J23,J03_IDA!J23,J04_IDA!J23,J05_IDA!J23,J06_IDA!J23,J07_IDA!J23,J08_IDA!J23,J09_IDA!J23,J10_IDA!J23,J11_IDA!J23,J12_IDA!J23,J13_IDA!J23,J01_VTA!J23,J02_VTA!J23,J03_VTA!J23,J04_VTA!J23,J05_VTA!J23,J06_VTA!J23,J07_VTA!J23,J08_VTA!J23,J09_VTA!J23,J10_VTA!J23,J11_VTA!J23,J12_VTA!J23,J13_VTA!J23)</f>
        <v>0</v>
      </c>
      <c r="J19" s="23">
        <f>SUM(J01_IDA!K23,J02_IDA!K23,J03_IDA!K23,J04_IDA!K23,J05_IDA!K23,J06_IDA!K23,J07_IDA!K23,J08_IDA!K23,J09_IDA!K23,J10_IDA!K23,J11_IDA!K23,J12_IDA!K23,J13_IDA!K23,J01_VTA!K23,J02_VTA!K23,J03_VTA!K23,J04_VTA!K23,J05_VTA!K23,J06_VTA!K23,J07_VTA!K23,J08_VTA!K23,J09_VTA!K23,J10_VTA!K23,J11_VTA!K23,J12_VTA!K23,J13_VTA!K23)</f>
        <v>0</v>
      </c>
      <c r="K19" s="23">
        <f>SUM(J01_IDA!L23,J02_IDA!L23,J03_IDA!L23,J04_IDA!L23,J05_IDA!L23,J06_IDA!L23,J07_IDA!L23,J08_IDA!L23,J09_IDA!L23,J10_IDA!L23,J11_IDA!L23,J12_IDA!L23,J13_IDA!L23,J01_VTA!L23,J02_VTA!L23,J03_VTA!L23,J04_VTA!L23,J05_VTA!L23,J06_VTA!L23,J07_VTA!L23,J08_VTA!L23,J09_VTA!L23,J10_VTA!L23,J11_VTA!L23,J12_VTA!L23,J13_VTA!L23)</f>
        <v>0</v>
      </c>
      <c r="L19" s="23">
        <f>SUM(--(J01_IDA!M23="SÍ"),--(J02_IDA!M23="SÍ"),--(J03_IDA!M23="SÍ"),--(J04_IDA!M23="SÍ"),--(J05_IDA!M23="SÍ"),--(J06_IDA!M23="SÍ"),--(J07_IDA!M23="SÍ"),--(J08_IDA!M23="SÍ"),--(J09_IDA!M23="SÍ"),--(J10_IDA!M23="SÍ"),--(J11_IDA!M23="SÍ"),--(J12_IDA!M23="SÍ"),--(J13_IDA!M23="SÍ"),--(J01_VTA!M23="SÍ"),--(J02_VTA!M23="SÍ"),--(J03_VTA!M23="SÍ"),--(J04_VTA!M23="SÍ"),--(J05_VTA!M23="SÍ"),--(J06_VTA!M23="SÍ"),--(J07_VTA!M23="SÍ"),--(J08_VTA!M23="SÍ"),--(J09_VTA!M23="SÍ"),--(J10_VTA!M23="SÍ"),--(J11_VTA!M23="SÍ"),--(J12_VTA!M23="SÍ"),--(J13_VTA!M23="SÍ"))</f>
        <v>0</v>
      </c>
      <c r="M19" s="23">
        <f>SUM(J01_IDA!I23,J02_IDA!I23,J03_IDA!I23,J04_IDA!I23,J05_IDA!I23,J06_IDA!I23,J07_IDA!I23,J08_IDA!I23,J09_IDA!I23,J10_IDA!I23,J11_IDA!I23,J12_IDA!I23,J13_IDA!I23,J01_VTA!I23,J02_VTA!I23,J03_VTA!I23,J04_VTA!I23,J05_VTA!I23,J06_VTA!I23,J07_VTA!I23,J08_VTA!I23,J09_VTA!I23,J10_VTA!I23,J11_VTA!I23,J12_VTA!I23,J13_VTA!I23)</f>
        <v>0</v>
      </c>
    </row>
    <row r="20" spans="1:13" x14ac:dyDescent="0.25">
      <c r="A20" s="22">
        <v>15</v>
      </c>
      <c r="B20" s="22" t="s">
        <v>45</v>
      </c>
      <c r="C20" s="22" t="s">
        <v>33</v>
      </c>
      <c r="D20" s="22">
        <f>SUM(--(J01_IDA!D24&lt;&gt;"NO CONVOCADA")*--(J01_IDA!D24&lt;&gt;""),--(J02_IDA!D24&lt;&gt;"NO CONVOCADA")*--(J02_IDA!D24&lt;&gt;""),--(J03_IDA!D24&lt;&gt;"NO CONVOCADA")*--(J03_IDA!D24&lt;&gt;""),--(J04_IDA!D24&lt;&gt;"NO CONVOCADA")*--(J04_IDA!D24&lt;&gt;""),--(J05_IDA!D24&lt;&gt;"NO CONVOCADA")*--(J05_IDA!D24&lt;&gt;""),--(J06_IDA!D24&lt;&gt;"NO CONVOCADA")*--(J06_IDA!D24&lt;&gt;""),--(J07_IDA!D24&lt;&gt;"NO CONVOCADA")*--(J07_IDA!D24&lt;&gt;""),--(J08_IDA!D24&lt;&gt;"NO CONVOCADA")*--(J08_IDA!D24&lt;&gt;""),--(J09_IDA!D24&lt;&gt;"NO CONVOCADA")*--(J09_IDA!D24&lt;&gt;""),--(J10_IDA!D24&lt;&gt;"NO CONVOCADA")*--(J10_IDA!D24&lt;&gt;""),--(J11_IDA!D24&lt;&gt;"NO CONVOCADA")*--(J11_IDA!D24&lt;&gt;""),--(J12_IDA!D24&lt;&gt;"NO CONVOCADA")*--(J12_IDA!D24&lt;&gt;""),--(J13_IDA!D24&lt;&gt;"NO CONVOCADA")*--(J13_IDA!D24&lt;&gt;""),--(J01_VTA!D24&lt;&gt;"NO CONVOCADA")*--(J01_VTA!D24&lt;&gt;""),--(J02_VTA!D24&lt;&gt;"NO CONVOCADA")*--(J02_VTA!D24&lt;&gt;""),--(J03_VTA!D24&lt;&gt;"NO CONVOCADA")*--(J03_VTA!D24&lt;&gt;""),--(J04_VTA!D24&lt;&gt;"NO CONVOCADA")*--(J04_VTA!D24&lt;&gt;""),--(J05_VTA!D24&lt;&gt;"NO CONVOCADA")*--(J05_VTA!D24&lt;&gt;""),--(J06_VTA!D24&lt;&gt;"NO CONVOCADA")*--(J06_VTA!D24&lt;&gt;""),--(J07_VTA!D24&lt;&gt;"NO CONVOCADA")*--(J07_VTA!D24&lt;&gt;""),--(J08_VTA!D24&lt;&gt;"NO CONVOCADA")*--(J08_VTA!D24&lt;&gt;""),--(J09_VTA!D24&lt;&gt;"NO CONVOCADA")*--(J09_VTA!D24&lt;&gt;""),--(J10_VTA!D24&lt;&gt;"NO CONVOCADA")*--(J10_VTA!D24&lt;&gt;""),--(J11_VTA!D24&lt;&gt;"NO CONVOCADA")*--(J11_VTA!D24&lt;&gt;""),--(J12_VTA!D24&lt;&gt;"NO CONVOCADA")*--(J12_VTA!D24&lt;&gt;""),--(J13_VTA!D24&lt;&gt;"NO CONVOCADA")*--(J13_VTA!D24&lt;&gt;""))</f>
        <v>1</v>
      </c>
      <c r="E20" s="22">
        <f>SUM(--(J01_IDA!D24="TITULAR"),--(J02_IDA!D24="TITULAR"),--(J03_IDA!D24="TITULAR"),--(J04_IDA!D24="TITULAR"),--(J05_IDA!D24="TITULAR"),--(J06_IDA!D24="TITULAR"),--(J07_IDA!D24="TITULAR"),--(J08_IDA!D24="TITULAR"),--(J09_IDA!D24="TITULAR"),--(J10_IDA!D24="TITULAR"),--(J11_IDA!D24="TITULAR"),--(J12_IDA!D24="TITULAR"),--(J13_IDA!D24="TITULAR"),--(J01_VTA!D24="TITULAR"),--(J02_VTA!D24="TITULAR"),--(J03_VTA!D24="TITULAR"),--(J04_VTA!D24="TITULAR"),--(J05_VTA!D24="TITULAR"),--(J06_VTA!D24="TITULAR"),--(J07_VTA!D24="TITULAR"),--(J08_VTA!D24="TITULAR"),--(J09_VTA!D24="TITULAR"),--(J10_VTA!D24="TITULAR"),--(J11_VTA!D24="TITULAR"),--(J12_VTA!D24="TITULAR"),--(J13_VTA!D24="TITULAR"))</f>
        <v>0</v>
      </c>
      <c r="F20" s="22">
        <f>SUM(--(J01_IDA!D24="SUPLENTE"),--(J02_IDA!D24="SUPLENTE"),--(J03_IDA!D24="SUPLENTE"),--(J04_IDA!D24="SUPLENTE"),--(J05_IDA!D24="SUPLENTE"),--(J06_IDA!D24="SUPLENTE"),--(J07_IDA!D24="SUPLENTE"),--(J08_IDA!D24="SUPLENTE"),--(J09_IDA!D24="SUPLENTE"),--(J10_IDA!D24="SUPLENTE"),--(J11_IDA!D24="SUPLENTE"),--(J12_IDA!D24="SUPLENTE"),--(J13_IDA!D24="SUPLENTE"),--(J01_VTA!D24="SUPLENTE"),--(J02_VTA!D24="SUPLENTE"),--(J03_VTA!D24="SUPLENTE"),--(J04_VTA!D24="SUPLENTE"),--(J05_VTA!D24="SUPLENTE"),--(J06_VTA!D24="SUPLENTE"),--(J07_VTA!D24="SUPLENTE"),--(J08_VTA!D24="SUPLENTE"),--(J09_VTA!D24="SUPLENTE"),--(J10_VTA!D24="SUPLENTE"),--(J11_VTA!D24="SUPLENTE"),--(J12_VTA!D24="SUPLENTE"),--(J13_VTA!D24="SUPLENTE"))</f>
        <v>1</v>
      </c>
      <c r="G20" s="22">
        <f>SUM(J01_IDA!G24,J02_IDA!G24,J03_IDA!G24,J04_IDA!G24,J05_IDA!G24,J06_IDA!G24,J07_IDA!G24,J08_IDA!G24,J09_IDA!G24,J10_IDA!G24,J11_IDA!G24,J12_IDA!G24,J13_IDA!G24,J01_VTA!G24,J02_VTA!G24,J03_VTA!G24,J04_VTA!G24,J05_VTA!G24,J06_VTA!G24,J07_VTA!G24,J08_VTA!G24,J09_VTA!G24,J10_VTA!G24,J11_VTA!G24,J12_VTA!G24,J13_VTA!G24)</f>
        <v>34</v>
      </c>
      <c r="H20" s="22">
        <f>SUM(J01_IDA!H24,J02_IDA!H24,J03_IDA!H24,J04_IDA!H24,J05_IDA!H24,J06_IDA!H24,J07_IDA!H24,J08_IDA!H24,J09_IDA!H24,J10_IDA!H24,J11_IDA!H24,J12_IDA!H24,J13_IDA!H24,J01_VTA!H24,J02_VTA!H24,J03_VTA!H24,J04_VTA!H24,J05_VTA!H24,J06_VTA!H24,J07_VTA!H24,J08_VTA!H24,J09_VTA!H24,J10_VTA!H24,J11_VTA!H24,J12_VTA!H24,J13_VTA!H24)</f>
        <v>0</v>
      </c>
      <c r="I20" s="22">
        <f>SUM(J01_IDA!J24,J02_IDA!J24,J03_IDA!J24,J04_IDA!J24,J05_IDA!J24,J06_IDA!J24,J07_IDA!J24,J08_IDA!J24,J09_IDA!J24,J10_IDA!J24,J11_IDA!J24,J12_IDA!J24,J13_IDA!J24,J01_VTA!J24,J02_VTA!J24,J03_VTA!J24,J04_VTA!J24,J05_VTA!J24,J06_VTA!J24,J07_VTA!J24,J08_VTA!J24,J09_VTA!J24,J10_VTA!J24,J11_VTA!J24,J12_VTA!J24,J13_VTA!J24)</f>
        <v>0</v>
      </c>
      <c r="J20" s="22">
        <f>SUM(J01_IDA!K24,J02_IDA!K24,J03_IDA!K24,J04_IDA!K24,J05_IDA!K24,J06_IDA!K24,J07_IDA!K24,J08_IDA!K24,J09_IDA!K24,J10_IDA!K24,J11_IDA!K24,J12_IDA!K24,J13_IDA!K24,J01_VTA!K24,J02_VTA!K24,J03_VTA!K24,J04_VTA!K24,J05_VTA!K24,J06_VTA!K24,J07_VTA!K24,J08_VTA!K24,J09_VTA!K24,J10_VTA!K24,J11_VTA!K24,J12_VTA!K24,J13_VTA!K24)</f>
        <v>0</v>
      </c>
      <c r="K20" s="22">
        <f>SUM(J01_IDA!L24,J02_IDA!L24,J03_IDA!L24,J04_IDA!L24,J05_IDA!L24,J06_IDA!L24,J07_IDA!L24,J08_IDA!L24,J09_IDA!L24,J10_IDA!L24,J11_IDA!L24,J12_IDA!L24,J13_IDA!L24,J01_VTA!L24,J02_VTA!L24,J03_VTA!L24,J04_VTA!L24,J05_VTA!L24,J06_VTA!L24,J07_VTA!L24,J08_VTA!L24,J09_VTA!L24,J10_VTA!L24,J11_VTA!L24,J12_VTA!L24,J13_VTA!L24)</f>
        <v>0</v>
      </c>
      <c r="L20" s="22">
        <f>SUM(--(J01_IDA!M24="SÍ"),--(J02_IDA!M24="SÍ"),--(J03_IDA!M24="SÍ"),--(J04_IDA!M24="SÍ"),--(J05_IDA!M24="SÍ"),--(J06_IDA!M24="SÍ"),--(J07_IDA!M24="SÍ"),--(J08_IDA!M24="SÍ"),--(J09_IDA!M24="SÍ"),--(J10_IDA!M24="SÍ"),--(J11_IDA!M24="SÍ"),--(J12_IDA!M24="SÍ"),--(J13_IDA!M24="SÍ"),--(J01_VTA!M24="SÍ"),--(J02_VTA!M24="SÍ"),--(J03_VTA!M24="SÍ"),--(J04_VTA!M24="SÍ"),--(J05_VTA!M24="SÍ"),--(J06_VTA!M24="SÍ"),--(J07_VTA!M24="SÍ"),--(J08_VTA!M24="SÍ"),--(J09_VTA!M24="SÍ"),--(J10_VTA!M24="SÍ"),--(J11_VTA!M24="SÍ"),--(J12_VTA!M24="SÍ"),--(J13_VTA!M24="SÍ"))</f>
        <v>0</v>
      </c>
      <c r="M20" s="22">
        <f>SUM(J01_IDA!I24,J02_IDA!I24,J03_IDA!I24,J04_IDA!I24,J05_IDA!I24,J06_IDA!I24,J07_IDA!I24,J08_IDA!I24,J09_IDA!I24,J10_IDA!I24,J11_IDA!I24,J12_IDA!I24,J13_IDA!I24,J01_VTA!I24,J02_VTA!I24,J03_VTA!I24,J04_VTA!I24,J05_VTA!I24,J06_VTA!I24,J07_VTA!I24,J08_VTA!I24,J09_VTA!I24,J10_VTA!I24,J11_VTA!I24,J12_VTA!I24,J13_VTA!I24)</f>
        <v>0</v>
      </c>
    </row>
    <row r="21" spans="1:13" x14ac:dyDescent="0.25">
      <c r="A21" s="23">
        <v>16</v>
      </c>
      <c r="B21" s="23" t="s">
        <v>46</v>
      </c>
      <c r="C21" s="23" t="s">
        <v>47</v>
      </c>
      <c r="D21" s="23">
        <f>SUM(--(J01_IDA!D25&lt;&gt;"NO CONVOCADA")*--(J01_IDA!D25&lt;&gt;""),--(J02_IDA!D25&lt;&gt;"NO CONVOCADA")*--(J02_IDA!D25&lt;&gt;""),--(J03_IDA!D25&lt;&gt;"NO CONVOCADA")*--(J03_IDA!D25&lt;&gt;""),--(J04_IDA!D25&lt;&gt;"NO CONVOCADA")*--(J04_IDA!D25&lt;&gt;""),--(J05_IDA!D25&lt;&gt;"NO CONVOCADA")*--(J05_IDA!D25&lt;&gt;""),--(J06_IDA!D25&lt;&gt;"NO CONVOCADA")*--(J06_IDA!D25&lt;&gt;""),--(J07_IDA!D25&lt;&gt;"NO CONVOCADA")*--(J07_IDA!D25&lt;&gt;""),--(J08_IDA!D25&lt;&gt;"NO CONVOCADA")*--(J08_IDA!D25&lt;&gt;""),--(J09_IDA!D25&lt;&gt;"NO CONVOCADA")*--(J09_IDA!D25&lt;&gt;""),--(J10_IDA!D25&lt;&gt;"NO CONVOCADA")*--(J10_IDA!D25&lt;&gt;""),--(J11_IDA!D25&lt;&gt;"NO CONVOCADA")*--(J11_IDA!D25&lt;&gt;""),--(J12_IDA!D25&lt;&gt;"NO CONVOCADA")*--(J12_IDA!D25&lt;&gt;""),--(J13_IDA!D25&lt;&gt;"NO CONVOCADA")*--(J13_IDA!D25&lt;&gt;""),--(J01_VTA!D25&lt;&gt;"NO CONVOCADA")*--(J01_VTA!D25&lt;&gt;""),--(J02_VTA!D25&lt;&gt;"NO CONVOCADA")*--(J02_VTA!D25&lt;&gt;""),--(J03_VTA!D25&lt;&gt;"NO CONVOCADA")*--(J03_VTA!D25&lt;&gt;""),--(J04_VTA!D25&lt;&gt;"NO CONVOCADA")*--(J04_VTA!D25&lt;&gt;""),--(J05_VTA!D25&lt;&gt;"NO CONVOCADA")*--(J05_VTA!D25&lt;&gt;""),--(J06_VTA!D25&lt;&gt;"NO CONVOCADA")*--(J06_VTA!D25&lt;&gt;""),--(J07_VTA!D25&lt;&gt;"NO CONVOCADA")*--(J07_VTA!D25&lt;&gt;""),--(J08_VTA!D25&lt;&gt;"NO CONVOCADA")*--(J08_VTA!D25&lt;&gt;""),--(J09_VTA!D25&lt;&gt;"NO CONVOCADA")*--(J09_VTA!D25&lt;&gt;""),--(J10_VTA!D25&lt;&gt;"NO CONVOCADA")*--(J10_VTA!D25&lt;&gt;""),--(J11_VTA!D25&lt;&gt;"NO CONVOCADA")*--(J11_VTA!D25&lt;&gt;""),--(J12_VTA!D25&lt;&gt;"NO CONVOCADA")*--(J12_VTA!D25&lt;&gt;""),--(J13_VTA!D25&lt;&gt;"NO CONVOCADA")*--(J13_VTA!D25&lt;&gt;""))</f>
        <v>1</v>
      </c>
      <c r="E21" s="23">
        <f>SUM(--(J01_IDA!D25="TITULAR"),--(J02_IDA!D25="TITULAR"),--(J03_IDA!D25="TITULAR"),--(J04_IDA!D25="TITULAR"),--(J05_IDA!D25="TITULAR"),--(J06_IDA!D25="TITULAR"),--(J07_IDA!D25="TITULAR"),--(J08_IDA!D25="TITULAR"),--(J09_IDA!D25="TITULAR"),--(J10_IDA!D25="TITULAR"),--(J11_IDA!D25="TITULAR"),--(J12_IDA!D25="TITULAR"),--(J13_IDA!D25="TITULAR"),--(J01_VTA!D25="TITULAR"),--(J02_VTA!D25="TITULAR"),--(J03_VTA!D25="TITULAR"),--(J04_VTA!D25="TITULAR"),--(J05_VTA!D25="TITULAR"),--(J06_VTA!D25="TITULAR"),--(J07_VTA!D25="TITULAR"),--(J08_VTA!D25="TITULAR"),--(J09_VTA!D25="TITULAR"),--(J10_VTA!D25="TITULAR"),--(J11_VTA!D25="TITULAR"),--(J12_VTA!D25="TITULAR"),--(J13_VTA!D25="TITULAR"))</f>
        <v>0</v>
      </c>
      <c r="F21" s="23">
        <f>SUM(--(J01_IDA!D25="SUPLENTE"),--(J02_IDA!D25="SUPLENTE"),--(J03_IDA!D25="SUPLENTE"),--(J04_IDA!D25="SUPLENTE"),--(J05_IDA!D25="SUPLENTE"),--(J06_IDA!D25="SUPLENTE"),--(J07_IDA!D25="SUPLENTE"),--(J08_IDA!D25="SUPLENTE"),--(J09_IDA!D25="SUPLENTE"),--(J10_IDA!D25="SUPLENTE"),--(J11_IDA!D25="SUPLENTE"),--(J12_IDA!D25="SUPLENTE"),--(J13_IDA!D25="SUPLENTE"),--(J01_VTA!D25="SUPLENTE"),--(J02_VTA!D25="SUPLENTE"),--(J03_VTA!D25="SUPLENTE"),--(J04_VTA!D25="SUPLENTE"),--(J05_VTA!D25="SUPLENTE"),--(J06_VTA!D25="SUPLENTE"),--(J07_VTA!D25="SUPLENTE"),--(J08_VTA!D25="SUPLENTE"),--(J09_VTA!D25="SUPLENTE"),--(J10_VTA!D25="SUPLENTE"),--(J11_VTA!D25="SUPLENTE"),--(J12_VTA!D25="SUPLENTE"),--(J13_VTA!D25="SUPLENTE"))</f>
        <v>1</v>
      </c>
      <c r="G21" s="23">
        <f>SUM(J01_IDA!G25,J02_IDA!G25,J03_IDA!G25,J04_IDA!G25,J05_IDA!G25,J06_IDA!G25,J07_IDA!G25,J08_IDA!G25,J09_IDA!G25,J10_IDA!G25,J11_IDA!G25,J12_IDA!G25,J13_IDA!G25,J01_VTA!G25,J02_VTA!G25,J03_VTA!G25,J04_VTA!G25,J05_VTA!G25,J06_VTA!G25,J07_VTA!G25,J08_VTA!G25,J09_VTA!G25,J10_VTA!G25,J11_VTA!G25,J12_VTA!G25,J13_VTA!G25)</f>
        <v>40</v>
      </c>
      <c r="H21" s="23">
        <f>SUM(J01_IDA!H25,J02_IDA!H25,J03_IDA!H25,J04_IDA!H25,J05_IDA!H25,J06_IDA!H25,J07_IDA!H25,J08_IDA!H25,J09_IDA!H25,J10_IDA!H25,J11_IDA!H25,J12_IDA!H25,J13_IDA!H25,J01_VTA!H25,J02_VTA!H25,J03_VTA!H25,J04_VTA!H25,J05_VTA!H25,J06_VTA!H25,J07_VTA!H25,J08_VTA!H25,J09_VTA!H25,J10_VTA!H25,J11_VTA!H25,J12_VTA!H25,J13_VTA!H25)</f>
        <v>1</v>
      </c>
      <c r="I21" s="23">
        <f>SUM(J01_IDA!J25,J02_IDA!J25,J03_IDA!J25,J04_IDA!J25,J05_IDA!J25,J06_IDA!J25,J07_IDA!J25,J08_IDA!J25,J09_IDA!J25,J10_IDA!J25,J11_IDA!J25,J12_IDA!J25,J13_IDA!J25,J01_VTA!J25,J02_VTA!J25,J03_VTA!J25,J04_VTA!J25,J05_VTA!J25,J06_VTA!J25,J07_VTA!J25,J08_VTA!J25,J09_VTA!J25,J10_VTA!J25,J11_VTA!J25,J12_VTA!J25,J13_VTA!J25)</f>
        <v>0</v>
      </c>
      <c r="J21" s="23">
        <f>SUM(J01_IDA!K25,J02_IDA!K25,J03_IDA!K25,J04_IDA!K25,J05_IDA!K25,J06_IDA!K25,J07_IDA!K25,J08_IDA!K25,J09_IDA!K25,J10_IDA!K25,J11_IDA!K25,J12_IDA!K25,J13_IDA!K25,J01_VTA!K25,J02_VTA!K25,J03_VTA!K25,J04_VTA!K25,J05_VTA!K25,J06_VTA!K25,J07_VTA!K25,J08_VTA!K25,J09_VTA!K25,J10_VTA!K25,J11_VTA!K25,J12_VTA!K25,J13_VTA!K25)</f>
        <v>0</v>
      </c>
      <c r="K21" s="23">
        <f>SUM(J01_IDA!L25,J02_IDA!L25,J03_IDA!L25,J04_IDA!L25,J05_IDA!L25,J06_IDA!L25,J07_IDA!L25,J08_IDA!L25,J09_IDA!L25,J10_IDA!L25,J11_IDA!L25,J12_IDA!L25,J13_IDA!L25,J01_VTA!L25,J02_VTA!L25,J03_VTA!L25,J04_VTA!L25,J05_VTA!L25,J06_VTA!L25,J07_VTA!L25,J08_VTA!L25,J09_VTA!L25,J10_VTA!L25,J11_VTA!L25,J12_VTA!L25,J13_VTA!L25)</f>
        <v>0</v>
      </c>
      <c r="L21" s="23">
        <f>SUM(--(J01_IDA!M25="SÍ"),--(J02_IDA!M25="SÍ"),--(J03_IDA!M25="SÍ"),--(J04_IDA!M25="SÍ"),--(J05_IDA!M25="SÍ"),--(J06_IDA!M25="SÍ"),--(J07_IDA!M25="SÍ"),--(J08_IDA!M25="SÍ"),--(J09_IDA!M25="SÍ"),--(J10_IDA!M25="SÍ"),--(J11_IDA!M25="SÍ"),--(J12_IDA!M25="SÍ"),--(J13_IDA!M25="SÍ"),--(J01_VTA!M25="SÍ"),--(J02_VTA!M25="SÍ"),--(J03_VTA!M25="SÍ"),--(J04_VTA!M25="SÍ"),--(J05_VTA!M25="SÍ"),--(J06_VTA!M25="SÍ"),--(J07_VTA!M25="SÍ"),--(J08_VTA!M25="SÍ"),--(J09_VTA!M25="SÍ"),--(J10_VTA!M25="SÍ"),--(J11_VTA!M25="SÍ"),--(J12_VTA!M25="SÍ"),--(J13_VTA!M25="SÍ"))</f>
        <v>0</v>
      </c>
      <c r="M21" s="23">
        <f>SUM(J01_IDA!I25,J02_IDA!I25,J03_IDA!I25,J04_IDA!I25,J05_IDA!I25,J06_IDA!I25,J07_IDA!I25,J08_IDA!I25,J09_IDA!I25,J10_IDA!I25,J11_IDA!I25,J12_IDA!I25,J13_IDA!I25,J01_VTA!I25,J02_VTA!I25,J03_VTA!I25,J04_VTA!I25,J05_VTA!I25,J06_VTA!I25,J07_VTA!I25,J08_VTA!I25,J09_VTA!I25,J10_VTA!I25,J11_VTA!I25,J12_VTA!I25,J13_VTA!I25)</f>
        <v>0</v>
      </c>
    </row>
    <row r="22" spans="1:13" x14ac:dyDescent="0.25">
      <c r="A22" s="22">
        <v>17</v>
      </c>
      <c r="B22" s="22" t="s">
        <v>48</v>
      </c>
      <c r="C22" s="22" t="s">
        <v>31</v>
      </c>
      <c r="D22" s="22">
        <f>SUM(--(J01_IDA!D26&lt;&gt;"NO CONVOCADA")*--(J01_IDA!D26&lt;&gt;""),--(J02_IDA!D26&lt;&gt;"NO CONVOCADA")*--(J02_IDA!D26&lt;&gt;""),--(J03_IDA!D26&lt;&gt;"NO CONVOCADA")*--(J03_IDA!D26&lt;&gt;""),--(J04_IDA!D26&lt;&gt;"NO CONVOCADA")*--(J04_IDA!D26&lt;&gt;""),--(J05_IDA!D26&lt;&gt;"NO CONVOCADA")*--(J05_IDA!D26&lt;&gt;""),--(J06_IDA!D26&lt;&gt;"NO CONVOCADA")*--(J06_IDA!D26&lt;&gt;""),--(J07_IDA!D26&lt;&gt;"NO CONVOCADA")*--(J07_IDA!D26&lt;&gt;""),--(J08_IDA!D26&lt;&gt;"NO CONVOCADA")*--(J08_IDA!D26&lt;&gt;""),--(J09_IDA!D26&lt;&gt;"NO CONVOCADA")*--(J09_IDA!D26&lt;&gt;""),--(J10_IDA!D26&lt;&gt;"NO CONVOCADA")*--(J10_IDA!D26&lt;&gt;""),--(J11_IDA!D26&lt;&gt;"NO CONVOCADA")*--(J11_IDA!D26&lt;&gt;""),--(J12_IDA!D26&lt;&gt;"NO CONVOCADA")*--(J12_IDA!D26&lt;&gt;""),--(J13_IDA!D26&lt;&gt;"NO CONVOCADA")*--(J13_IDA!D26&lt;&gt;""),--(J01_VTA!D26&lt;&gt;"NO CONVOCADA")*--(J01_VTA!D26&lt;&gt;""),--(J02_VTA!D26&lt;&gt;"NO CONVOCADA")*--(J02_VTA!D26&lt;&gt;""),--(J03_VTA!D26&lt;&gt;"NO CONVOCADA")*--(J03_VTA!D26&lt;&gt;""),--(J04_VTA!D26&lt;&gt;"NO CONVOCADA")*--(J04_VTA!D26&lt;&gt;""),--(J05_VTA!D26&lt;&gt;"NO CONVOCADA")*--(J05_VTA!D26&lt;&gt;""),--(J06_VTA!D26&lt;&gt;"NO CONVOCADA")*--(J06_VTA!D26&lt;&gt;""),--(J07_VTA!D26&lt;&gt;"NO CONVOCADA")*--(J07_VTA!D26&lt;&gt;""),--(J08_VTA!D26&lt;&gt;"NO CONVOCADA")*--(J08_VTA!D26&lt;&gt;""),--(J09_VTA!D26&lt;&gt;"NO CONVOCADA")*--(J09_VTA!D26&lt;&gt;""),--(J10_VTA!D26&lt;&gt;"NO CONVOCADA")*--(J10_VTA!D26&lt;&gt;""),--(J11_VTA!D26&lt;&gt;"NO CONVOCADA")*--(J11_VTA!D26&lt;&gt;""),--(J12_VTA!D26&lt;&gt;"NO CONVOCADA")*--(J12_VTA!D26&lt;&gt;""),--(J13_VTA!D26&lt;&gt;"NO CONVOCADA")*--(J13_VTA!D26&lt;&gt;""))</f>
        <v>1</v>
      </c>
      <c r="E22" s="22">
        <f>SUM(--(J01_IDA!D26="TITULAR"),--(J02_IDA!D26="TITULAR"),--(J03_IDA!D26="TITULAR"),--(J04_IDA!D26="TITULAR"),--(J05_IDA!D26="TITULAR"),--(J06_IDA!D26="TITULAR"),--(J07_IDA!D26="TITULAR"),--(J08_IDA!D26="TITULAR"),--(J09_IDA!D26="TITULAR"),--(J10_IDA!D26="TITULAR"),--(J11_IDA!D26="TITULAR"),--(J12_IDA!D26="TITULAR"),--(J13_IDA!D26="TITULAR"),--(J01_VTA!D26="TITULAR"),--(J02_VTA!D26="TITULAR"),--(J03_VTA!D26="TITULAR"),--(J04_VTA!D26="TITULAR"),--(J05_VTA!D26="TITULAR"),--(J06_VTA!D26="TITULAR"),--(J07_VTA!D26="TITULAR"),--(J08_VTA!D26="TITULAR"),--(J09_VTA!D26="TITULAR"),--(J10_VTA!D26="TITULAR"),--(J11_VTA!D26="TITULAR"),--(J12_VTA!D26="TITULAR"),--(J13_VTA!D26="TITULAR"))</f>
        <v>0</v>
      </c>
      <c r="F22" s="22">
        <f>SUM(--(J01_IDA!D26="SUPLENTE"),--(J02_IDA!D26="SUPLENTE"),--(J03_IDA!D26="SUPLENTE"),--(J04_IDA!D26="SUPLENTE"),--(J05_IDA!D26="SUPLENTE"),--(J06_IDA!D26="SUPLENTE"),--(J07_IDA!D26="SUPLENTE"),--(J08_IDA!D26="SUPLENTE"),--(J09_IDA!D26="SUPLENTE"),--(J10_IDA!D26="SUPLENTE"),--(J11_IDA!D26="SUPLENTE"),--(J12_IDA!D26="SUPLENTE"),--(J13_IDA!D26="SUPLENTE"),--(J01_VTA!D26="SUPLENTE"),--(J02_VTA!D26="SUPLENTE"),--(J03_VTA!D26="SUPLENTE"),--(J04_VTA!D26="SUPLENTE"),--(J05_VTA!D26="SUPLENTE"),--(J06_VTA!D26="SUPLENTE"),--(J07_VTA!D26="SUPLENTE"),--(J08_VTA!D26="SUPLENTE"),--(J09_VTA!D26="SUPLENTE"),--(J10_VTA!D26="SUPLENTE"),--(J11_VTA!D26="SUPLENTE"),--(J12_VTA!D26="SUPLENTE"),--(J13_VTA!D26="SUPLENTE"))</f>
        <v>1</v>
      </c>
      <c r="G22" s="22">
        <f>SUM(J01_IDA!G26,J02_IDA!G26,J03_IDA!G26,J04_IDA!G26,J05_IDA!G26,J06_IDA!G26,J07_IDA!G26,J08_IDA!G26,J09_IDA!G26,J10_IDA!G26,J11_IDA!G26,J12_IDA!G26,J13_IDA!G26,J01_VTA!G26,J02_VTA!G26,J03_VTA!G26,J04_VTA!G26,J05_VTA!G26,J06_VTA!G26,J07_VTA!G26,J08_VTA!G26,J09_VTA!G26,J10_VTA!G26,J11_VTA!G26,J12_VTA!G26,J13_VTA!G26)</f>
        <v>26</v>
      </c>
      <c r="H22" s="22">
        <f>SUM(J01_IDA!H26,J02_IDA!H26,J03_IDA!H26,J04_IDA!H26,J05_IDA!H26,J06_IDA!H26,J07_IDA!H26,J08_IDA!H26,J09_IDA!H26,J10_IDA!H26,J11_IDA!H26,J12_IDA!H26,J13_IDA!H26,J01_VTA!H26,J02_VTA!H26,J03_VTA!H26,J04_VTA!H26,J05_VTA!H26,J06_VTA!H26,J07_VTA!H26,J08_VTA!H26,J09_VTA!H26,J10_VTA!H26,J11_VTA!H26,J12_VTA!H26,J13_VTA!H26)</f>
        <v>0</v>
      </c>
      <c r="I22" s="22">
        <f>SUM(J01_IDA!J26,J02_IDA!J26,J03_IDA!J26,J04_IDA!J26,J05_IDA!J26,J06_IDA!J26,J07_IDA!J26,J08_IDA!J26,J09_IDA!J26,J10_IDA!J26,J11_IDA!J26,J12_IDA!J26,J13_IDA!J26,J01_VTA!J26,J02_VTA!J26,J03_VTA!J26,J04_VTA!J26,J05_VTA!J26,J06_VTA!J26,J07_VTA!J26,J08_VTA!J26,J09_VTA!J26,J10_VTA!J26,J11_VTA!J26,J12_VTA!J26,J13_VTA!J26)</f>
        <v>0</v>
      </c>
      <c r="J22" s="22">
        <f>SUM(J01_IDA!K26,J02_IDA!K26,J03_IDA!K26,J04_IDA!K26,J05_IDA!K26,J06_IDA!K26,J07_IDA!K26,J08_IDA!K26,J09_IDA!K26,J10_IDA!K26,J11_IDA!K26,J12_IDA!K26,J13_IDA!K26,J01_VTA!K26,J02_VTA!K26,J03_VTA!K26,J04_VTA!K26,J05_VTA!K26,J06_VTA!K26,J07_VTA!K26,J08_VTA!K26,J09_VTA!K26,J10_VTA!K26,J11_VTA!K26,J12_VTA!K26,J13_VTA!K26)</f>
        <v>0</v>
      </c>
      <c r="K22" s="22">
        <f>SUM(J01_IDA!L26,J02_IDA!L26,J03_IDA!L26,J04_IDA!L26,J05_IDA!L26,J06_IDA!L26,J07_IDA!L26,J08_IDA!L26,J09_IDA!L26,J10_IDA!L26,J11_IDA!L26,J12_IDA!L26,J13_IDA!L26,J01_VTA!L26,J02_VTA!L26,J03_VTA!L26,J04_VTA!L26,J05_VTA!L26,J06_VTA!L26,J07_VTA!L26,J08_VTA!L26,J09_VTA!L26,J10_VTA!L26,J11_VTA!L26,J12_VTA!L26,J13_VTA!L26)</f>
        <v>0</v>
      </c>
      <c r="L22" s="22">
        <f>SUM(--(J01_IDA!M26="SÍ"),--(J02_IDA!M26="SÍ"),--(J03_IDA!M26="SÍ"),--(J04_IDA!M26="SÍ"),--(J05_IDA!M26="SÍ"),--(J06_IDA!M26="SÍ"),--(J07_IDA!M26="SÍ"),--(J08_IDA!M26="SÍ"),--(J09_IDA!M26="SÍ"),--(J10_IDA!M26="SÍ"),--(J11_IDA!M26="SÍ"),--(J12_IDA!M26="SÍ"),--(J13_IDA!M26="SÍ"),--(J01_VTA!M26="SÍ"),--(J02_VTA!M26="SÍ"),--(J03_VTA!M26="SÍ"),--(J04_VTA!M26="SÍ"),--(J05_VTA!M26="SÍ"),--(J06_VTA!M26="SÍ"),--(J07_VTA!M26="SÍ"),--(J08_VTA!M26="SÍ"),--(J09_VTA!M26="SÍ"),--(J10_VTA!M26="SÍ"),--(J11_VTA!M26="SÍ"),--(J12_VTA!M26="SÍ"),--(J13_VTA!M26="SÍ"))</f>
        <v>0</v>
      </c>
      <c r="M22" s="22">
        <f>SUM(J01_IDA!I26,J02_IDA!I26,J03_IDA!I26,J04_IDA!I26,J05_IDA!I26,J06_IDA!I26,J07_IDA!I26,J08_IDA!I26,J09_IDA!I26,J10_IDA!I26,J11_IDA!I26,J12_IDA!I26,J13_IDA!I26,J01_VTA!I26,J02_VTA!I26,J03_VTA!I26,J04_VTA!I26,J05_VTA!I26,J06_VTA!I26,J07_VTA!I26,J08_VTA!I26,J09_VTA!I26,J10_VTA!I26,J11_VTA!I26,J12_VTA!I26,J13_VTA!I26)</f>
        <v>0</v>
      </c>
    </row>
    <row r="23" spans="1:13" x14ac:dyDescent="0.25">
      <c r="A23" s="23">
        <v>18</v>
      </c>
      <c r="B23" s="23" t="s">
        <v>49</v>
      </c>
      <c r="C23" s="23" t="s">
        <v>31</v>
      </c>
      <c r="D23" s="23">
        <f>SUM(--(J01_IDA!D27&lt;&gt;"NO CONVOCADA")*--(J01_IDA!D27&lt;&gt;""),--(J02_IDA!D27&lt;&gt;"NO CONVOCADA")*--(J02_IDA!D27&lt;&gt;""),--(J03_IDA!D27&lt;&gt;"NO CONVOCADA")*--(J03_IDA!D27&lt;&gt;""),--(J04_IDA!D27&lt;&gt;"NO CONVOCADA")*--(J04_IDA!D27&lt;&gt;""),--(J05_IDA!D27&lt;&gt;"NO CONVOCADA")*--(J05_IDA!D27&lt;&gt;""),--(J06_IDA!D27&lt;&gt;"NO CONVOCADA")*--(J06_IDA!D27&lt;&gt;""),--(J07_IDA!D27&lt;&gt;"NO CONVOCADA")*--(J07_IDA!D27&lt;&gt;""),--(J08_IDA!D27&lt;&gt;"NO CONVOCADA")*--(J08_IDA!D27&lt;&gt;""),--(J09_IDA!D27&lt;&gt;"NO CONVOCADA")*--(J09_IDA!D27&lt;&gt;""),--(J10_IDA!D27&lt;&gt;"NO CONVOCADA")*--(J10_IDA!D27&lt;&gt;""),--(J11_IDA!D27&lt;&gt;"NO CONVOCADA")*--(J11_IDA!D27&lt;&gt;""),--(J12_IDA!D27&lt;&gt;"NO CONVOCADA")*--(J12_IDA!D27&lt;&gt;""),--(J13_IDA!D27&lt;&gt;"NO CONVOCADA")*--(J13_IDA!D27&lt;&gt;""),--(J01_VTA!D27&lt;&gt;"NO CONVOCADA")*--(J01_VTA!D27&lt;&gt;""),--(J02_VTA!D27&lt;&gt;"NO CONVOCADA")*--(J02_VTA!D27&lt;&gt;""),--(J03_VTA!D27&lt;&gt;"NO CONVOCADA")*--(J03_VTA!D27&lt;&gt;""),--(J04_VTA!D27&lt;&gt;"NO CONVOCADA")*--(J04_VTA!D27&lt;&gt;""),--(J05_VTA!D27&lt;&gt;"NO CONVOCADA")*--(J05_VTA!D27&lt;&gt;""),--(J06_VTA!D27&lt;&gt;"NO CONVOCADA")*--(J06_VTA!D27&lt;&gt;""),--(J07_VTA!D27&lt;&gt;"NO CONVOCADA")*--(J07_VTA!D27&lt;&gt;""),--(J08_VTA!D27&lt;&gt;"NO CONVOCADA")*--(J08_VTA!D27&lt;&gt;""),--(J09_VTA!D27&lt;&gt;"NO CONVOCADA")*--(J09_VTA!D27&lt;&gt;""),--(J10_VTA!D27&lt;&gt;"NO CONVOCADA")*--(J10_VTA!D27&lt;&gt;""),--(J11_VTA!D27&lt;&gt;"NO CONVOCADA")*--(J11_VTA!D27&lt;&gt;""),--(J12_VTA!D27&lt;&gt;"NO CONVOCADA")*--(J12_VTA!D27&lt;&gt;""),--(J13_VTA!D27&lt;&gt;"NO CONVOCADA")*--(J13_VTA!D27&lt;&gt;""))</f>
        <v>1</v>
      </c>
      <c r="E23" s="23">
        <f>SUM(--(J01_IDA!D27="TITULAR"),--(J02_IDA!D27="TITULAR"),--(J03_IDA!D27="TITULAR"),--(J04_IDA!D27="TITULAR"),--(J05_IDA!D27="TITULAR"),--(J06_IDA!D27="TITULAR"),--(J07_IDA!D27="TITULAR"),--(J08_IDA!D27="TITULAR"),--(J09_IDA!D27="TITULAR"),--(J10_IDA!D27="TITULAR"),--(J11_IDA!D27="TITULAR"),--(J12_IDA!D27="TITULAR"),--(J13_IDA!D27="TITULAR"),--(J01_VTA!D27="TITULAR"),--(J02_VTA!D27="TITULAR"),--(J03_VTA!D27="TITULAR"),--(J04_VTA!D27="TITULAR"),--(J05_VTA!D27="TITULAR"),--(J06_VTA!D27="TITULAR"),--(J07_VTA!D27="TITULAR"),--(J08_VTA!D27="TITULAR"),--(J09_VTA!D27="TITULAR"),--(J10_VTA!D27="TITULAR"),--(J11_VTA!D27="TITULAR"),--(J12_VTA!D27="TITULAR"),--(J13_VTA!D27="TITULAR"))</f>
        <v>0</v>
      </c>
      <c r="F23" s="23">
        <f>SUM(--(J01_IDA!D27="SUPLENTE"),--(J02_IDA!D27="SUPLENTE"),--(J03_IDA!D27="SUPLENTE"),--(J04_IDA!D27="SUPLENTE"),--(J05_IDA!D27="SUPLENTE"),--(J06_IDA!D27="SUPLENTE"),--(J07_IDA!D27="SUPLENTE"),--(J08_IDA!D27="SUPLENTE"),--(J09_IDA!D27="SUPLENTE"),--(J10_IDA!D27="SUPLENTE"),--(J11_IDA!D27="SUPLENTE"),--(J12_IDA!D27="SUPLENTE"),--(J13_IDA!D27="SUPLENTE"),--(J01_VTA!D27="SUPLENTE"),--(J02_VTA!D27="SUPLENTE"),--(J03_VTA!D27="SUPLENTE"),--(J04_VTA!D27="SUPLENTE"),--(J05_VTA!D27="SUPLENTE"),--(J06_VTA!D27="SUPLENTE"),--(J07_VTA!D27="SUPLENTE"),--(J08_VTA!D27="SUPLENTE"),--(J09_VTA!D27="SUPLENTE"),--(J10_VTA!D27="SUPLENTE"),--(J11_VTA!D27="SUPLENTE"),--(J12_VTA!D27="SUPLENTE"),--(J13_VTA!D27="SUPLENTE"))</f>
        <v>1</v>
      </c>
      <c r="G23" s="23">
        <f>SUM(J01_IDA!G27,J02_IDA!G27,J03_IDA!G27,J04_IDA!G27,J05_IDA!G27,J06_IDA!G27,J07_IDA!G27,J08_IDA!G27,J09_IDA!G27,J10_IDA!G27,J11_IDA!G27,J12_IDA!G27,J13_IDA!G27,J01_VTA!G27,J02_VTA!G27,J03_VTA!G27,J04_VTA!G27,J05_VTA!G27,J06_VTA!G27,J07_VTA!G27,J08_VTA!G27,J09_VTA!G27,J10_VTA!G27,J11_VTA!G27,J12_VTA!G27,J13_VTA!G27)</f>
        <v>64</v>
      </c>
      <c r="H23" s="23">
        <f>SUM(J01_IDA!H27,J02_IDA!H27,J03_IDA!H27,J04_IDA!H27,J05_IDA!H27,J06_IDA!H27,J07_IDA!H27,J08_IDA!H27,J09_IDA!H27,J10_IDA!H27,J11_IDA!H27,J12_IDA!H27,J13_IDA!H27,J01_VTA!H27,J02_VTA!H27,J03_VTA!H27,J04_VTA!H27,J05_VTA!H27,J06_VTA!H27,J07_VTA!H27,J08_VTA!H27,J09_VTA!H27,J10_VTA!H27,J11_VTA!H27,J12_VTA!H27,J13_VTA!H27)</f>
        <v>0</v>
      </c>
      <c r="I23" s="23">
        <f>SUM(J01_IDA!J27,J02_IDA!J27,J03_IDA!J27,J04_IDA!J27,J05_IDA!J27,J06_IDA!J27,J07_IDA!J27,J08_IDA!J27,J09_IDA!J27,J10_IDA!J27,J11_IDA!J27,J12_IDA!J27,J13_IDA!J27,J01_VTA!J27,J02_VTA!J27,J03_VTA!J27,J04_VTA!J27,J05_VTA!J27,J06_VTA!J27,J07_VTA!J27,J08_VTA!J27,J09_VTA!J27,J10_VTA!J27,J11_VTA!J27,J12_VTA!J27,J13_VTA!J27)</f>
        <v>0</v>
      </c>
      <c r="J23" s="23">
        <f>SUM(J01_IDA!K27,J02_IDA!K27,J03_IDA!K27,J04_IDA!K27,J05_IDA!K27,J06_IDA!K27,J07_IDA!K27,J08_IDA!K27,J09_IDA!K27,J10_IDA!K27,J11_IDA!K27,J12_IDA!K27,J13_IDA!K27,J01_VTA!K27,J02_VTA!K27,J03_VTA!K27,J04_VTA!K27,J05_VTA!K27,J06_VTA!K27,J07_VTA!K27,J08_VTA!K27,J09_VTA!K27,J10_VTA!K27,J11_VTA!K27,J12_VTA!K27,J13_VTA!K27)</f>
        <v>0</v>
      </c>
      <c r="K23" s="23">
        <f>SUM(J01_IDA!L27,J02_IDA!L27,J03_IDA!L27,J04_IDA!L27,J05_IDA!L27,J06_IDA!L27,J07_IDA!L27,J08_IDA!L27,J09_IDA!L27,J10_IDA!L27,J11_IDA!L27,J12_IDA!L27,J13_IDA!L27,J01_VTA!L27,J02_VTA!L27,J03_VTA!L27,J04_VTA!L27,J05_VTA!L27,J06_VTA!L27,J07_VTA!L27,J08_VTA!L27,J09_VTA!L27,J10_VTA!L27,J11_VTA!L27,J12_VTA!L27,J13_VTA!L27)</f>
        <v>0</v>
      </c>
      <c r="L23" s="23">
        <f>SUM(--(J01_IDA!M27="SÍ"),--(J02_IDA!M27="SÍ"),--(J03_IDA!M27="SÍ"),--(J04_IDA!M27="SÍ"),--(J05_IDA!M27="SÍ"),--(J06_IDA!M27="SÍ"),--(J07_IDA!M27="SÍ"),--(J08_IDA!M27="SÍ"),--(J09_IDA!M27="SÍ"),--(J10_IDA!M27="SÍ"),--(J11_IDA!M27="SÍ"),--(J12_IDA!M27="SÍ"),--(J13_IDA!M27="SÍ"),--(J01_VTA!M27="SÍ"),--(J02_VTA!M27="SÍ"),--(J03_VTA!M27="SÍ"),--(J04_VTA!M27="SÍ"),--(J05_VTA!M27="SÍ"),--(J06_VTA!M27="SÍ"),--(J07_VTA!M27="SÍ"),--(J08_VTA!M27="SÍ"),--(J09_VTA!M27="SÍ"),--(J10_VTA!M27="SÍ"),--(J11_VTA!M27="SÍ"),--(J12_VTA!M27="SÍ"),--(J13_VTA!M27="SÍ"))</f>
        <v>0</v>
      </c>
      <c r="M23" s="23">
        <f>SUM(J01_IDA!I27,J02_IDA!I27,J03_IDA!I27,J04_IDA!I27,J05_IDA!I27,J06_IDA!I27,J07_IDA!I27,J08_IDA!I27,J09_IDA!I27,J10_IDA!I27,J11_IDA!I27,J12_IDA!I27,J13_IDA!I27,J01_VTA!I27,J02_VTA!I27,J03_VTA!I27,J04_VTA!I27,J05_VTA!I27,J06_VTA!I27,J07_VTA!I27,J08_VTA!I27,J09_VTA!I27,J10_VTA!I27,J11_VTA!I27,J12_VTA!I27,J13_VTA!I27)</f>
        <v>0</v>
      </c>
    </row>
    <row r="24" spans="1:13" x14ac:dyDescent="0.25">
      <c r="A24" s="22">
        <v>19</v>
      </c>
      <c r="B24" s="22" t="s">
        <v>50</v>
      </c>
      <c r="C24" s="22" t="s">
        <v>21</v>
      </c>
      <c r="D24" s="22">
        <f>SUM(--(J01_IDA!D28&lt;&gt;"NO CONVOCADA")*--(J01_IDA!D28&lt;&gt;""),--(J02_IDA!D28&lt;&gt;"NO CONVOCADA")*--(J02_IDA!D28&lt;&gt;""),--(J03_IDA!D28&lt;&gt;"NO CONVOCADA")*--(J03_IDA!D28&lt;&gt;""),--(J04_IDA!D28&lt;&gt;"NO CONVOCADA")*--(J04_IDA!D28&lt;&gt;""),--(J05_IDA!D28&lt;&gt;"NO CONVOCADA")*--(J05_IDA!D28&lt;&gt;""),--(J06_IDA!D28&lt;&gt;"NO CONVOCADA")*--(J06_IDA!D28&lt;&gt;""),--(J07_IDA!D28&lt;&gt;"NO CONVOCADA")*--(J07_IDA!D28&lt;&gt;""),--(J08_IDA!D28&lt;&gt;"NO CONVOCADA")*--(J08_IDA!D28&lt;&gt;""),--(J09_IDA!D28&lt;&gt;"NO CONVOCADA")*--(J09_IDA!D28&lt;&gt;""),--(J10_IDA!D28&lt;&gt;"NO CONVOCADA")*--(J10_IDA!D28&lt;&gt;""),--(J11_IDA!D28&lt;&gt;"NO CONVOCADA")*--(J11_IDA!D28&lt;&gt;""),--(J12_IDA!D28&lt;&gt;"NO CONVOCADA")*--(J12_IDA!D28&lt;&gt;""),--(J13_IDA!D28&lt;&gt;"NO CONVOCADA")*--(J13_IDA!D28&lt;&gt;""),--(J01_VTA!D28&lt;&gt;"NO CONVOCADA")*--(J01_VTA!D28&lt;&gt;""),--(J02_VTA!D28&lt;&gt;"NO CONVOCADA")*--(J02_VTA!D28&lt;&gt;""),--(J03_VTA!D28&lt;&gt;"NO CONVOCADA")*--(J03_VTA!D28&lt;&gt;""),--(J04_VTA!D28&lt;&gt;"NO CONVOCADA")*--(J04_VTA!D28&lt;&gt;""),--(J05_VTA!D28&lt;&gt;"NO CONVOCADA")*--(J05_VTA!D28&lt;&gt;""),--(J06_VTA!D28&lt;&gt;"NO CONVOCADA")*--(J06_VTA!D28&lt;&gt;""),--(J07_VTA!D28&lt;&gt;"NO CONVOCADA")*--(J07_VTA!D28&lt;&gt;""),--(J08_VTA!D28&lt;&gt;"NO CONVOCADA")*--(J08_VTA!D28&lt;&gt;""),--(J09_VTA!D28&lt;&gt;"NO CONVOCADA")*--(J09_VTA!D28&lt;&gt;""),--(J10_VTA!D28&lt;&gt;"NO CONVOCADA")*--(J10_VTA!D28&lt;&gt;""),--(J11_VTA!D28&lt;&gt;"NO CONVOCADA")*--(J11_VTA!D28&lt;&gt;""),--(J12_VTA!D28&lt;&gt;"NO CONVOCADA")*--(J12_VTA!D28&lt;&gt;""),--(J13_VTA!D28&lt;&gt;"NO CONVOCADA")*--(J13_VTA!D28&lt;&gt;""))</f>
        <v>1</v>
      </c>
      <c r="E24" s="22">
        <f>SUM(--(J01_IDA!D28="TITULAR"),--(J02_IDA!D28="TITULAR"),--(J03_IDA!D28="TITULAR"),--(J04_IDA!D28="TITULAR"),--(J05_IDA!D28="TITULAR"),--(J06_IDA!D28="TITULAR"),--(J07_IDA!D28="TITULAR"),--(J08_IDA!D28="TITULAR"),--(J09_IDA!D28="TITULAR"),--(J10_IDA!D28="TITULAR"),--(J11_IDA!D28="TITULAR"),--(J12_IDA!D28="TITULAR"),--(J13_IDA!D28="TITULAR"),--(J01_VTA!D28="TITULAR"),--(J02_VTA!D28="TITULAR"),--(J03_VTA!D28="TITULAR"),--(J04_VTA!D28="TITULAR"),--(J05_VTA!D28="TITULAR"),--(J06_VTA!D28="TITULAR"),--(J07_VTA!D28="TITULAR"),--(J08_VTA!D28="TITULAR"),--(J09_VTA!D28="TITULAR"),--(J10_VTA!D28="TITULAR"),--(J11_VTA!D28="TITULAR"),--(J12_VTA!D28="TITULAR"),--(J13_VTA!D28="TITULAR"))</f>
        <v>0</v>
      </c>
      <c r="F24" s="22">
        <f>SUM(--(J01_IDA!D28="SUPLENTE"),--(J02_IDA!D28="SUPLENTE"),--(J03_IDA!D28="SUPLENTE"),--(J04_IDA!D28="SUPLENTE"),--(J05_IDA!D28="SUPLENTE"),--(J06_IDA!D28="SUPLENTE"),--(J07_IDA!D28="SUPLENTE"),--(J08_IDA!D28="SUPLENTE"),--(J09_IDA!D28="SUPLENTE"),--(J10_IDA!D28="SUPLENTE"),--(J11_IDA!D28="SUPLENTE"),--(J12_IDA!D28="SUPLENTE"),--(J13_IDA!D28="SUPLENTE"),--(J01_VTA!D28="SUPLENTE"),--(J02_VTA!D28="SUPLENTE"),--(J03_VTA!D28="SUPLENTE"),--(J04_VTA!D28="SUPLENTE"),--(J05_VTA!D28="SUPLENTE"),--(J06_VTA!D28="SUPLENTE"),--(J07_VTA!D28="SUPLENTE"),--(J08_VTA!D28="SUPLENTE"),--(J09_VTA!D28="SUPLENTE"),--(J10_VTA!D28="SUPLENTE"),--(J11_VTA!D28="SUPLENTE"),--(J12_VTA!D28="SUPLENTE"),--(J13_VTA!D28="SUPLENTE"))</f>
        <v>0</v>
      </c>
      <c r="G24" s="22">
        <f>SUM(J01_IDA!G28,J02_IDA!G28,J03_IDA!G28,J04_IDA!G28,J05_IDA!G28,J06_IDA!G28,J07_IDA!G28,J08_IDA!G28,J09_IDA!G28,J10_IDA!G28,J11_IDA!G28,J12_IDA!G28,J13_IDA!G28,J01_VTA!G28,J02_VTA!G28,J03_VTA!G28,J04_VTA!G28,J05_VTA!G28,J06_VTA!G28,J07_VTA!G28,J08_VTA!G28,J09_VTA!G28,J10_VTA!G28,J11_VTA!G28,J12_VTA!G28,J13_VTA!G28)</f>
        <v>0</v>
      </c>
      <c r="H24" s="22">
        <f>SUM(J01_IDA!H28,J02_IDA!H28,J03_IDA!H28,J04_IDA!H28,J05_IDA!H28,J06_IDA!H28,J07_IDA!H28,J08_IDA!H28,J09_IDA!H28,J10_IDA!H28,J11_IDA!H28,J12_IDA!H28,J13_IDA!H28,J01_VTA!H28,J02_VTA!H28,J03_VTA!H28,J04_VTA!H28,J05_VTA!H28,J06_VTA!H28,J07_VTA!H28,J08_VTA!H28,J09_VTA!H28,J10_VTA!H28,J11_VTA!H28,J12_VTA!H28,J13_VTA!H28)</f>
        <v>0</v>
      </c>
      <c r="I24" s="22">
        <f>SUM(J01_IDA!J28,J02_IDA!J28,J03_IDA!J28,J04_IDA!J28,J05_IDA!J28,J06_IDA!J28,J07_IDA!J28,J08_IDA!J28,J09_IDA!J28,J10_IDA!J28,J11_IDA!J28,J12_IDA!J28,J13_IDA!J28,J01_VTA!J28,J02_VTA!J28,J03_VTA!J28,J04_VTA!J28,J05_VTA!J28,J06_VTA!J28,J07_VTA!J28,J08_VTA!J28,J09_VTA!J28,J10_VTA!J28,J11_VTA!J28,J12_VTA!J28,J13_VTA!J28)</f>
        <v>0</v>
      </c>
      <c r="J24" s="22">
        <f>SUM(J01_IDA!K28,J02_IDA!K28,J03_IDA!K28,J04_IDA!K28,J05_IDA!K28,J06_IDA!K28,J07_IDA!K28,J08_IDA!K28,J09_IDA!K28,J10_IDA!K28,J11_IDA!K28,J12_IDA!K28,J13_IDA!K28,J01_VTA!K28,J02_VTA!K28,J03_VTA!K28,J04_VTA!K28,J05_VTA!K28,J06_VTA!K28,J07_VTA!K28,J08_VTA!K28,J09_VTA!K28,J10_VTA!K28,J11_VTA!K28,J12_VTA!K28,J13_VTA!K28)</f>
        <v>0</v>
      </c>
      <c r="K24" s="22">
        <f>SUM(J01_IDA!L28,J02_IDA!L28,J03_IDA!L28,J04_IDA!L28,J05_IDA!L28,J06_IDA!L28,J07_IDA!L28,J08_IDA!L28,J09_IDA!L28,J10_IDA!L28,J11_IDA!L28,J12_IDA!L28,J13_IDA!L28,J01_VTA!L28,J02_VTA!L28,J03_VTA!L28,J04_VTA!L28,J05_VTA!L28,J06_VTA!L28,J07_VTA!L28,J08_VTA!L28,J09_VTA!L28,J10_VTA!L28,J11_VTA!L28,J12_VTA!L28,J13_VTA!L28)</f>
        <v>0</v>
      </c>
      <c r="L24" s="22">
        <f>SUM(--(J01_IDA!M28="SÍ"),--(J02_IDA!M28="SÍ"),--(J03_IDA!M28="SÍ"),--(J04_IDA!M28="SÍ"),--(J05_IDA!M28="SÍ"),--(J06_IDA!M28="SÍ"),--(J07_IDA!M28="SÍ"),--(J08_IDA!M28="SÍ"),--(J09_IDA!M28="SÍ"),--(J10_IDA!M28="SÍ"),--(J11_IDA!M28="SÍ"),--(J12_IDA!M28="SÍ"),--(J13_IDA!M28="SÍ"),--(J01_VTA!M28="SÍ"),--(J02_VTA!M28="SÍ"),--(J03_VTA!M28="SÍ"),--(J04_VTA!M28="SÍ"),--(J05_VTA!M28="SÍ"),--(J06_VTA!M28="SÍ"),--(J07_VTA!M28="SÍ"),--(J08_VTA!M28="SÍ"),--(J09_VTA!M28="SÍ"),--(J10_VTA!M28="SÍ"),--(J11_VTA!M28="SÍ"),--(J12_VTA!M28="SÍ"),--(J13_VTA!M28="SÍ"))</f>
        <v>0</v>
      </c>
      <c r="M24" s="22">
        <f>SUM(J01_IDA!I28,J02_IDA!I28,J03_IDA!I28,J04_IDA!I28,J05_IDA!I28,J06_IDA!I28,J07_IDA!I28,J08_IDA!I28,J09_IDA!I28,J10_IDA!I28,J11_IDA!I28,J12_IDA!I28,J13_IDA!I28,J01_VTA!I28,J02_VTA!I28,J03_VTA!I28,J04_VTA!I28,J05_VTA!I28,J06_VTA!I28,J07_VTA!I28,J08_VTA!I28,J09_VTA!I28,J10_VTA!I28,J11_VTA!I28,J12_VTA!I28,J13_VTA!I28)</f>
        <v>0</v>
      </c>
    </row>
    <row r="25" spans="1:13" x14ac:dyDescent="0.25">
      <c r="A25" s="23">
        <v>20</v>
      </c>
      <c r="B25" s="23" t="s">
        <v>51</v>
      </c>
      <c r="C25" s="23" t="s">
        <v>52</v>
      </c>
      <c r="D25" s="23">
        <f>SUM(--(J01_IDA!D29&lt;&gt;"NO CONVOCADA")*--(J01_IDA!D29&lt;&gt;""),--(J02_IDA!D29&lt;&gt;"NO CONVOCADA")*--(J02_IDA!D29&lt;&gt;""),--(J03_IDA!D29&lt;&gt;"NO CONVOCADA")*--(J03_IDA!D29&lt;&gt;""),--(J04_IDA!D29&lt;&gt;"NO CONVOCADA")*--(J04_IDA!D29&lt;&gt;""),--(J05_IDA!D29&lt;&gt;"NO CONVOCADA")*--(J05_IDA!D29&lt;&gt;""),--(J06_IDA!D29&lt;&gt;"NO CONVOCADA")*--(J06_IDA!D29&lt;&gt;""),--(J07_IDA!D29&lt;&gt;"NO CONVOCADA")*--(J07_IDA!D29&lt;&gt;""),--(J08_IDA!D29&lt;&gt;"NO CONVOCADA")*--(J08_IDA!D29&lt;&gt;""),--(J09_IDA!D29&lt;&gt;"NO CONVOCADA")*--(J09_IDA!D29&lt;&gt;""),--(J10_IDA!D29&lt;&gt;"NO CONVOCADA")*--(J10_IDA!D29&lt;&gt;""),--(J11_IDA!D29&lt;&gt;"NO CONVOCADA")*--(J11_IDA!D29&lt;&gt;""),--(J12_IDA!D29&lt;&gt;"NO CONVOCADA")*--(J12_IDA!D29&lt;&gt;""),--(J13_IDA!D29&lt;&gt;"NO CONVOCADA")*--(J13_IDA!D29&lt;&gt;""),--(J01_VTA!D29&lt;&gt;"NO CONVOCADA")*--(J01_VTA!D29&lt;&gt;""),--(J02_VTA!D29&lt;&gt;"NO CONVOCADA")*--(J02_VTA!D29&lt;&gt;""),--(J03_VTA!D29&lt;&gt;"NO CONVOCADA")*--(J03_VTA!D29&lt;&gt;""),--(J04_VTA!D29&lt;&gt;"NO CONVOCADA")*--(J04_VTA!D29&lt;&gt;""),--(J05_VTA!D29&lt;&gt;"NO CONVOCADA")*--(J05_VTA!D29&lt;&gt;""),--(J06_VTA!D29&lt;&gt;"NO CONVOCADA")*--(J06_VTA!D29&lt;&gt;""),--(J07_VTA!D29&lt;&gt;"NO CONVOCADA")*--(J07_VTA!D29&lt;&gt;""),--(J08_VTA!D29&lt;&gt;"NO CONVOCADA")*--(J08_VTA!D29&lt;&gt;""),--(J09_VTA!D29&lt;&gt;"NO CONVOCADA")*--(J09_VTA!D29&lt;&gt;""),--(J10_VTA!D29&lt;&gt;"NO CONVOCADA")*--(J10_VTA!D29&lt;&gt;""),--(J11_VTA!D29&lt;&gt;"NO CONVOCADA")*--(J11_VTA!D29&lt;&gt;""),--(J12_VTA!D29&lt;&gt;"NO CONVOCADA")*--(J12_VTA!D29&lt;&gt;""),--(J13_VTA!D29&lt;&gt;"NO CONVOCADA")*--(J13_VTA!D29&lt;&gt;""))</f>
        <v>1</v>
      </c>
      <c r="E25" s="23">
        <f>SUM(--(J01_IDA!D29="TITULAR"),--(J02_IDA!D29="TITULAR"),--(J03_IDA!D29="TITULAR"),--(J04_IDA!D29="TITULAR"),--(J05_IDA!D29="TITULAR"),--(J06_IDA!D29="TITULAR"),--(J07_IDA!D29="TITULAR"),--(J08_IDA!D29="TITULAR"),--(J09_IDA!D29="TITULAR"),--(J10_IDA!D29="TITULAR"),--(J11_IDA!D29="TITULAR"),--(J12_IDA!D29="TITULAR"),--(J13_IDA!D29="TITULAR"),--(J01_VTA!D29="TITULAR"),--(J02_VTA!D29="TITULAR"),--(J03_VTA!D29="TITULAR"),--(J04_VTA!D29="TITULAR"),--(J05_VTA!D29="TITULAR"),--(J06_VTA!D29="TITULAR"),--(J07_VTA!D29="TITULAR"),--(J08_VTA!D29="TITULAR"),--(J09_VTA!D29="TITULAR"),--(J10_VTA!D29="TITULAR"),--(J11_VTA!D29="TITULAR"),--(J12_VTA!D29="TITULAR"),--(J13_VTA!D29="TITULAR"))</f>
        <v>0</v>
      </c>
      <c r="F25" s="23">
        <f>SUM(--(J01_IDA!D29="SUPLENTE"),--(J02_IDA!D29="SUPLENTE"),--(J03_IDA!D29="SUPLENTE"),--(J04_IDA!D29="SUPLENTE"),--(J05_IDA!D29="SUPLENTE"),--(J06_IDA!D29="SUPLENTE"),--(J07_IDA!D29="SUPLENTE"),--(J08_IDA!D29="SUPLENTE"),--(J09_IDA!D29="SUPLENTE"),--(J10_IDA!D29="SUPLENTE"),--(J11_IDA!D29="SUPLENTE"),--(J12_IDA!D29="SUPLENTE"),--(J13_IDA!D29="SUPLENTE"),--(J01_VTA!D29="SUPLENTE"),--(J02_VTA!D29="SUPLENTE"),--(J03_VTA!D29="SUPLENTE"),--(J04_VTA!D29="SUPLENTE"),--(J05_VTA!D29="SUPLENTE"),--(J06_VTA!D29="SUPLENTE"),--(J07_VTA!D29="SUPLENTE"),--(J08_VTA!D29="SUPLENTE"),--(J09_VTA!D29="SUPLENTE"),--(J10_VTA!D29="SUPLENTE"),--(J11_VTA!D29="SUPLENTE"),--(J12_VTA!D29="SUPLENTE"),--(J13_VTA!D29="SUPLENTE"))</f>
        <v>0</v>
      </c>
      <c r="G25" s="23">
        <f>SUM(J01_IDA!G29,J02_IDA!G29,J03_IDA!G29,J04_IDA!G29,J05_IDA!G29,J06_IDA!G29,J07_IDA!G29,J08_IDA!G29,J09_IDA!G29,J10_IDA!G29,J11_IDA!G29,J12_IDA!G29,J13_IDA!G29,J01_VTA!G29,J02_VTA!G29,J03_VTA!G29,J04_VTA!G29,J05_VTA!G29,J06_VTA!G29,J07_VTA!G29,J08_VTA!G29,J09_VTA!G29,J10_VTA!G29,J11_VTA!G29,J12_VTA!G29,J13_VTA!G29)</f>
        <v>0</v>
      </c>
      <c r="H25" s="23">
        <f>SUM(J01_IDA!H29,J02_IDA!H29,J03_IDA!H29,J04_IDA!H29,J05_IDA!H29,J06_IDA!H29,J07_IDA!H29,J08_IDA!H29,J09_IDA!H29,J10_IDA!H29,J11_IDA!H29,J12_IDA!H29,J13_IDA!H29,J01_VTA!H29,J02_VTA!H29,J03_VTA!H29,J04_VTA!H29,J05_VTA!H29,J06_VTA!H29,J07_VTA!H29,J08_VTA!H29,J09_VTA!H29,J10_VTA!H29,J11_VTA!H29,J12_VTA!H29,J13_VTA!H29)</f>
        <v>0</v>
      </c>
      <c r="I25" s="23">
        <f>SUM(J01_IDA!J29,J02_IDA!J29,J03_IDA!J29,J04_IDA!J29,J05_IDA!J29,J06_IDA!J29,J07_IDA!J29,J08_IDA!J29,J09_IDA!J29,J10_IDA!J29,J11_IDA!J29,J12_IDA!J29,J13_IDA!J29,J01_VTA!J29,J02_VTA!J29,J03_VTA!J29,J04_VTA!J29,J05_VTA!J29,J06_VTA!J29,J07_VTA!J29,J08_VTA!J29,J09_VTA!J29,J10_VTA!J29,J11_VTA!J29,J12_VTA!J29,J13_VTA!J29)</f>
        <v>0</v>
      </c>
      <c r="J25" s="23">
        <f>SUM(J01_IDA!K29,J02_IDA!K29,J03_IDA!K29,J04_IDA!K29,J05_IDA!K29,J06_IDA!K29,J07_IDA!K29,J08_IDA!K29,J09_IDA!K29,J10_IDA!K29,J11_IDA!K29,J12_IDA!K29,J13_IDA!K29,J01_VTA!K29,J02_VTA!K29,J03_VTA!K29,J04_VTA!K29,J05_VTA!K29,J06_VTA!K29,J07_VTA!K29,J08_VTA!K29,J09_VTA!K29,J10_VTA!K29,J11_VTA!K29,J12_VTA!K29,J13_VTA!K29)</f>
        <v>0</v>
      </c>
      <c r="K25" s="23">
        <f>SUM(J01_IDA!L29,J02_IDA!L29,J03_IDA!L29,J04_IDA!L29,J05_IDA!L29,J06_IDA!L29,J07_IDA!L29,J08_IDA!L29,J09_IDA!L29,J10_IDA!L29,J11_IDA!L29,J12_IDA!L29,J13_IDA!L29,J01_VTA!L29,J02_VTA!L29,J03_VTA!L29,J04_VTA!L29,J05_VTA!L29,J06_VTA!L29,J07_VTA!L29,J08_VTA!L29,J09_VTA!L29,J10_VTA!L29,J11_VTA!L29,J12_VTA!L29,J13_VTA!L29)</f>
        <v>0</v>
      </c>
      <c r="L25" s="23">
        <f>SUM(--(J01_IDA!M29="SÍ"),--(J02_IDA!M29="SÍ"),--(J03_IDA!M29="SÍ"),--(J04_IDA!M29="SÍ"),--(J05_IDA!M29="SÍ"),--(J06_IDA!M29="SÍ"),--(J07_IDA!M29="SÍ"),--(J08_IDA!M29="SÍ"),--(J09_IDA!M29="SÍ"),--(J10_IDA!M29="SÍ"),--(J11_IDA!M29="SÍ"),--(J12_IDA!M29="SÍ"),--(J13_IDA!M29="SÍ"),--(J01_VTA!M29="SÍ"),--(J02_VTA!M29="SÍ"),--(J03_VTA!M29="SÍ"),--(J04_VTA!M29="SÍ"),--(J05_VTA!M29="SÍ"),--(J06_VTA!M29="SÍ"),--(J07_VTA!M29="SÍ"),--(J08_VTA!M29="SÍ"),--(J09_VTA!M29="SÍ"),--(J10_VTA!M29="SÍ"),--(J11_VTA!M29="SÍ"),--(J12_VTA!M29="SÍ"),--(J13_VTA!M29="SÍ"))</f>
        <v>0</v>
      </c>
      <c r="M25" s="23">
        <f>SUM(J01_IDA!I29,J02_IDA!I29,J03_IDA!I29,J04_IDA!I29,J05_IDA!I29,J06_IDA!I29,J07_IDA!I29,J08_IDA!I29,J09_IDA!I29,J10_IDA!I29,J11_IDA!I29,J12_IDA!I29,J13_IDA!I29,J01_VTA!I29,J02_VTA!I29,J03_VTA!I29,J04_VTA!I29,J05_VTA!I29,J06_VTA!I29,J07_VTA!I29,J08_VTA!I29,J09_VTA!I29,J10_VTA!I29,J11_VTA!I29,J12_VTA!I29,J13_VTA!I29)</f>
        <v>0</v>
      </c>
    </row>
    <row r="26" spans="1:13" x14ac:dyDescent="0.25">
      <c r="A26" s="22">
        <v>21</v>
      </c>
      <c r="B26" s="22" t="s">
        <v>53</v>
      </c>
      <c r="C26" s="22" t="s">
        <v>54</v>
      </c>
      <c r="D26" s="22">
        <f>SUM(--(J01_IDA!D30&lt;&gt;"NO CONVOCADA")*--(J01_IDA!D30&lt;&gt;""),--(J02_IDA!D30&lt;&gt;"NO CONVOCADA")*--(J02_IDA!D30&lt;&gt;""),--(J03_IDA!D30&lt;&gt;"NO CONVOCADA")*--(J03_IDA!D30&lt;&gt;""),--(J04_IDA!D30&lt;&gt;"NO CONVOCADA")*--(J04_IDA!D30&lt;&gt;""),--(J05_IDA!D30&lt;&gt;"NO CONVOCADA")*--(J05_IDA!D30&lt;&gt;""),--(J06_IDA!D30&lt;&gt;"NO CONVOCADA")*--(J06_IDA!D30&lt;&gt;""),--(J07_IDA!D30&lt;&gt;"NO CONVOCADA")*--(J07_IDA!D30&lt;&gt;""),--(J08_IDA!D30&lt;&gt;"NO CONVOCADA")*--(J08_IDA!D30&lt;&gt;""),--(J09_IDA!D30&lt;&gt;"NO CONVOCADA")*--(J09_IDA!D30&lt;&gt;""),--(J10_IDA!D30&lt;&gt;"NO CONVOCADA")*--(J10_IDA!D30&lt;&gt;""),--(J11_IDA!D30&lt;&gt;"NO CONVOCADA")*--(J11_IDA!D30&lt;&gt;""),--(J12_IDA!D30&lt;&gt;"NO CONVOCADA")*--(J12_IDA!D30&lt;&gt;""),--(J13_IDA!D30&lt;&gt;"NO CONVOCADA")*--(J13_IDA!D30&lt;&gt;""),--(J01_VTA!D30&lt;&gt;"NO CONVOCADA")*--(J01_VTA!D30&lt;&gt;""),--(J02_VTA!D30&lt;&gt;"NO CONVOCADA")*--(J02_VTA!D30&lt;&gt;""),--(J03_VTA!D30&lt;&gt;"NO CONVOCADA")*--(J03_VTA!D30&lt;&gt;""),--(J04_VTA!D30&lt;&gt;"NO CONVOCADA")*--(J04_VTA!D30&lt;&gt;""),--(J05_VTA!D30&lt;&gt;"NO CONVOCADA")*--(J05_VTA!D30&lt;&gt;""),--(J06_VTA!D30&lt;&gt;"NO CONVOCADA")*--(J06_VTA!D30&lt;&gt;""),--(J07_VTA!D30&lt;&gt;"NO CONVOCADA")*--(J07_VTA!D30&lt;&gt;""),--(J08_VTA!D30&lt;&gt;"NO CONVOCADA")*--(J08_VTA!D30&lt;&gt;""),--(J09_VTA!D30&lt;&gt;"NO CONVOCADA")*--(J09_VTA!D30&lt;&gt;""),--(J10_VTA!D30&lt;&gt;"NO CONVOCADA")*--(J10_VTA!D30&lt;&gt;""),--(J11_VTA!D30&lt;&gt;"NO CONVOCADA")*--(J11_VTA!D30&lt;&gt;""),--(J12_VTA!D30&lt;&gt;"NO CONVOCADA")*--(J12_VTA!D30&lt;&gt;""),--(J13_VTA!D30&lt;&gt;"NO CONVOCADA")*--(J13_VTA!D30&lt;&gt;""))</f>
        <v>1</v>
      </c>
      <c r="E26" s="22">
        <f>SUM(--(J01_IDA!D30="TITULAR"),--(J02_IDA!D30="TITULAR"),--(J03_IDA!D30="TITULAR"),--(J04_IDA!D30="TITULAR"),--(J05_IDA!D30="TITULAR"),--(J06_IDA!D30="TITULAR"),--(J07_IDA!D30="TITULAR"),--(J08_IDA!D30="TITULAR"),--(J09_IDA!D30="TITULAR"),--(J10_IDA!D30="TITULAR"),--(J11_IDA!D30="TITULAR"),--(J12_IDA!D30="TITULAR"),--(J13_IDA!D30="TITULAR"),--(J01_VTA!D30="TITULAR"),--(J02_VTA!D30="TITULAR"),--(J03_VTA!D30="TITULAR"),--(J04_VTA!D30="TITULAR"),--(J05_VTA!D30="TITULAR"),--(J06_VTA!D30="TITULAR"),--(J07_VTA!D30="TITULAR"),--(J08_VTA!D30="TITULAR"),--(J09_VTA!D30="TITULAR"),--(J10_VTA!D30="TITULAR"),--(J11_VTA!D30="TITULAR"),--(J12_VTA!D30="TITULAR"),--(J13_VTA!D30="TITULAR"))</f>
        <v>0</v>
      </c>
      <c r="F26" s="22">
        <f>SUM(--(J01_IDA!D30="SUPLENTE"),--(J02_IDA!D30="SUPLENTE"),--(J03_IDA!D30="SUPLENTE"),--(J04_IDA!D30="SUPLENTE"),--(J05_IDA!D30="SUPLENTE"),--(J06_IDA!D30="SUPLENTE"),--(J07_IDA!D30="SUPLENTE"),--(J08_IDA!D30="SUPLENTE"),--(J09_IDA!D30="SUPLENTE"),--(J10_IDA!D30="SUPLENTE"),--(J11_IDA!D30="SUPLENTE"),--(J12_IDA!D30="SUPLENTE"),--(J13_IDA!D30="SUPLENTE"),--(J01_VTA!D30="SUPLENTE"),--(J02_VTA!D30="SUPLENTE"),--(J03_VTA!D30="SUPLENTE"),--(J04_VTA!D30="SUPLENTE"),--(J05_VTA!D30="SUPLENTE"),--(J06_VTA!D30="SUPLENTE"),--(J07_VTA!D30="SUPLENTE"),--(J08_VTA!D30="SUPLENTE"),--(J09_VTA!D30="SUPLENTE"),--(J10_VTA!D30="SUPLENTE"),--(J11_VTA!D30="SUPLENTE"),--(J12_VTA!D30="SUPLENTE"),--(J13_VTA!D30="SUPLENTE"))</f>
        <v>0</v>
      </c>
      <c r="G26" s="22">
        <f>SUM(J01_IDA!G30,J02_IDA!G30,J03_IDA!G30,J04_IDA!G30,J05_IDA!G30,J06_IDA!G30,J07_IDA!G30,J08_IDA!G30,J09_IDA!G30,J10_IDA!G30,J11_IDA!G30,J12_IDA!G30,J13_IDA!G30,J01_VTA!G30,J02_VTA!G30,J03_VTA!G30,J04_VTA!G30,J05_VTA!G30,J06_VTA!G30,J07_VTA!G30,J08_VTA!G30,J09_VTA!G30,J10_VTA!G30,J11_VTA!G30,J12_VTA!G30,J13_VTA!G30)</f>
        <v>0</v>
      </c>
      <c r="H26" s="22">
        <f>SUM(J01_IDA!H30,J02_IDA!H30,J03_IDA!H30,J04_IDA!H30,J05_IDA!H30,J06_IDA!H30,J07_IDA!H30,J08_IDA!H30,J09_IDA!H30,J10_IDA!H30,J11_IDA!H30,J12_IDA!H30,J13_IDA!H30,J01_VTA!H30,J02_VTA!H30,J03_VTA!H30,J04_VTA!H30,J05_VTA!H30,J06_VTA!H30,J07_VTA!H30,J08_VTA!H30,J09_VTA!H30,J10_VTA!H30,J11_VTA!H30,J12_VTA!H30,J13_VTA!H30)</f>
        <v>0</v>
      </c>
      <c r="I26" s="22">
        <f>SUM(J01_IDA!J30,J02_IDA!J30,J03_IDA!J30,J04_IDA!J30,J05_IDA!J30,J06_IDA!J30,J07_IDA!J30,J08_IDA!J30,J09_IDA!J30,J10_IDA!J30,J11_IDA!J30,J12_IDA!J30,J13_IDA!J30,J01_VTA!J30,J02_VTA!J30,J03_VTA!J30,J04_VTA!J30,J05_VTA!J30,J06_VTA!J30,J07_VTA!J30,J08_VTA!J30,J09_VTA!J30,J10_VTA!J30,J11_VTA!J30,J12_VTA!J30,J13_VTA!J30)</f>
        <v>0</v>
      </c>
      <c r="J26" s="22">
        <f>SUM(J01_IDA!K30,J02_IDA!K30,J03_IDA!K30,J04_IDA!K30,J05_IDA!K30,J06_IDA!K30,J07_IDA!K30,J08_IDA!K30,J09_IDA!K30,J10_IDA!K30,J11_IDA!K30,J12_IDA!K30,J13_IDA!K30,J01_VTA!K30,J02_VTA!K30,J03_VTA!K30,J04_VTA!K30,J05_VTA!K30,J06_VTA!K30,J07_VTA!K30,J08_VTA!K30,J09_VTA!K30,J10_VTA!K30,J11_VTA!K30,J12_VTA!K30,J13_VTA!K30)</f>
        <v>0</v>
      </c>
      <c r="K26" s="22">
        <f>SUM(J01_IDA!L30,J02_IDA!L30,J03_IDA!L30,J04_IDA!L30,J05_IDA!L30,J06_IDA!L30,J07_IDA!L30,J08_IDA!L30,J09_IDA!L30,J10_IDA!L30,J11_IDA!L30,J12_IDA!L30,J13_IDA!L30,J01_VTA!L30,J02_VTA!L30,J03_VTA!L30,J04_VTA!L30,J05_VTA!L30,J06_VTA!L30,J07_VTA!L30,J08_VTA!L30,J09_VTA!L30,J10_VTA!L30,J11_VTA!L30,J12_VTA!L30,J13_VTA!L30)</f>
        <v>0</v>
      </c>
      <c r="L26" s="22">
        <f>SUM(--(J01_IDA!M30="SÍ"),--(J02_IDA!M30="SÍ"),--(J03_IDA!M30="SÍ"),--(J04_IDA!M30="SÍ"),--(J05_IDA!M30="SÍ"),--(J06_IDA!M30="SÍ"),--(J07_IDA!M30="SÍ"),--(J08_IDA!M30="SÍ"),--(J09_IDA!M30="SÍ"),--(J10_IDA!M30="SÍ"),--(J11_IDA!M30="SÍ"),--(J12_IDA!M30="SÍ"),--(J13_IDA!M30="SÍ"),--(J01_VTA!M30="SÍ"),--(J02_VTA!M30="SÍ"),--(J03_VTA!M30="SÍ"),--(J04_VTA!M30="SÍ"),--(J05_VTA!M30="SÍ"),--(J06_VTA!M30="SÍ"),--(J07_VTA!M30="SÍ"),--(J08_VTA!M30="SÍ"),--(J09_VTA!M30="SÍ"),--(J10_VTA!M30="SÍ"),--(J11_VTA!M30="SÍ"),--(J12_VTA!M30="SÍ"),--(J13_VTA!M30="SÍ"))</f>
        <v>0</v>
      </c>
      <c r="M26" s="22">
        <f>SUM(J01_IDA!I30,J02_IDA!I30,J03_IDA!I30,J04_IDA!I30,J05_IDA!I30,J06_IDA!I30,J07_IDA!I30,J08_IDA!I30,J09_IDA!I30,J10_IDA!I30,J11_IDA!I30,J12_IDA!I30,J13_IDA!I30,J01_VTA!I30,J02_VTA!I30,J03_VTA!I30,J04_VTA!I30,J05_VTA!I30,J06_VTA!I30,J07_VTA!I30,J08_VTA!I30,J09_VTA!I30,J10_VTA!I30,J11_VTA!I30,J12_VTA!I30,J13_VTA!I30)</f>
        <v>0</v>
      </c>
    </row>
    <row r="27" spans="1:13" x14ac:dyDescent="0.25">
      <c r="A27" s="23">
        <v>22</v>
      </c>
      <c r="B27" s="23" t="s">
        <v>55</v>
      </c>
      <c r="C27" s="23" t="s">
        <v>56</v>
      </c>
      <c r="D27" s="23">
        <f>SUM(--(J01_IDA!D31&lt;&gt;"NO CONVOCADA")*--(J01_IDA!D31&lt;&gt;""),--(J02_IDA!D31&lt;&gt;"NO CONVOCADA")*--(J02_IDA!D31&lt;&gt;""),--(J03_IDA!D31&lt;&gt;"NO CONVOCADA")*--(J03_IDA!D31&lt;&gt;""),--(J04_IDA!D31&lt;&gt;"NO CONVOCADA")*--(J04_IDA!D31&lt;&gt;""),--(J05_IDA!D31&lt;&gt;"NO CONVOCADA")*--(J05_IDA!D31&lt;&gt;""),--(J06_IDA!D31&lt;&gt;"NO CONVOCADA")*--(J06_IDA!D31&lt;&gt;""),--(J07_IDA!D31&lt;&gt;"NO CONVOCADA")*--(J07_IDA!D31&lt;&gt;""),--(J08_IDA!D31&lt;&gt;"NO CONVOCADA")*--(J08_IDA!D31&lt;&gt;""),--(J09_IDA!D31&lt;&gt;"NO CONVOCADA")*--(J09_IDA!D31&lt;&gt;""),--(J10_IDA!D31&lt;&gt;"NO CONVOCADA")*--(J10_IDA!D31&lt;&gt;""),--(J11_IDA!D31&lt;&gt;"NO CONVOCADA")*--(J11_IDA!D31&lt;&gt;""),--(J12_IDA!D31&lt;&gt;"NO CONVOCADA")*--(J12_IDA!D31&lt;&gt;""),--(J13_IDA!D31&lt;&gt;"NO CONVOCADA")*--(J13_IDA!D31&lt;&gt;""),--(J01_VTA!D31&lt;&gt;"NO CONVOCADA")*--(J01_VTA!D31&lt;&gt;""),--(J02_VTA!D31&lt;&gt;"NO CONVOCADA")*--(J02_VTA!D31&lt;&gt;""),--(J03_VTA!D31&lt;&gt;"NO CONVOCADA")*--(J03_VTA!D31&lt;&gt;""),--(J04_VTA!D31&lt;&gt;"NO CONVOCADA")*--(J04_VTA!D31&lt;&gt;""),--(J05_VTA!D31&lt;&gt;"NO CONVOCADA")*--(J05_VTA!D31&lt;&gt;""),--(J06_VTA!D31&lt;&gt;"NO CONVOCADA")*--(J06_VTA!D31&lt;&gt;""),--(J07_VTA!D31&lt;&gt;"NO CONVOCADA")*--(J07_VTA!D31&lt;&gt;""),--(J08_VTA!D31&lt;&gt;"NO CONVOCADA")*--(J08_VTA!D31&lt;&gt;""),--(J09_VTA!D31&lt;&gt;"NO CONVOCADA")*--(J09_VTA!D31&lt;&gt;""),--(J10_VTA!D31&lt;&gt;"NO CONVOCADA")*--(J10_VTA!D31&lt;&gt;""),--(J11_VTA!D31&lt;&gt;"NO CONVOCADA")*--(J11_VTA!D31&lt;&gt;""),--(J12_VTA!D31&lt;&gt;"NO CONVOCADA")*--(J12_VTA!D31&lt;&gt;""),--(J13_VTA!D31&lt;&gt;"NO CONVOCADA")*--(J13_VTA!D31&lt;&gt;""))</f>
        <v>0</v>
      </c>
      <c r="E27" s="23">
        <f>SUM(--(J01_IDA!D31="TITULAR"),--(J02_IDA!D31="TITULAR"),--(J03_IDA!D31="TITULAR"),--(J04_IDA!D31="TITULAR"),--(J05_IDA!D31="TITULAR"),--(J06_IDA!D31="TITULAR"),--(J07_IDA!D31="TITULAR"),--(J08_IDA!D31="TITULAR"),--(J09_IDA!D31="TITULAR"),--(J10_IDA!D31="TITULAR"),--(J11_IDA!D31="TITULAR"),--(J12_IDA!D31="TITULAR"),--(J13_IDA!D31="TITULAR"),--(J01_VTA!D31="TITULAR"),--(J02_VTA!D31="TITULAR"),--(J03_VTA!D31="TITULAR"),--(J04_VTA!D31="TITULAR"),--(J05_VTA!D31="TITULAR"),--(J06_VTA!D31="TITULAR"),--(J07_VTA!D31="TITULAR"),--(J08_VTA!D31="TITULAR"),--(J09_VTA!D31="TITULAR"),--(J10_VTA!D31="TITULAR"),--(J11_VTA!D31="TITULAR"),--(J12_VTA!D31="TITULAR"),--(J13_VTA!D31="TITULAR"))</f>
        <v>0</v>
      </c>
      <c r="F27" s="23">
        <f>SUM(--(J01_IDA!D31="SUPLENTE"),--(J02_IDA!D31="SUPLENTE"),--(J03_IDA!D31="SUPLENTE"),--(J04_IDA!D31="SUPLENTE"),--(J05_IDA!D31="SUPLENTE"),--(J06_IDA!D31="SUPLENTE"),--(J07_IDA!D31="SUPLENTE"),--(J08_IDA!D31="SUPLENTE"),--(J09_IDA!D31="SUPLENTE"),--(J10_IDA!D31="SUPLENTE"),--(J11_IDA!D31="SUPLENTE"),--(J12_IDA!D31="SUPLENTE"),--(J13_IDA!D31="SUPLENTE"),--(J01_VTA!D31="SUPLENTE"),--(J02_VTA!D31="SUPLENTE"),--(J03_VTA!D31="SUPLENTE"),--(J04_VTA!D31="SUPLENTE"),--(J05_VTA!D31="SUPLENTE"),--(J06_VTA!D31="SUPLENTE"),--(J07_VTA!D31="SUPLENTE"),--(J08_VTA!D31="SUPLENTE"),--(J09_VTA!D31="SUPLENTE"),--(J10_VTA!D31="SUPLENTE"),--(J11_VTA!D31="SUPLENTE"),--(J12_VTA!D31="SUPLENTE"),--(J13_VTA!D31="SUPLENTE"))</f>
        <v>0</v>
      </c>
      <c r="G27" s="23">
        <f>SUM(J01_IDA!G31,J02_IDA!G31,J03_IDA!G31,J04_IDA!G31,J05_IDA!G31,J06_IDA!G31,J07_IDA!G31,J08_IDA!G31,J09_IDA!G31,J10_IDA!G31,J11_IDA!G31,J12_IDA!G31,J13_IDA!G31,J01_VTA!G31,J02_VTA!G31,J03_VTA!G31,J04_VTA!G31,J05_VTA!G31,J06_VTA!G31,J07_VTA!G31,J08_VTA!G31,J09_VTA!G31,J10_VTA!G31,J11_VTA!G31,J12_VTA!G31,J13_VTA!G31)</f>
        <v>0</v>
      </c>
      <c r="H27" s="23">
        <f>SUM(J01_IDA!H31,J02_IDA!H31,J03_IDA!H31,J04_IDA!H31,J05_IDA!H31,J06_IDA!H31,J07_IDA!H31,J08_IDA!H31,J09_IDA!H31,J10_IDA!H31,J11_IDA!H31,J12_IDA!H31,J13_IDA!H31,J01_VTA!H31,J02_VTA!H31,J03_VTA!H31,J04_VTA!H31,J05_VTA!H31,J06_VTA!H31,J07_VTA!H31,J08_VTA!H31,J09_VTA!H31,J10_VTA!H31,J11_VTA!H31,J12_VTA!H31,J13_VTA!H31)</f>
        <v>0</v>
      </c>
      <c r="I27" s="23">
        <f>SUM(J01_IDA!J31,J02_IDA!J31,J03_IDA!J31,J04_IDA!J31,J05_IDA!J31,J06_IDA!J31,J07_IDA!J31,J08_IDA!J31,J09_IDA!J31,J10_IDA!J31,J11_IDA!J31,J12_IDA!J31,J13_IDA!J31,J01_VTA!J31,J02_VTA!J31,J03_VTA!J31,J04_VTA!J31,J05_VTA!J31,J06_VTA!J31,J07_VTA!J31,J08_VTA!J31,J09_VTA!J31,J10_VTA!J31,J11_VTA!J31,J12_VTA!J31,J13_VTA!J31)</f>
        <v>0</v>
      </c>
      <c r="J27" s="23">
        <f>SUM(J01_IDA!K31,J02_IDA!K31,J03_IDA!K31,J04_IDA!K31,J05_IDA!K31,J06_IDA!K31,J07_IDA!K31,J08_IDA!K31,J09_IDA!K31,J10_IDA!K31,J11_IDA!K31,J12_IDA!K31,J13_IDA!K31,J01_VTA!K31,J02_VTA!K31,J03_VTA!K31,J04_VTA!K31,J05_VTA!K31,J06_VTA!K31,J07_VTA!K31,J08_VTA!K31,J09_VTA!K31,J10_VTA!K31,J11_VTA!K31,J12_VTA!K31,J13_VTA!K31)</f>
        <v>0</v>
      </c>
      <c r="K27" s="23">
        <f>SUM(J01_IDA!L31,J02_IDA!L31,J03_IDA!L31,J04_IDA!L31,J05_IDA!L31,J06_IDA!L31,J07_IDA!L31,J08_IDA!L31,J09_IDA!L31,J10_IDA!L31,J11_IDA!L31,J12_IDA!L31,J13_IDA!L31,J01_VTA!L31,J02_VTA!L31,J03_VTA!L31,J04_VTA!L31,J05_VTA!L31,J06_VTA!L31,J07_VTA!L31,J08_VTA!L31,J09_VTA!L31,J10_VTA!L31,J11_VTA!L31,J12_VTA!L31,J13_VTA!L31)</f>
        <v>0</v>
      </c>
      <c r="L27" s="23">
        <f>SUM(--(J01_IDA!M31="SÍ"),--(J02_IDA!M31="SÍ"),--(J03_IDA!M31="SÍ"),--(J04_IDA!M31="SÍ"),--(J05_IDA!M31="SÍ"),--(J06_IDA!M31="SÍ"),--(J07_IDA!M31="SÍ"),--(J08_IDA!M31="SÍ"),--(J09_IDA!M31="SÍ"),--(J10_IDA!M31="SÍ"),--(J11_IDA!M31="SÍ"),--(J12_IDA!M31="SÍ"),--(J13_IDA!M31="SÍ"),--(J01_VTA!M31="SÍ"),--(J02_VTA!M31="SÍ"),--(J03_VTA!M31="SÍ"),--(J04_VTA!M31="SÍ"),--(J05_VTA!M31="SÍ"),--(J06_VTA!M31="SÍ"),--(J07_VTA!M31="SÍ"),--(J08_VTA!M31="SÍ"),--(J09_VTA!M31="SÍ"),--(J10_VTA!M31="SÍ"),--(J11_VTA!M31="SÍ"),--(J12_VTA!M31="SÍ"),--(J13_VTA!M31="SÍ"))</f>
        <v>0</v>
      </c>
      <c r="M27" s="23">
        <f>SUM(J01_IDA!I31,J02_IDA!I31,J03_IDA!I31,J04_IDA!I31,J05_IDA!I31,J06_IDA!I31,J07_IDA!I31,J08_IDA!I31,J09_IDA!I31,J10_IDA!I31,J11_IDA!I31,J12_IDA!I31,J13_IDA!I31,J01_VTA!I31,J02_VTA!I31,J03_VTA!I31,J04_VTA!I31,J05_VTA!I31,J06_VTA!I31,J07_VTA!I31,J08_VTA!I31,J09_VTA!I31,J10_VTA!I31,J11_VTA!I31,J12_VTA!I31,J13_VTA!I31)</f>
        <v>0</v>
      </c>
    </row>
    <row r="28" spans="1:13" x14ac:dyDescent="0.25">
      <c r="A28" s="22">
        <v>23</v>
      </c>
      <c r="B28" s="22" t="s">
        <v>57</v>
      </c>
      <c r="C28" s="22" t="s">
        <v>31</v>
      </c>
      <c r="D28" s="22">
        <f>SUM(--(J01_IDA!D32&lt;&gt;"NO CONVOCADA")*--(J01_IDA!D32&lt;&gt;""),--(J02_IDA!D32&lt;&gt;"NO CONVOCADA")*--(J02_IDA!D32&lt;&gt;""),--(J03_IDA!D32&lt;&gt;"NO CONVOCADA")*--(J03_IDA!D32&lt;&gt;""),--(J04_IDA!D32&lt;&gt;"NO CONVOCADA")*--(J04_IDA!D32&lt;&gt;""),--(J05_IDA!D32&lt;&gt;"NO CONVOCADA")*--(J05_IDA!D32&lt;&gt;""),--(J06_IDA!D32&lt;&gt;"NO CONVOCADA")*--(J06_IDA!D32&lt;&gt;""),--(J07_IDA!D32&lt;&gt;"NO CONVOCADA")*--(J07_IDA!D32&lt;&gt;""),--(J08_IDA!D32&lt;&gt;"NO CONVOCADA")*--(J08_IDA!D32&lt;&gt;""),--(J09_IDA!D32&lt;&gt;"NO CONVOCADA")*--(J09_IDA!D32&lt;&gt;""),--(J10_IDA!D32&lt;&gt;"NO CONVOCADA")*--(J10_IDA!D32&lt;&gt;""),--(J11_IDA!D32&lt;&gt;"NO CONVOCADA")*--(J11_IDA!D32&lt;&gt;""),--(J12_IDA!D32&lt;&gt;"NO CONVOCADA")*--(J12_IDA!D32&lt;&gt;""),--(J13_IDA!D32&lt;&gt;"NO CONVOCADA")*--(J13_IDA!D32&lt;&gt;""),--(J01_VTA!D32&lt;&gt;"NO CONVOCADA")*--(J01_VTA!D32&lt;&gt;""),--(J02_VTA!D32&lt;&gt;"NO CONVOCADA")*--(J02_VTA!D32&lt;&gt;""),--(J03_VTA!D32&lt;&gt;"NO CONVOCADA")*--(J03_VTA!D32&lt;&gt;""),--(J04_VTA!D32&lt;&gt;"NO CONVOCADA")*--(J04_VTA!D32&lt;&gt;""),--(J05_VTA!D32&lt;&gt;"NO CONVOCADA")*--(J05_VTA!D32&lt;&gt;""),--(J06_VTA!D32&lt;&gt;"NO CONVOCADA")*--(J06_VTA!D32&lt;&gt;""),--(J07_VTA!D32&lt;&gt;"NO CONVOCADA")*--(J07_VTA!D32&lt;&gt;""),--(J08_VTA!D32&lt;&gt;"NO CONVOCADA")*--(J08_VTA!D32&lt;&gt;""),--(J09_VTA!D32&lt;&gt;"NO CONVOCADA")*--(J09_VTA!D32&lt;&gt;""),--(J10_VTA!D32&lt;&gt;"NO CONVOCADA")*--(J10_VTA!D32&lt;&gt;""),--(J11_VTA!D32&lt;&gt;"NO CONVOCADA")*--(J11_VTA!D32&lt;&gt;""),--(J12_VTA!D32&lt;&gt;"NO CONVOCADA")*--(J12_VTA!D32&lt;&gt;""),--(J13_VTA!D32&lt;&gt;"NO CONVOCADA")*--(J13_VTA!D32&lt;&gt;""))</f>
        <v>0</v>
      </c>
      <c r="E28" s="22">
        <f>SUM(--(J01_IDA!D32="TITULAR"),--(J02_IDA!D32="TITULAR"),--(J03_IDA!D32="TITULAR"),--(J04_IDA!D32="TITULAR"),--(J05_IDA!D32="TITULAR"),--(J06_IDA!D32="TITULAR"),--(J07_IDA!D32="TITULAR"),--(J08_IDA!D32="TITULAR"),--(J09_IDA!D32="TITULAR"),--(J10_IDA!D32="TITULAR"),--(J11_IDA!D32="TITULAR"),--(J12_IDA!D32="TITULAR"),--(J13_IDA!D32="TITULAR"),--(J01_VTA!D32="TITULAR"),--(J02_VTA!D32="TITULAR"),--(J03_VTA!D32="TITULAR"),--(J04_VTA!D32="TITULAR"),--(J05_VTA!D32="TITULAR"),--(J06_VTA!D32="TITULAR"),--(J07_VTA!D32="TITULAR"),--(J08_VTA!D32="TITULAR"),--(J09_VTA!D32="TITULAR"),--(J10_VTA!D32="TITULAR"),--(J11_VTA!D32="TITULAR"),--(J12_VTA!D32="TITULAR"),--(J13_VTA!D32="TITULAR"))</f>
        <v>0</v>
      </c>
      <c r="F28" s="22">
        <f>SUM(--(J01_IDA!D32="SUPLENTE"),--(J02_IDA!D32="SUPLENTE"),--(J03_IDA!D32="SUPLENTE"),--(J04_IDA!D32="SUPLENTE"),--(J05_IDA!D32="SUPLENTE"),--(J06_IDA!D32="SUPLENTE"),--(J07_IDA!D32="SUPLENTE"),--(J08_IDA!D32="SUPLENTE"),--(J09_IDA!D32="SUPLENTE"),--(J10_IDA!D32="SUPLENTE"),--(J11_IDA!D32="SUPLENTE"),--(J12_IDA!D32="SUPLENTE"),--(J13_IDA!D32="SUPLENTE"),--(J01_VTA!D32="SUPLENTE"),--(J02_VTA!D32="SUPLENTE"),--(J03_VTA!D32="SUPLENTE"),--(J04_VTA!D32="SUPLENTE"),--(J05_VTA!D32="SUPLENTE"),--(J06_VTA!D32="SUPLENTE"),--(J07_VTA!D32="SUPLENTE"),--(J08_VTA!D32="SUPLENTE"),--(J09_VTA!D32="SUPLENTE"),--(J10_VTA!D32="SUPLENTE"),--(J11_VTA!D32="SUPLENTE"),--(J12_VTA!D32="SUPLENTE"),--(J13_VTA!D32="SUPLENTE"))</f>
        <v>0</v>
      </c>
      <c r="G28" s="22">
        <f>SUM(J01_IDA!G32,J02_IDA!G32,J03_IDA!G32,J04_IDA!G32,J05_IDA!G32,J06_IDA!G32,J07_IDA!G32,J08_IDA!G32,J09_IDA!G32,J10_IDA!G32,J11_IDA!G32,J12_IDA!G32,J13_IDA!G32,J01_VTA!G32,J02_VTA!G32,J03_VTA!G32,J04_VTA!G32,J05_VTA!G32,J06_VTA!G32,J07_VTA!G32,J08_VTA!G32,J09_VTA!G32,J10_VTA!G32,J11_VTA!G32,J12_VTA!G32,J13_VTA!G32)</f>
        <v>0</v>
      </c>
      <c r="H28" s="22">
        <f>SUM(J01_IDA!H32,J02_IDA!H32,J03_IDA!H32,J04_IDA!H32,J05_IDA!H32,J06_IDA!H32,J07_IDA!H32,J08_IDA!H32,J09_IDA!H32,J10_IDA!H32,J11_IDA!H32,J12_IDA!H32,J13_IDA!H32,J01_VTA!H32,J02_VTA!H32,J03_VTA!H32,J04_VTA!H32,J05_VTA!H32,J06_VTA!H32,J07_VTA!H32,J08_VTA!H32,J09_VTA!H32,J10_VTA!H32,J11_VTA!H32,J12_VTA!H32,J13_VTA!H32)</f>
        <v>0</v>
      </c>
      <c r="I28" s="22">
        <f>SUM(J01_IDA!J32,J02_IDA!J32,J03_IDA!J32,J04_IDA!J32,J05_IDA!J32,J06_IDA!J32,J07_IDA!J32,J08_IDA!J32,J09_IDA!J32,J10_IDA!J32,J11_IDA!J32,J12_IDA!J32,J13_IDA!J32,J01_VTA!J32,J02_VTA!J32,J03_VTA!J32,J04_VTA!J32,J05_VTA!J32,J06_VTA!J32,J07_VTA!J32,J08_VTA!J32,J09_VTA!J32,J10_VTA!J32,J11_VTA!J32,J12_VTA!J32,J13_VTA!J32)</f>
        <v>0</v>
      </c>
      <c r="J28" s="22">
        <f>SUM(J01_IDA!K32,J02_IDA!K32,J03_IDA!K32,J04_IDA!K32,J05_IDA!K32,J06_IDA!K32,J07_IDA!K32,J08_IDA!K32,J09_IDA!K32,J10_IDA!K32,J11_IDA!K32,J12_IDA!K32,J13_IDA!K32,J01_VTA!K32,J02_VTA!K32,J03_VTA!K32,J04_VTA!K32,J05_VTA!K32,J06_VTA!K32,J07_VTA!K32,J08_VTA!K32,J09_VTA!K32,J10_VTA!K32,J11_VTA!K32,J12_VTA!K32,J13_VTA!K32)</f>
        <v>0</v>
      </c>
      <c r="K28" s="22">
        <f>SUM(J01_IDA!L32,J02_IDA!L32,J03_IDA!L32,J04_IDA!L32,J05_IDA!L32,J06_IDA!L32,J07_IDA!L32,J08_IDA!L32,J09_IDA!L32,J10_IDA!L32,J11_IDA!L32,J12_IDA!L32,J13_IDA!L32,J01_VTA!L32,J02_VTA!L32,J03_VTA!L32,J04_VTA!L32,J05_VTA!L32,J06_VTA!L32,J07_VTA!L32,J08_VTA!L32,J09_VTA!L32,J10_VTA!L32,J11_VTA!L32,J12_VTA!L32,J13_VTA!L32)</f>
        <v>0</v>
      </c>
      <c r="L28" s="22">
        <f>SUM(--(J01_IDA!M32="SÍ"),--(J02_IDA!M32="SÍ"),--(J03_IDA!M32="SÍ"),--(J04_IDA!M32="SÍ"),--(J05_IDA!M32="SÍ"),--(J06_IDA!M32="SÍ"),--(J07_IDA!M32="SÍ"),--(J08_IDA!M32="SÍ"),--(J09_IDA!M32="SÍ"),--(J10_IDA!M32="SÍ"),--(J11_IDA!M32="SÍ"),--(J12_IDA!M32="SÍ"),--(J13_IDA!M32="SÍ"),--(J01_VTA!M32="SÍ"),--(J02_VTA!M32="SÍ"),--(J03_VTA!M32="SÍ"),--(J04_VTA!M32="SÍ"),--(J05_VTA!M32="SÍ"),--(J06_VTA!M32="SÍ"),--(J07_VTA!M32="SÍ"),--(J08_VTA!M32="SÍ"),--(J09_VTA!M32="SÍ"),--(J10_VTA!M32="SÍ"),--(J11_VTA!M32="SÍ"),--(J12_VTA!M32="SÍ"),--(J13_VTA!M32="SÍ"))</f>
        <v>0</v>
      </c>
      <c r="M28" s="22">
        <f>SUM(J01_IDA!I32,J02_IDA!I32,J03_IDA!I32,J04_IDA!I32,J05_IDA!I32,J06_IDA!I32,J07_IDA!I32,J08_IDA!I32,J09_IDA!I32,J10_IDA!I32,J11_IDA!I32,J12_IDA!I32,J13_IDA!I32,J01_VTA!I32,J02_VTA!I32,J03_VTA!I32,J04_VTA!I32,J05_VTA!I32,J06_VTA!I32,J07_VTA!I32,J08_VTA!I32,J09_VTA!I32,J10_VTA!I32,J11_VTA!I32,J12_VTA!I32,J13_VTA!I32)</f>
        <v>0</v>
      </c>
    </row>
  </sheetData>
  <mergeCells count="1">
    <mergeCell ref="A1:M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7B8"/>
    <pageSetUpPr fitToPage="1"/>
  </sheetPr>
  <dimension ref="A1:P31"/>
  <sheetViews>
    <sheetView showGridLines="0" zoomScaleNormal="100" workbookViewId="0">
      <pane ySplit="4" topLeftCell="A5" activePane="bottomLeft" state="frozen"/>
      <selection sqref="A1:M2"/>
      <selection pane="bottomLeft" activeCell="K6" sqref="K6"/>
    </sheetView>
  </sheetViews>
  <sheetFormatPr baseColWidth="10" defaultColWidth="8.7109375" defaultRowHeight="15" x14ac:dyDescent="0.25"/>
  <cols>
    <col min="1" max="2" width="9" customWidth="1"/>
    <col min="3" max="3" width="13" customWidth="1"/>
    <col min="4" max="4" width="12" customWidth="1"/>
    <col min="5" max="6" width="29" customWidth="1"/>
    <col min="7" max="7" width="20" customWidth="1"/>
    <col min="8" max="8" width="10" customWidth="1"/>
    <col min="9" max="9" width="18" customWidth="1"/>
    <col min="10" max="11" width="11" customWidth="1"/>
    <col min="12" max="12" width="14" customWidth="1"/>
    <col min="13" max="13" width="16" customWidth="1"/>
    <col min="14" max="14" width="13" customWidth="1"/>
    <col min="15" max="15" width="11" customWidth="1"/>
    <col min="16" max="16" width="18" customWidth="1"/>
  </cols>
  <sheetData>
    <row r="1" spans="1:16" ht="33.75" customHeight="1" x14ac:dyDescent="0.3">
      <c r="A1" s="80" t="s">
        <v>58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24"/>
    </row>
    <row r="2" spans="1:16" x14ac:dyDescent="0.25">
      <c r="A2" s="81" t="s">
        <v>59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4" spans="1:16" ht="28.5" customHeight="1" x14ac:dyDescent="0.25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25" t="s">
        <v>75</v>
      </c>
    </row>
    <row r="5" spans="1:16" ht="15.75" customHeight="1" x14ac:dyDescent="0.25">
      <c r="A5" s="19" t="s">
        <v>76</v>
      </c>
      <c r="B5" s="19">
        <v>1</v>
      </c>
      <c r="C5" s="4">
        <v>46284</v>
      </c>
      <c r="D5" s="19" t="s">
        <v>77</v>
      </c>
      <c r="E5" s="5" t="s">
        <v>78</v>
      </c>
      <c r="F5" s="6" t="s">
        <v>79</v>
      </c>
      <c r="G5" s="8" t="s">
        <v>80</v>
      </c>
      <c r="H5" s="18">
        <v>0.66666666666666663</v>
      </c>
      <c r="I5" s="19" t="s">
        <v>81</v>
      </c>
      <c r="J5" s="7">
        <f ca="1">IF(TODAY()&lt;C5,"",COUNTIF(J01_IDA!$A$38:$A$45,"A FAVOR"))</f>
        <v>2</v>
      </c>
      <c r="K5" s="7">
        <f ca="1">IF(TODAY()&lt;C5,"",COUNTIF(J01_IDA!$A$38:$A$45,"EN CONTRA"))</f>
        <v>1</v>
      </c>
      <c r="L5" s="7">
        <f t="shared" ref="L5:L30" ca="1" si="0">IF(TODAY()&lt;C5,"",IF(E5="CÁDIZ",J5,K5))</f>
        <v>1</v>
      </c>
      <c r="M5" s="7">
        <f t="shared" ref="M5:M30" ca="1" si="1">IF(TODAY()&lt;C5,"",IF(F5="CÁDIZ",J5,K5))</f>
        <v>2</v>
      </c>
      <c r="N5" s="7" t="str">
        <f t="shared" ref="N5:N30" ca="1" si="2">IF(TODAY()&lt;C5,"",L5&amp;" - "&amp;M5)</f>
        <v>1 - 2</v>
      </c>
      <c r="O5" s="7">
        <f t="shared" ref="O5:O30" ca="1" si="3">IF(TODAY()&lt;C5,"",IF(J5&gt;K5,3,IF(J5=K5,1,0)))</f>
        <v>3</v>
      </c>
      <c r="P5" s="35" t="s">
        <v>82</v>
      </c>
    </row>
    <row r="6" spans="1:16" ht="15.75" customHeight="1" x14ac:dyDescent="0.25">
      <c r="A6" s="19" t="s">
        <v>76</v>
      </c>
      <c r="B6" s="19">
        <v>2</v>
      </c>
      <c r="C6" s="4">
        <v>46291</v>
      </c>
      <c r="D6" s="19" t="s">
        <v>77</v>
      </c>
      <c r="E6" s="6" t="s">
        <v>79</v>
      </c>
      <c r="F6" s="5" t="s">
        <v>83</v>
      </c>
      <c r="G6" s="8" t="s">
        <v>84</v>
      </c>
      <c r="H6" s="18">
        <v>0.5</v>
      </c>
      <c r="I6" s="19" t="s">
        <v>85</v>
      </c>
      <c r="J6" s="7">
        <f ca="1">IF(TODAY()&lt;C6,"",COUNTIF(J02_IDA!$A$38:$A$45,"A FAVOR"))</f>
        <v>0</v>
      </c>
      <c r="K6" s="7">
        <f ca="1">IF(TODAY()&lt;C6,"",COUNTIF(J02_IDA!$A$38:$A$45,"EN CONTRA"))</f>
        <v>0</v>
      </c>
      <c r="L6" s="7">
        <f t="shared" ca="1" si="0"/>
        <v>0</v>
      </c>
      <c r="M6" s="7">
        <f t="shared" ca="1" si="1"/>
        <v>0</v>
      </c>
      <c r="N6" s="7" t="str">
        <f t="shared" ca="1" si="2"/>
        <v>0 - 0</v>
      </c>
      <c r="O6" s="7">
        <f t="shared" ca="1" si="3"/>
        <v>1</v>
      </c>
      <c r="P6" s="35" t="s">
        <v>82</v>
      </c>
    </row>
    <row r="7" spans="1:16" ht="15.75" customHeight="1" x14ac:dyDescent="0.25">
      <c r="A7" s="19" t="s">
        <v>76</v>
      </c>
      <c r="B7" s="19">
        <v>3</v>
      </c>
      <c r="C7" s="4">
        <v>46299</v>
      </c>
      <c r="D7" s="19" t="s">
        <v>86</v>
      </c>
      <c r="E7" s="5" t="s">
        <v>87</v>
      </c>
      <c r="F7" s="6" t="s">
        <v>79</v>
      </c>
      <c r="G7" s="8" t="s">
        <v>88</v>
      </c>
      <c r="H7" s="18" t="s">
        <v>89</v>
      </c>
      <c r="I7" s="19" t="s">
        <v>90</v>
      </c>
      <c r="J7" s="7" t="str">
        <f ca="1">IF(TODAY()&lt;C7,"",COUNTIF(J03_IDA!$A$38:$A$45,"A FAVOR"))</f>
        <v/>
      </c>
      <c r="K7" s="7" t="str">
        <f ca="1">IF(TODAY()&lt;C7,"",COUNTIF(J03_IDA!$A$38:$A$45,"EN CONTRA"))</f>
        <v/>
      </c>
      <c r="L7" s="7" t="str">
        <f t="shared" ca="1" si="0"/>
        <v/>
      </c>
      <c r="M7" s="7" t="str">
        <f t="shared" ca="1" si="1"/>
        <v/>
      </c>
      <c r="N7" s="7" t="str">
        <f t="shared" ca="1" si="2"/>
        <v/>
      </c>
      <c r="O7" s="7" t="str">
        <f t="shared" ca="1" si="3"/>
        <v/>
      </c>
      <c r="P7" s="35" t="s">
        <v>82</v>
      </c>
    </row>
    <row r="8" spans="1:16" ht="15.75" customHeight="1" x14ac:dyDescent="0.25">
      <c r="A8" s="19" t="s">
        <v>76</v>
      </c>
      <c r="B8" s="19">
        <v>4</v>
      </c>
      <c r="C8" s="4">
        <v>46313</v>
      </c>
      <c r="D8" s="19" t="s">
        <v>86</v>
      </c>
      <c r="E8" s="6" t="s">
        <v>79</v>
      </c>
      <c r="F8" s="5" t="s">
        <v>91</v>
      </c>
      <c r="G8" s="8" t="s">
        <v>84</v>
      </c>
      <c r="H8" s="18" t="s">
        <v>89</v>
      </c>
      <c r="I8" s="19" t="s">
        <v>92</v>
      </c>
      <c r="J8" s="7" t="str">
        <f ca="1">IF(TODAY()&lt;C8,"",COUNTIF(J04_IDA!$A$38:$A$45,"A FAVOR"))</f>
        <v/>
      </c>
      <c r="K8" s="7" t="str">
        <f ca="1">IF(TODAY()&lt;C8,"",COUNTIF(J04_IDA!$A$38:$A$45,"EN CONTRA"))</f>
        <v/>
      </c>
      <c r="L8" s="7" t="str">
        <f t="shared" ca="1" si="0"/>
        <v/>
      </c>
      <c r="M8" s="7" t="str">
        <f t="shared" ca="1" si="1"/>
        <v/>
      </c>
      <c r="N8" s="7" t="str">
        <f t="shared" ca="1" si="2"/>
        <v/>
      </c>
      <c r="O8" s="7" t="str">
        <f t="shared" ca="1" si="3"/>
        <v/>
      </c>
      <c r="P8" s="35" t="s">
        <v>82</v>
      </c>
    </row>
    <row r="9" spans="1:16" ht="15.75" customHeight="1" x14ac:dyDescent="0.25">
      <c r="A9" s="19" t="s">
        <v>76</v>
      </c>
      <c r="B9" s="19">
        <v>5</v>
      </c>
      <c r="C9" s="4">
        <v>46320</v>
      </c>
      <c r="D9" s="19" t="s">
        <v>86</v>
      </c>
      <c r="E9" s="5" t="s">
        <v>93</v>
      </c>
      <c r="F9" s="6" t="s">
        <v>79</v>
      </c>
      <c r="G9" s="8" t="s">
        <v>88</v>
      </c>
      <c r="H9" s="18" t="s">
        <v>89</v>
      </c>
      <c r="I9" s="19" t="s">
        <v>94</v>
      </c>
      <c r="J9" s="7" t="str">
        <f ca="1">IF(TODAY()&lt;C9,"",COUNTIF(J05_IDA!$A$38:$A$45,"A FAVOR"))</f>
        <v/>
      </c>
      <c r="K9" s="7" t="str">
        <f ca="1">IF(TODAY()&lt;C9,"",COUNTIF(J05_IDA!$A$38:$A$45,"EN CONTRA"))</f>
        <v/>
      </c>
      <c r="L9" s="7" t="str">
        <f t="shared" ca="1" si="0"/>
        <v/>
      </c>
      <c r="M9" s="7" t="str">
        <f t="shared" ca="1" si="1"/>
        <v/>
      </c>
      <c r="N9" s="7" t="str">
        <f t="shared" ca="1" si="2"/>
        <v/>
      </c>
      <c r="O9" s="7" t="str">
        <f t="shared" ca="1" si="3"/>
        <v/>
      </c>
      <c r="P9" s="35" t="s">
        <v>82</v>
      </c>
    </row>
    <row r="10" spans="1:16" ht="15.75" customHeight="1" x14ac:dyDescent="0.25">
      <c r="A10" s="19" t="s">
        <v>76</v>
      </c>
      <c r="B10" s="19">
        <v>6</v>
      </c>
      <c r="C10" s="4">
        <v>46334</v>
      </c>
      <c r="D10" s="19" t="s">
        <v>86</v>
      </c>
      <c r="E10" s="6" t="s">
        <v>79</v>
      </c>
      <c r="F10" s="5" t="s">
        <v>95</v>
      </c>
      <c r="G10" s="8" t="s">
        <v>84</v>
      </c>
      <c r="H10" s="18" t="s">
        <v>89</v>
      </c>
      <c r="I10" s="19" t="s">
        <v>96</v>
      </c>
      <c r="J10" s="7" t="str">
        <f ca="1">IF(TODAY()&lt;C10,"",COUNTIF(J06_IDA!$A$38:$A$45,"A FAVOR"))</f>
        <v/>
      </c>
      <c r="K10" s="7" t="str">
        <f ca="1">IF(TODAY()&lt;C10,"",COUNTIF(J06_IDA!$A$38:$A$45,"EN CONTRA"))</f>
        <v/>
      </c>
      <c r="L10" s="7" t="str">
        <f t="shared" ca="1" si="0"/>
        <v/>
      </c>
      <c r="M10" s="7" t="str">
        <f t="shared" ca="1" si="1"/>
        <v/>
      </c>
      <c r="N10" s="7" t="str">
        <f t="shared" ca="1" si="2"/>
        <v/>
      </c>
      <c r="O10" s="7" t="str">
        <f t="shared" ca="1" si="3"/>
        <v/>
      </c>
      <c r="P10" s="35" t="s">
        <v>82</v>
      </c>
    </row>
    <row r="11" spans="1:16" ht="15.75" customHeight="1" x14ac:dyDescent="0.25">
      <c r="A11" s="19" t="s">
        <v>76</v>
      </c>
      <c r="B11" s="19">
        <v>7</v>
      </c>
      <c r="C11" s="4">
        <v>46341</v>
      </c>
      <c r="D11" s="19" t="s">
        <v>86</v>
      </c>
      <c r="E11" s="5" t="s">
        <v>97</v>
      </c>
      <c r="F11" s="6" t="s">
        <v>79</v>
      </c>
      <c r="G11" s="8" t="s">
        <v>98</v>
      </c>
      <c r="H11" s="18" t="s">
        <v>89</v>
      </c>
      <c r="I11" s="19" t="s">
        <v>99</v>
      </c>
      <c r="J11" s="7" t="str">
        <f ca="1">IF(TODAY()&lt;C11,"",COUNTIF(J07_IDA!$A$38:$A$45,"A FAVOR"))</f>
        <v/>
      </c>
      <c r="K11" s="7" t="str">
        <f ca="1">IF(TODAY()&lt;C11,"",COUNTIF(J07_IDA!$A$38:$A$45,"EN CONTRA"))</f>
        <v/>
      </c>
      <c r="L11" s="7" t="str">
        <f t="shared" ca="1" si="0"/>
        <v/>
      </c>
      <c r="M11" s="7" t="str">
        <f t="shared" ca="1" si="1"/>
        <v/>
      </c>
      <c r="N11" s="7" t="str">
        <f t="shared" ca="1" si="2"/>
        <v/>
      </c>
      <c r="O11" s="7" t="str">
        <f t="shared" ca="1" si="3"/>
        <v/>
      </c>
      <c r="P11" s="35" t="s">
        <v>82</v>
      </c>
    </row>
    <row r="12" spans="1:16" ht="15.75" customHeight="1" x14ac:dyDescent="0.25">
      <c r="A12" s="19" t="s">
        <v>76</v>
      </c>
      <c r="B12" s="19">
        <v>8</v>
      </c>
      <c r="C12" s="4">
        <v>46348</v>
      </c>
      <c r="D12" s="19" t="s">
        <v>86</v>
      </c>
      <c r="E12" s="6" t="s">
        <v>79</v>
      </c>
      <c r="F12" s="5" t="s">
        <v>100</v>
      </c>
      <c r="G12" s="8" t="s">
        <v>84</v>
      </c>
      <c r="H12" s="18" t="s">
        <v>89</v>
      </c>
      <c r="I12" s="19" t="s">
        <v>101</v>
      </c>
      <c r="J12" s="7" t="str">
        <f ca="1">IF(TODAY()&lt;C12,"",COUNTIF(J08_IDA!$A$38:$A$45,"A FAVOR"))</f>
        <v/>
      </c>
      <c r="K12" s="7" t="str">
        <f ca="1">IF(TODAY()&lt;C12,"",COUNTIF(J08_IDA!$A$38:$A$45,"EN CONTRA"))</f>
        <v/>
      </c>
      <c r="L12" s="7" t="str">
        <f t="shared" ca="1" si="0"/>
        <v/>
      </c>
      <c r="M12" s="7" t="str">
        <f t="shared" ca="1" si="1"/>
        <v/>
      </c>
      <c r="N12" s="7" t="str">
        <f t="shared" ca="1" si="2"/>
        <v/>
      </c>
      <c r="O12" s="7" t="str">
        <f t="shared" ca="1" si="3"/>
        <v/>
      </c>
      <c r="P12" s="35" t="s">
        <v>82</v>
      </c>
    </row>
    <row r="13" spans="1:16" ht="15.75" customHeight="1" x14ac:dyDescent="0.25">
      <c r="A13" s="19" t="s">
        <v>76</v>
      </c>
      <c r="B13" s="19">
        <v>9</v>
      </c>
      <c r="C13" s="4">
        <v>46355</v>
      </c>
      <c r="D13" s="19" t="s">
        <v>86</v>
      </c>
      <c r="E13" s="5" t="s">
        <v>102</v>
      </c>
      <c r="F13" s="6" t="s">
        <v>79</v>
      </c>
      <c r="G13" s="8" t="s">
        <v>103</v>
      </c>
      <c r="H13" s="18" t="s">
        <v>89</v>
      </c>
      <c r="I13" s="19" t="s">
        <v>104</v>
      </c>
      <c r="J13" s="7" t="str">
        <f ca="1">IF(TODAY()&lt;C13,"",COUNTIF(J09_IDA!$A$38:$A$45,"A FAVOR"))</f>
        <v/>
      </c>
      <c r="K13" s="7" t="str">
        <f ca="1">IF(TODAY()&lt;C13,"",COUNTIF(J09_IDA!$A$38:$A$45,"EN CONTRA"))</f>
        <v/>
      </c>
      <c r="L13" s="7" t="str">
        <f t="shared" ca="1" si="0"/>
        <v/>
      </c>
      <c r="M13" s="7" t="str">
        <f t="shared" ca="1" si="1"/>
        <v/>
      </c>
      <c r="N13" s="7" t="str">
        <f t="shared" ca="1" si="2"/>
        <v/>
      </c>
      <c r="O13" s="7" t="str">
        <f t="shared" ca="1" si="3"/>
        <v/>
      </c>
      <c r="P13" s="35" t="s">
        <v>82</v>
      </c>
    </row>
    <row r="14" spans="1:16" ht="15.75" customHeight="1" x14ac:dyDescent="0.25">
      <c r="A14" s="19" t="s">
        <v>76</v>
      </c>
      <c r="B14" s="19">
        <v>10</v>
      </c>
      <c r="C14" s="4">
        <v>46362</v>
      </c>
      <c r="D14" s="19" t="s">
        <v>86</v>
      </c>
      <c r="E14" s="6" t="s">
        <v>79</v>
      </c>
      <c r="F14" s="5" t="s">
        <v>105</v>
      </c>
      <c r="G14" s="8" t="s">
        <v>84</v>
      </c>
      <c r="H14" s="18" t="s">
        <v>89</v>
      </c>
      <c r="I14" s="19" t="s">
        <v>106</v>
      </c>
      <c r="J14" s="7" t="str">
        <f ca="1">IF(TODAY()&lt;C14,"",COUNTIF(J10_IDA!$A$38:$A$45,"A FAVOR"))</f>
        <v/>
      </c>
      <c r="K14" s="7" t="str">
        <f ca="1">IF(TODAY()&lt;C14,"",COUNTIF(J10_IDA!$A$38:$A$45,"EN CONTRA"))</f>
        <v/>
      </c>
      <c r="L14" s="7" t="str">
        <f t="shared" ca="1" si="0"/>
        <v/>
      </c>
      <c r="M14" s="7" t="str">
        <f t="shared" ca="1" si="1"/>
        <v/>
      </c>
      <c r="N14" s="7" t="str">
        <f t="shared" ca="1" si="2"/>
        <v/>
      </c>
      <c r="O14" s="7" t="str">
        <f t="shared" ca="1" si="3"/>
        <v/>
      </c>
      <c r="P14" s="35" t="s">
        <v>82</v>
      </c>
    </row>
    <row r="15" spans="1:16" ht="15.75" customHeight="1" x14ac:dyDescent="0.25">
      <c r="A15" s="19" t="s">
        <v>76</v>
      </c>
      <c r="B15" s="19">
        <v>11</v>
      </c>
      <c r="C15" s="4">
        <v>46376</v>
      </c>
      <c r="D15" s="19" t="s">
        <v>86</v>
      </c>
      <c r="E15" s="5" t="s">
        <v>107</v>
      </c>
      <c r="F15" s="6" t="s">
        <v>79</v>
      </c>
      <c r="G15" s="8" t="s">
        <v>108</v>
      </c>
      <c r="H15" s="18" t="s">
        <v>89</v>
      </c>
      <c r="I15" s="19" t="s">
        <v>109</v>
      </c>
      <c r="J15" s="7" t="str">
        <f ca="1">IF(TODAY()&lt;C15,"",COUNTIF(J11_IDA!$A$38:$A$45,"A FAVOR"))</f>
        <v/>
      </c>
      <c r="K15" s="7" t="str">
        <f ca="1">IF(TODAY()&lt;C15,"",COUNTIF(J11_IDA!$A$38:$A$45,"EN CONTRA"))</f>
        <v/>
      </c>
      <c r="L15" s="7" t="str">
        <f t="shared" ca="1" si="0"/>
        <v/>
      </c>
      <c r="M15" s="7" t="str">
        <f t="shared" ca="1" si="1"/>
        <v/>
      </c>
      <c r="N15" s="7" t="str">
        <f t="shared" ca="1" si="2"/>
        <v/>
      </c>
      <c r="O15" s="7" t="str">
        <f t="shared" ca="1" si="3"/>
        <v/>
      </c>
      <c r="P15" s="35" t="s">
        <v>82</v>
      </c>
    </row>
    <row r="16" spans="1:16" ht="15.75" customHeight="1" x14ac:dyDescent="0.25">
      <c r="A16" s="19" t="s">
        <v>76</v>
      </c>
      <c r="B16" s="19">
        <v>12</v>
      </c>
      <c r="C16" s="4">
        <v>46397</v>
      </c>
      <c r="D16" s="19" t="s">
        <v>86</v>
      </c>
      <c r="E16" s="6" t="s">
        <v>79</v>
      </c>
      <c r="F16" s="5" t="s">
        <v>110</v>
      </c>
      <c r="G16" s="8" t="s">
        <v>84</v>
      </c>
      <c r="H16" s="18" t="s">
        <v>89</v>
      </c>
      <c r="I16" s="19" t="s">
        <v>111</v>
      </c>
      <c r="J16" s="7" t="str">
        <f ca="1">IF(TODAY()&lt;C16,"",COUNTIF(J12_IDA!$A$38:$A$45,"A FAVOR"))</f>
        <v/>
      </c>
      <c r="K16" s="7" t="str">
        <f ca="1">IF(TODAY()&lt;C16,"",COUNTIF(J12_IDA!$A$38:$A$45,"EN CONTRA"))</f>
        <v/>
      </c>
      <c r="L16" s="7" t="str">
        <f t="shared" ca="1" si="0"/>
        <v/>
      </c>
      <c r="M16" s="7" t="str">
        <f t="shared" ca="1" si="1"/>
        <v/>
      </c>
      <c r="N16" s="7" t="str">
        <f t="shared" ca="1" si="2"/>
        <v/>
      </c>
      <c r="O16" s="7" t="str">
        <f t="shared" ca="1" si="3"/>
        <v/>
      </c>
      <c r="P16" s="35" t="s">
        <v>82</v>
      </c>
    </row>
    <row r="17" spans="1:16" ht="15.75" customHeight="1" x14ac:dyDescent="0.25">
      <c r="A17" s="19" t="s">
        <v>76</v>
      </c>
      <c r="B17" s="19">
        <v>13</v>
      </c>
      <c r="C17" s="4">
        <v>46404</v>
      </c>
      <c r="D17" s="19" t="s">
        <v>86</v>
      </c>
      <c r="E17" s="5" t="s">
        <v>112</v>
      </c>
      <c r="F17" s="6" t="s">
        <v>79</v>
      </c>
      <c r="G17" s="8" t="s">
        <v>113</v>
      </c>
      <c r="H17" s="18" t="s">
        <v>89</v>
      </c>
      <c r="I17" s="19" t="s">
        <v>114</v>
      </c>
      <c r="J17" s="7" t="str">
        <f ca="1">IF(TODAY()&lt;C17,"",COUNTIF(J13_IDA!$A$38:$A$45,"A FAVOR"))</f>
        <v/>
      </c>
      <c r="K17" s="7" t="str">
        <f ca="1">IF(TODAY()&lt;C17,"",COUNTIF(J13_IDA!$A$38:$A$45,"EN CONTRA"))</f>
        <v/>
      </c>
      <c r="L17" s="7" t="str">
        <f t="shared" ca="1" si="0"/>
        <v/>
      </c>
      <c r="M17" s="7" t="str">
        <f t="shared" ca="1" si="1"/>
        <v/>
      </c>
      <c r="N17" s="7" t="str">
        <f t="shared" ca="1" si="2"/>
        <v/>
      </c>
      <c r="O17" s="7" t="str">
        <f t="shared" ca="1" si="3"/>
        <v/>
      </c>
      <c r="P17" s="35" t="s">
        <v>82</v>
      </c>
    </row>
    <row r="18" spans="1:16" ht="15.75" customHeight="1" x14ac:dyDescent="0.25">
      <c r="A18" s="19" t="s">
        <v>115</v>
      </c>
      <c r="B18" s="19">
        <v>1</v>
      </c>
      <c r="C18" s="4">
        <v>46411</v>
      </c>
      <c r="D18" s="19" t="s">
        <v>86</v>
      </c>
      <c r="E18" s="6" t="s">
        <v>79</v>
      </c>
      <c r="F18" s="5" t="s">
        <v>78</v>
      </c>
      <c r="G18" s="8" t="s">
        <v>84</v>
      </c>
      <c r="H18" s="18" t="s">
        <v>89</v>
      </c>
      <c r="I18" s="19" t="s">
        <v>116</v>
      </c>
      <c r="J18" s="7" t="str">
        <f ca="1">IF(TODAY()&lt;C18,"",COUNTIF(J01_VTA!$A$38:$A$45,"A FAVOR"))</f>
        <v/>
      </c>
      <c r="K18" s="7" t="str">
        <f ca="1">IF(TODAY()&lt;C18,"",COUNTIF(J01_VTA!$A$38:$A$45,"EN CONTRA"))</f>
        <v/>
      </c>
      <c r="L18" s="7" t="str">
        <f t="shared" ca="1" si="0"/>
        <v/>
      </c>
      <c r="M18" s="7" t="str">
        <f t="shared" ca="1" si="1"/>
        <v/>
      </c>
      <c r="N18" s="7" t="str">
        <f t="shared" ca="1" si="2"/>
        <v/>
      </c>
      <c r="O18" s="7" t="str">
        <f t="shared" ca="1" si="3"/>
        <v/>
      </c>
      <c r="P18" s="35" t="s">
        <v>82</v>
      </c>
    </row>
    <row r="19" spans="1:16" ht="15.75" customHeight="1" x14ac:dyDescent="0.25">
      <c r="A19" s="19" t="s">
        <v>115</v>
      </c>
      <c r="B19" s="19">
        <v>2</v>
      </c>
      <c r="C19" s="4">
        <v>46418</v>
      </c>
      <c r="D19" s="19" t="s">
        <v>86</v>
      </c>
      <c r="E19" s="5" t="s">
        <v>83</v>
      </c>
      <c r="F19" s="6" t="s">
        <v>79</v>
      </c>
      <c r="G19" s="8" t="s">
        <v>117</v>
      </c>
      <c r="H19" s="18" t="s">
        <v>89</v>
      </c>
      <c r="I19" s="19" t="s">
        <v>118</v>
      </c>
      <c r="J19" s="7" t="str">
        <f ca="1">IF(TODAY()&lt;C19,"",COUNTIF(J02_VTA!$A$38:$A$45,"A FAVOR"))</f>
        <v/>
      </c>
      <c r="K19" s="7" t="str">
        <f ca="1">IF(TODAY()&lt;C19,"",COUNTIF(J02_VTA!$A$38:$A$45,"EN CONTRA"))</f>
        <v/>
      </c>
      <c r="L19" s="7" t="str">
        <f t="shared" ca="1" si="0"/>
        <v/>
      </c>
      <c r="M19" s="7" t="str">
        <f t="shared" ca="1" si="1"/>
        <v/>
      </c>
      <c r="N19" s="7" t="str">
        <f t="shared" ca="1" si="2"/>
        <v/>
      </c>
      <c r="O19" s="7" t="str">
        <f t="shared" ca="1" si="3"/>
        <v/>
      </c>
      <c r="P19" s="35" t="s">
        <v>82</v>
      </c>
    </row>
    <row r="20" spans="1:16" ht="15.75" customHeight="1" x14ac:dyDescent="0.25">
      <c r="A20" s="19" t="s">
        <v>115</v>
      </c>
      <c r="B20" s="19">
        <v>3</v>
      </c>
      <c r="C20" s="4">
        <v>46432</v>
      </c>
      <c r="D20" s="19" t="s">
        <v>86</v>
      </c>
      <c r="E20" s="6" t="s">
        <v>79</v>
      </c>
      <c r="F20" s="5" t="s">
        <v>87</v>
      </c>
      <c r="G20" s="8" t="s">
        <v>84</v>
      </c>
      <c r="H20" s="18" t="s">
        <v>89</v>
      </c>
      <c r="I20" s="19" t="s">
        <v>119</v>
      </c>
      <c r="J20" s="7" t="str">
        <f ca="1">IF(TODAY()&lt;C20,"",COUNTIF(J03_VTA!$A$38:$A$45,"A FAVOR"))</f>
        <v/>
      </c>
      <c r="K20" s="7" t="str">
        <f ca="1">IF(TODAY()&lt;C20,"",COUNTIF(J03_VTA!$A$38:$A$45,"EN CONTRA"))</f>
        <v/>
      </c>
      <c r="L20" s="7" t="str">
        <f t="shared" ca="1" si="0"/>
        <v/>
      </c>
      <c r="M20" s="7" t="str">
        <f t="shared" ca="1" si="1"/>
        <v/>
      </c>
      <c r="N20" s="7" t="str">
        <f t="shared" ca="1" si="2"/>
        <v/>
      </c>
      <c r="O20" s="7" t="str">
        <f t="shared" ca="1" si="3"/>
        <v/>
      </c>
      <c r="P20" s="35" t="s">
        <v>82</v>
      </c>
    </row>
    <row r="21" spans="1:16" ht="15.75" customHeight="1" x14ac:dyDescent="0.25">
      <c r="A21" s="19" t="s">
        <v>115</v>
      </c>
      <c r="B21" s="19">
        <v>4</v>
      </c>
      <c r="C21" s="4">
        <v>46446</v>
      </c>
      <c r="D21" s="19" t="s">
        <v>86</v>
      </c>
      <c r="E21" s="5" t="s">
        <v>91</v>
      </c>
      <c r="F21" s="6" t="s">
        <v>79</v>
      </c>
      <c r="G21" s="8" t="s">
        <v>120</v>
      </c>
      <c r="H21" s="18" t="s">
        <v>89</v>
      </c>
      <c r="I21" s="19" t="s">
        <v>121</v>
      </c>
      <c r="J21" s="7" t="str">
        <f ca="1">IF(TODAY()&lt;C21,"",COUNTIF(J04_VTA!$A$38:$A$45,"A FAVOR"))</f>
        <v/>
      </c>
      <c r="K21" s="7" t="str">
        <f ca="1">IF(TODAY()&lt;C21,"",COUNTIF(J04_VTA!$A$38:$A$45,"EN CONTRA"))</f>
        <v/>
      </c>
      <c r="L21" s="7" t="str">
        <f t="shared" ca="1" si="0"/>
        <v/>
      </c>
      <c r="M21" s="7" t="str">
        <f t="shared" ca="1" si="1"/>
        <v/>
      </c>
      <c r="N21" s="7" t="str">
        <f t="shared" ca="1" si="2"/>
        <v/>
      </c>
      <c r="O21" s="7" t="str">
        <f t="shared" ca="1" si="3"/>
        <v/>
      </c>
      <c r="P21" s="35" t="s">
        <v>82</v>
      </c>
    </row>
    <row r="22" spans="1:16" ht="15.75" customHeight="1" x14ac:dyDescent="0.25">
      <c r="A22" s="19" t="s">
        <v>115</v>
      </c>
      <c r="B22" s="19">
        <v>5</v>
      </c>
      <c r="C22" s="4">
        <v>46453</v>
      </c>
      <c r="D22" s="19" t="s">
        <v>86</v>
      </c>
      <c r="E22" s="6" t="s">
        <v>79</v>
      </c>
      <c r="F22" s="5" t="s">
        <v>93</v>
      </c>
      <c r="G22" s="8" t="s">
        <v>84</v>
      </c>
      <c r="H22" s="18" t="s">
        <v>89</v>
      </c>
      <c r="I22" s="19" t="s">
        <v>122</v>
      </c>
      <c r="J22" s="7" t="str">
        <f ca="1">IF(TODAY()&lt;C22,"",COUNTIF(J05_VTA!$A$38:$A$45,"A FAVOR"))</f>
        <v/>
      </c>
      <c r="K22" s="7" t="str">
        <f ca="1">IF(TODAY()&lt;C22,"",COUNTIF(J05_VTA!$A$38:$A$45,"EN CONTRA"))</f>
        <v/>
      </c>
      <c r="L22" s="7" t="str">
        <f t="shared" ca="1" si="0"/>
        <v/>
      </c>
      <c r="M22" s="7" t="str">
        <f t="shared" ca="1" si="1"/>
        <v/>
      </c>
      <c r="N22" s="7" t="str">
        <f t="shared" ca="1" si="2"/>
        <v/>
      </c>
      <c r="O22" s="7" t="str">
        <f t="shared" ca="1" si="3"/>
        <v/>
      </c>
      <c r="P22" s="35" t="s">
        <v>82</v>
      </c>
    </row>
    <row r="23" spans="1:16" ht="15.75" customHeight="1" x14ac:dyDescent="0.25">
      <c r="A23" s="19" t="s">
        <v>115</v>
      </c>
      <c r="B23" s="19">
        <v>6</v>
      </c>
      <c r="C23" s="4">
        <v>46460</v>
      </c>
      <c r="D23" s="19" t="s">
        <v>86</v>
      </c>
      <c r="E23" s="5" t="s">
        <v>95</v>
      </c>
      <c r="F23" s="6" t="s">
        <v>79</v>
      </c>
      <c r="G23" s="8" t="s">
        <v>108</v>
      </c>
      <c r="H23" s="18" t="s">
        <v>89</v>
      </c>
      <c r="I23" s="19" t="s">
        <v>123</v>
      </c>
      <c r="J23" s="7" t="str">
        <f ca="1">IF(TODAY()&lt;C23,"",COUNTIF(J06_VTA!$A$38:$A$45,"A FAVOR"))</f>
        <v/>
      </c>
      <c r="K23" s="7" t="str">
        <f ca="1">IF(TODAY()&lt;C23,"",COUNTIF(J06_VTA!$A$38:$A$45,"EN CONTRA"))</f>
        <v/>
      </c>
      <c r="L23" s="7" t="str">
        <f t="shared" ca="1" si="0"/>
        <v/>
      </c>
      <c r="M23" s="7" t="str">
        <f t="shared" ca="1" si="1"/>
        <v/>
      </c>
      <c r="N23" s="7" t="str">
        <f t="shared" ca="1" si="2"/>
        <v/>
      </c>
      <c r="O23" s="7" t="str">
        <f t="shared" ca="1" si="3"/>
        <v/>
      </c>
      <c r="P23" s="35" t="s">
        <v>82</v>
      </c>
    </row>
    <row r="24" spans="1:16" ht="15.75" customHeight="1" x14ac:dyDescent="0.25">
      <c r="A24" s="19" t="s">
        <v>115</v>
      </c>
      <c r="B24" s="19">
        <v>7</v>
      </c>
      <c r="C24" s="4">
        <v>46481</v>
      </c>
      <c r="D24" s="19" t="s">
        <v>86</v>
      </c>
      <c r="E24" s="6" t="s">
        <v>79</v>
      </c>
      <c r="F24" s="5" t="s">
        <v>97</v>
      </c>
      <c r="G24" s="8" t="s">
        <v>84</v>
      </c>
      <c r="H24" s="18" t="s">
        <v>89</v>
      </c>
      <c r="I24" s="19" t="s">
        <v>124</v>
      </c>
      <c r="J24" s="7" t="str">
        <f ca="1">IF(TODAY()&lt;C24,"",COUNTIF(J07_VTA!$A$38:$A$45,"A FAVOR"))</f>
        <v/>
      </c>
      <c r="K24" s="7" t="str">
        <f ca="1">IF(TODAY()&lt;C24,"",COUNTIF(J07_VTA!$A$38:$A$45,"EN CONTRA"))</f>
        <v/>
      </c>
      <c r="L24" s="7" t="str">
        <f t="shared" ca="1" si="0"/>
        <v/>
      </c>
      <c r="M24" s="7" t="str">
        <f t="shared" ca="1" si="1"/>
        <v/>
      </c>
      <c r="N24" s="7" t="str">
        <f t="shared" ca="1" si="2"/>
        <v/>
      </c>
      <c r="O24" s="7" t="str">
        <f t="shared" ca="1" si="3"/>
        <v/>
      </c>
      <c r="P24" s="35" t="s">
        <v>82</v>
      </c>
    </row>
    <row r="25" spans="1:16" ht="15.75" customHeight="1" x14ac:dyDescent="0.25">
      <c r="A25" s="19" t="s">
        <v>115</v>
      </c>
      <c r="B25" s="19">
        <v>8</v>
      </c>
      <c r="C25" s="4">
        <v>46488</v>
      </c>
      <c r="D25" s="19" t="s">
        <v>86</v>
      </c>
      <c r="E25" s="5" t="s">
        <v>100</v>
      </c>
      <c r="F25" s="6" t="s">
        <v>79</v>
      </c>
      <c r="G25" s="8" t="s">
        <v>125</v>
      </c>
      <c r="H25" s="18" t="s">
        <v>89</v>
      </c>
      <c r="I25" s="19" t="s">
        <v>126</v>
      </c>
      <c r="J25" s="7" t="str">
        <f ca="1">IF(TODAY()&lt;C25,"",COUNTIF(J08_VTA!$A$38:$A$45,"A FAVOR"))</f>
        <v/>
      </c>
      <c r="K25" s="7" t="str">
        <f ca="1">IF(TODAY()&lt;C25,"",COUNTIF(J08_VTA!$A$38:$A$45,"EN CONTRA"))</f>
        <v/>
      </c>
      <c r="L25" s="7" t="str">
        <f t="shared" ca="1" si="0"/>
        <v/>
      </c>
      <c r="M25" s="7" t="str">
        <f t="shared" ca="1" si="1"/>
        <v/>
      </c>
      <c r="N25" s="7" t="str">
        <f t="shared" ca="1" si="2"/>
        <v/>
      </c>
      <c r="O25" s="7" t="str">
        <f t="shared" ca="1" si="3"/>
        <v/>
      </c>
      <c r="P25" s="35" t="s">
        <v>82</v>
      </c>
    </row>
    <row r="26" spans="1:16" ht="15.75" customHeight="1" x14ac:dyDescent="0.25">
      <c r="A26" s="19" t="s">
        <v>115</v>
      </c>
      <c r="B26" s="19">
        <v>9</v>
      </c>
      <c r="C26" s="4">
        <v>46495</v>
      </c>
      <c r="D26" s="19" t="s">
        <v>86</v>
      </c>
      <c r="E26" s="6" t="s">
        <v>79</v>
      </c>
      <c r="F26" s="5" t="s">
        <v>102</v>
      </c>
      <c r="G26" s="8" t="s">
        <v>84</v>
      </c>
      <c r="H26" s="18" t="s">
        <v>89</v>
      </c>
      <c r="I26" s="19" t="s">
        <v>127</v>
      </c>
      <c r="J26" s="7" t="str">
        <f ca="1">IF(TODAY()&lt;C26,"",COUNTIF(J09_VTA!$A$38:$A$45,"A FAVOR"))</f>
        <v/>
      </c>
      <c r="K26" s="7" t="str">
        <f ca="1">IF(TODAY()&lt;C26,"",COUNTIF(J09_VTA!$A$38:$A$45,"EN CONTRA"))</f>
        <v/>
      </c>
      <c r="L26" s="7" t="str">
        <f t="shared" ca="1" si="0"/>
        <v/>
      </c>
      <c r="M26" s="7" t="str">
        <f t="shared" ca="1" si="1"/>
        <v/>
      </c>
      <c r="N26" s="7" t="str">
        <f t="shared" ca="1" si="2"/>
        <v/>
      </c>
      <c r="O26" s="7" t="str">
        <f t="shared" ca="1" si="3"/>
        <v/>
      </c>
      <c r="P26" s="35" t="s">
        <v>82</v>
      </c>
    </row>
    <row r="27" spans="1:16" ht="15.75" customHeight="1" x14ac:dyDescent="0.25">
      <c r="A27" s="19" t="s">
        <v>115</v>
      </c>
      <c r="B27" s="19">
        <v>10</v>
      </c>
      <c r="C27" s="4">
        <v>46502</v>
      </c>
      <c r="D27" s="19" t="s">
        <v>86</v>
      </c>
      <c r="E27" s="5" t="s">
        <v>105</v>
      </c>
      <c r="F27" s="6" t="s">
        <v>79</v>
      </c>
      <c r="G27" s="8" t="s">
        <v>128</v>
      </c>
      <c r="H27" s="18" t="s">
        <v>89</v>
      </c>
      <c r="I27" s="19" t="s">
        <v>129</v>
      </c>
      <c r="J27" s="7" t="str">
        <f ca="1">IF(TODAY()&lt;C27,"",COUNTIF(J10_VTA!$A$38:$A$45,"A FAVOR"))</f>
        <v/>
      </c>
      <c r="K27" s="7" t="str">
        <f ca="1">IF(TODAY()&lt;C27,"",COUNTIF(J10_VTA!$A$38:$A$45,"EN CONTRA"))</f>
        <v/>
      </c>
      <c r="L27" s="7" t="str">
        <f t="shared" ca="1" si="0"/>
        <v/>
      </c>
      <c r="M27" s="7" t="str">
        <f t="shared" ca="1" si="1"/>
        <v/>
      </c>
      <c r="N27" s="7" t="str">
        <f t="shared" ca="1" si="2"/>
        <v/>
      </c>
      <c r="O27" s="7" t="str">
        <f t="shared" ca="1" si="3"/>
        <v/>
      </c>
      <c r="P27" s="35" t="s">
        <v>82</v>
      </c>
    </row>
    <row r="28" spans="1:16" ht="15.75" customHeight="1" x14ac:dyDescent="0.25">
      <c r="A28" s="19" t="s">
        <v>115</v>
      </c>
      <c r="B28" s="19">
        <v>11</v>
      </c>
      <c r="C28" s="4">
        <v>46509</v>
      </c>
      <c r="D28" s="19" t="s">
        <v>86</v>
      </c>
      <c r="E28" s="6" t="s">
        <v>79</v>
      </c>
      <c r="F28" s="5" t="s">
        <v>107</v>
      </c>
      <c r="G28" s="8" t="s">
        <v>84</v>
      </c>
      <c r="H28" s="18" t="s">
        <v>89</v>
      </c>
      <c r="I28" s="19" t="s">
        <v>130</v>
      </c>
      <c r="J28" s="7" t="str">
        <f ca="1">IF(TODAY()&lt;C28,"",COUNTIF(J11_VTA!$A$38:$A$45,"A FAVOR"))</f>
        <v/>
      </c>
      <c r="K28" s="7" t="str">
        <f ca="1">IF(TODAY()&lt;C28,"",COUNTIF(J11_VTA!$A$38:$A$45,"EN CONTRA"))</f>
        <v/>
      </c>
      <c r="L28" s="7" t="str">
        <f t="shared" ca="1" si="0"/>
        <v/>
      </c>
      <c r="M28" s="7" t="str">
        <f t="shared" ca="1" si="1"/>
        <v/>
      </c>
      <c r="N28" s="7" t="str">
        <f t="shared" ca="1" si="2"/>
        <v/>
      </c>
      <c r="O28" s="7" t="str">
        <f t="shared" ca="1" si="3"/>
        <v/>
      </c>
      <c r="P28" s="35" t="s">
        <v>82</v>
      </c>
    </row>
    <row r="29" spans="1:16" ht="15.75" customHeight="1" x14ac:dyDescent="0.25">
      <c r="A29" s="19" t="s">
        <v>115</v>
      </c>
      <c r="B29" s="19">
        <v>12</v>
      </c>
      <c r="C29" s="4">
        <v>46516</v>
      </c>
      <c r="D29" s="19" t="s">
        <v>86</v>
      </c>
      <c r="E29" s="5" t="s">
        <v>110</v>
      </c>
      <c r="F29" s="6" t="s">
        <v>79</v>
      </c>
      <c r="G29" s="8" t="s">
        <v>131</v>
      </c>
      <c r="H29" s="18" t="s">
        <v>89</v>
      </c>
      <c r="I29" s="19" t="s">
        <v>132</v>
      </c>
      <c r="J29" s="7" t="str">
        <f ca="1">IF(TODAY()&lt;C29,"",COUNTIF(J12_VTA!$A$38:$A$45,"A FAVOR"))</f>
        <v/>
      </c>
      <c r="K29" s="7" t="str">
        <f ca="1">IF(TODAY()&lt;C29,"",COUNTIF(J12_VTA!$A$38:$A$45,"EN CONTRA"))</f>
        <v/>
      </c>
      <c r="L29" s="7" t="str">
        <f t="shared" ca="1" si="0"/>
        <v/>
      </c>
      <c r="M29" s="7" t="str">
        <f t="shared" ca="1" si="1"/>
        <v/>
      </c>
      <c r="N29" s="7" t="str">
        <f t="shared" ca="1" si="2"/>
        <v/>
      </c>
      <c r="O29" s="7" t="str">
        <f t="shared" ca="1" si="3"/>
        <v/>
      </c>
      <c r="P29" s="35" t="s">
        <v>82</v>
      </c>
    </row>
    <row r="30" spans="1:16" ht="15.75" customHeight="1" x14ac:dyDescent="0.25">
      <c r="A30" s="19" t="s">
        <v>115</v>
      </c>
      <c r="B30" s="19">
        <v>13</v>
      </c>
      <c r="C30" s="4">
        <v>46523</v>
      </c>
      <c r="D30" s="19" t="s">
        <v>86</v>
      </c>
      <c r="E30" s="6" t="s">
        <v>79</v>
      </c>
      <c r="F30" s="5" t="s">
        <v>112</v>
      </c>
      <c r="G30" s="8" t="s">
        <v>84</v>
      </c>
      <c r="H30" s="18" t="s">
        <v>89</v>
      </c>
      <c r="I30" s="19" t="s">
        <v>133</v>
      </c>
      <c r="J30" s="7" t="str">
        <f ca="1">IF(TODAY()&lt;C30,"",COUNTIF(J13_VTA!$A$38:$A$45,"A FAVOR"))</f>
        <v/>
      </c>
      <c r="K30" s="7" t="str">
        <f ca="1">IF(TODAY()&lt;C30,"",COUNTIF(J13_VTA!$A$38:$A$45,"EN CONTRA"))</f>
        <v/>
      </c>
      <c r="L30" s="7" t="str">
        <f t="shared" ca="1" si="0"/>
        <v/>
      </c>
      <c r="M30" s="7" t="str">
        <f t="shared" ca="1" si="1"/>
        <v/>
      </c>
      <c r="N30" s="7" t="str">
        <f t="shared" ca="1" si="2"/>
        <v/>
      </c>
      <c r="O30" s="7" t="str">
        <f t="shared" ca="1" si="3"/>
        <v/>
      </c>
      <c r="P30" s="35" t="s">
        <v>82</v>
      </c>
    </row>
    <row r="31" spans="1:16" x14ac:dyDescent="0.25">
      <c r="O31">
        <f ca="1">SUBTOTAL(109,CalendarioCadiz[PTS CÁDIZ])</f>
        <v>4</v>
      </c>
    </row>
  </sheetData>
  <mergeCells count="2">
    <mergeCell ref="A1:O1"/>
    <mergeCell ref="A2:O2"/>
  </mergeCells>
  <hyperlinks>
    <hyperlink ref="P5" location="'J01_IDA'!A1" display="Abrir jornada" xr:uid="{00000000-0004-0000-0200-000000000000}"/>
    <hyperlink ref="P6" location="'J02_IDA'!A1" display="Abrir jornada" xr:uid="{00000000-0004-0000-0200-000001000000}"/>
    <hyperlink ref="P7" location="'J03_IDA'!A1" display="Abrir jornada" xr:uid="{00000000-0004-0000-0200-000002000000}"/>
    <hyperlink ref="P8" location="'J04_IDA'!A1" display="Abrir jornada" xr:uid="{00000000-0004-0000-0200-000003000000}"/>
    <hyperlink ref="P9" location="'J05_IDA'!A1" display="Abrir jornada" xr:uid="{00000000-0004-0000-0200-000004000000}"/>
    <hyperlink ref="P10" location="'J06_IDA'!A1" display="Abrir jornada" xr:uid="{00000000-0004-0000-0200-000005000000}"/>
    <hyperlink ref="P11" location="'J07_IDA'!A1" display="Abrir jornada" xr:uid="{00000000-0004-0000-0200-000006000000}"/>
    <hyperlink ref="P12" location="'J08_IDA'!A1" display="Abrir jornada" xr:uid="{00000000-0004-0000-0200-000007000000}"/>
    <hyperlink ref="P13" location="'J09_IDA'!A1" display="Abrir jornada" xr:uid="{00000000-0004-0000-0200-000008000000}"/>
    <hyperlink ref="P14" location="'J10_IDA'!A1" display="Abrir jornada" xr:uid="{00000000-0004-0000-0200-000009000000}"/>
    <hyperlink ref="P15" location="'J11_IDA'!A1" display="Abrir jornada" xr:uid="{00000000-0004-0000-0200-00000A000000}"/>
    <hyperlink ref="P16" location="'J12_IDA'!A1" display="Abrir jornada" xr:uid="{00000000-0004-0000-0200-00000B000000}"/>
    <hyperlink ref="P17" location="'J13_IDA'!A1" display="Abrir jornada" xr:uid="{00000000-0004-0000-0200-00000C000000}"/>
    <hyperlink ref="P18" location="'J01_VTA'!A1" display="Abrir jornada" xr:uid="{00000000-0004-0000-0200-00000D000000}"/>
    <hyperlink ref="P19" location="'J02_VTA'!A1" display="Abrir jornada" xr:uid="{00000000-0004-0000-0200-00000E000000}"/>
    <hyperlink ref="P20" location="'J03_VTA'!A1" display="Abrir jornada" xr:uid="{00000000-0004-0000-0200-00000F000000}"/>
    <hyperlink ref="P21" location="'J04_VTA'!A1" display="Abrir jornada" xr:uid="{00000000-0004-0000-0200-000010000000}"/>
    <hyperlink ref="P22" location="'J05_VTA'!A1" display="Abrir jornada" xr:uid="{00000000-0004-0000-0200-000011000000}"/>
    <hyperlink ref="P23" location="'J06_VTA'!A1" display="Abrir jornada" xr:uid="{00000000-0004-0000-0200-000012000000}"/>
    <hyperlink ref="P24" location="'J07_VTA'!A1" display="Abrir jornada" xr:uid="{00000000-0004-0000-0200-000013000000}"/>
    <hyperlink ref="P25" location="'J08_VTA'!A1" display="Abrir jornada" xr:uid="{00000000-0004-0000-0200-000014000000}"/>
    <hyperlink ref="P26" location="'J09_VTA'!A1" display="Abrir jornada" xr:uid="{00000000-0004-0000-0200-000015000000}"/>
    <hyperlink ref="P27" location="'J10_VTA'!A1" display="Abrir jornada" xr:uid="{00000000-0004-0000-0200-000016000000}"/>
    <hyperlink ref="P28" location="'J11_VTA'!A1" display="Abrir jornada" xr:uid="{00000000-0004-0000-0200-000017000000}"/>
    <hyperlink ref="P29" location="'J12_VTA'!A1" display="Abrir jornada" xr:uid="{00000000-0004-0000-0200-000018000000}"/>
    <hyperlink ref="P30" location="'J13_VTA'!A1" display="Abrir jornada" xr:uid="{00000000-0004-0000-0200-000019000000}"/>
  </hyperlinks>
  <pageMargins left="0.75" right="0.75" top="1" bottom="1" header="0.511811023622047" footer="0.511811023622047"/>
  <pageSetup orientation="landscape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500"/>
    <pageSetUpPr fitToPage="1"/>
  </sheetPr>
  <dimension ref="A1:J18"/>
  <sheetViews>
    <sheetView showGridLines="0" zoomScale="130" zoomScaleNormal="130" workbookViewId="0">
      <pane ySplit="4" topLeftCell="A5" activePane="bottomLeft" state="frozen"/>
      <selection pane="bottomLeft" activeCell="C8" sqref="C8"/>
    </sheetView>
  </sheetViews>
  <sheetFormatPr baseColWidth="10" defaultColWidth="8.7109375" defaultRowHeight="15" x14ac:dyDescent="0.25"/>
  <cols>
    <col min="1" max="1" width="8" customWidth="1"/>
    <col min="2" max="2" width="38" customWidth="1"/>
    <col min="3" max="9" width="9" customWidth="1"/>
    <col min="10" max="10" width="10" customWidth="1"/>
  </cols>
  <sheetData>
    <row r="1" spans="1:10" ht="33.75" customHeight="1" x14ac:dyDescent="0.25">
      <c r="A1" s="80" t="s">
        <v>134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x14ac:dyDescent="0.25">
      <c r="A2" s="81" t="s">
        <v>135</v>
      </c>
      <c r="B2" s="74"/>
      <c r="C2" s="74"/>
      <c r="D2" s="74"/>
      <c r="E2" s="74"/>
      <c r="F2" s="74"/>
      <c r="G2" s="74"/>
      <c r="H2" s="74"/>
      <c r="I2" s="74"/>
      <c r="J2" s="74"/>
    </row>
    <row r="4" spans="1:10" x14ac:dyDescent="0.25">
      <c r="A4" s="1" t="s">
        <v>136</v>
      </c>
      <c r="B4" s="1" t="s">
        <v>137</v>
      </c>
      <c r="C4" s="1" t="s">
        <v>138</v>
      </c>
      <c r="D4" s="1" t="s">
        <v>139</v>
      </c>
      <c r="E4" s="1" t="s">
        <v>140</v>
      </c>
      <c r="F4" s="1" t="s">
        <v>141</v>
      </c>
      <c r="G4" s="1" t="s">
        <v>142</v>
      </c>
      <c r="H4" s="1" t="s">
        <v>143</v>
      </c>
      <c r="I4" s="1" t="s">
        <v>144</v>
      </c>
      <c r="J4" s="1" t="s">
        <v>145</v>
      </c>
    </row>
    <row r="5" spans="1:10" x14ac:dyDescent="0.25">
      <c r="A5">
        <f t="shared" ref="A5:A18" ca="1" si="0">1+SUMPRODUCT(($J$5:$J$18&gt;J5)*1)+SUMPRODUCT(($J$5:$J$18=J5)*($I$5:$I$18&gt;I5)*1)+SUMPRODUCT(($J$5:$J$18=J5)*($I$5:$I$18=I5)*($G$5:$G$18&gt;G5)*1)</f>
        <v>1</v>
      </c>
      <c r="B5" t="s">
        <v>146</v>
      </c>
      <c r="C5">
        <v>2</v>
      </c>
      <c r="D5">
        <v>2</v>
      </c>
      <c r="E5">
        <v>0</v>
      </c>
      <c r="F5">
        <v>0</v>
      </c>
      <c r="G5">
        <v>11</v>
      </c>
      <c r="H5">
        <v>0</v>
      </c>
      <c r="I5">
        <v>11</v>
      </c>
      <c r="J5">
        <v>6</v>
      </c>
    </row>
    <row r="6" spans="1:10" x14ac:dyDescent="0.25">
      <c r="A6">
        <f t="shared" ca="1" si="0"/>
        <v>2</v>
      </c>
      <c r="B6" t="s">
        <v>147</v>
      </c>
      <c r="C6">
        <v>2</v>
      </c>
      <c r="D6">
        <v>2</v>
      </c>
      <c r="E6">
        <v>0</v>
      </c>
      <c r="F6">
        <v>0</v>
      </c>
      <c r="G6">
        <v>10</v>
      </c>
      <c r="H6">
        <v>0</v>
      </c>
      <c r="I6">
        <v>10</v>
      </c>
      <c r="J6">
        <v>6</v>
      </c>
    </row>
    <row r="7" spans="1:10" x14ac:dyDescent="0.25">
      <c r="A7">
        <f t="shared" ca="1" si="0"/>
        <v>3</v>
      </c>
      <c r="B7" t="s">
        <v>148</v>
      </c>
      <c r="C7">
        <v>2</v>
      </c>
      <c r="D7">
        <v>1</v>
      </c>
      <c r="E7">
        <v>1</v>
      </c>
      <c r="F7">
        <v>0</v>
      </c>
      <c r="G7">
        <v>5</v>
      </c>
      <c r="H7">
        <v>2</v>
      </c>
      <c r="I7">
        <v>3</v>
      </c>
      <c r="J7">
        <v>4</v>
      </c>
    </row>
    <row r="8" spans="1:10" x14ac:dyDescent="0.25">
      <c r="A8">
        <f t="shared" ca="1" si="0"/>
        <v>7</v>
      </c>
      <c r="B8" t="s">
        <v>149</v>
      </c>
      <c r="C8">
        <v>2</v>
      </c>
      <c r="D8">
        <v>1</v>
      </c>
      <c r="E8">
        <v>0</v>
      </c>
      <c r="F8">
        <v>1</v>
      </c>
      <c r="G8">
        <v>5</v>
      </c>
      <c r="H8">
        <v>3</v>
      </c>
      <c r="I8">
        <v>2</v>
      </c>
      <c r="J8">
        <v>3</v>
      </c>
    </row>
    <row r="9" spans="1:10" x14ac:dyDescent="0.25">
      <c r="A9" s="2">
        <f t="shared" ca="1" si="0"/>
        <v>6</v>
      </c>
      <c r="B9" s="2" t="s">
        <v>79</v>
      </c>
      <c r="C9" s="2">
        <f ca="1">SUM(D9:F9)</f>
        <v>2</v>
      </c>
      <c r="D9" s="2">
        <f ca="1">SUMPRODUCT((Calendario!$E$5:$E$30=B9)*(Calendario!$L$5:$L$30&gt;Calendario!$M$5:$M$30))+SUMPRODUCT((Calendario!$F$5:$F$30=B9)*(Calendario!$M$5:$M$30&gt;Calendario!$L$5:$L$30))</f>
        <v>1</v>
      </c>
      <c r="E9" s="2">
        <f ca="1">SUMPRODUCT(((Calendario!$E$5:$E$30=B9)+(Calendario!$F$5:$F$30=B9))*(Calendario!$N$5:$N$30&lt;&gt;"")*(Calendario!$L$5:$L$30=Calendario!$M$5:$M$30))</f>
        <v>1</v>
      </c>
      <c r="F9" s="2">
        <f t="array" aca="1" ref="F9" ca="1">SUMPRODUCT((Calendario!$E$5:$E$30=B9)*(Calendario!$L$5:$L$30&lt;Calendario!$M$5:$M$30))+SUMPRODUCT((Calendario!$F$5:$F$30=B9)*(Calendario!$M$5:$M$30&lt;Calendario!$L$5:$L$30))</f>
        <v>0</v>
      </c>
      <c r="G9" s="2">
        <f ca="1">SUMIF(Calendario!$E$5:$E$30,B9,Calendario!$L$5:$L$30)+SUMIF(Calendario!$F$5:$F$30,B9,Calendario!$M$5:$M$30)</f>
        <v>2</v>
      </c>
      <c r="H9" s="2">
        <f ca="1">SUMIF(Calendario!$E$5:$E$30,B9,Calendario!$M$5:$M$30)+SUMIF(Calendario!$F$5:$F$30,B9,Calendario!$L$5:$L$30)</f>
        <v>1</v>
      </c>
      <c r="I9" s="2">
        <f ca="1">G9-H9</f>
        <v>1</v>
      </c>
      <c r="J9" s="2">
        <f ca="1">D9*3+E9</f>
        <v>4</v>
      </c>
    </row>
    <row r="10" spans="1:10" x14ac:dyDescent="0.25">
      <c r="A10">
        <f t="shared" ca="1" si="0"/>
        <v>4</v>
      </c>
      <c r="B10" t="s">
        <v>150</v>
      </c>
      <c r="C10">
        <v>2</v>
      </c>
      <c r="D10">
        <v>1</v>
      </c>
      <c r="E10">
        <v>1</v>
      </c>
      <c r="F10">
        <v>0</v>
      </c>
      <c r="G10">
        <v>4</v>
      </c>
      <c r="H10">
        <v>1</v>
      </c>
      <c r="I10">
        <v>3</v>
      </c>
      <c r="J10">
        <v>4</v>
      </c>
    </row>
    <row r="11" spans="1:10" x14ac:dyDescent="0.25">
      <c r="A11">
        <f t="shared" ca="1" si="0"/>
        <v>5</v>
      </c>
      <c r="B11" t="s">
        <v>151</v>
      </c>
      <c r="C11">
        <v>2</v>
      </c>
      <c r="D11">
        <v>1</v>
      </c>
      <c r="E11">
        <v>1</v>
      </c>
      <c r="F11">
        <v>0</v>
      </c>
      <c r="G11">
        <v>5</v>
      </c>
      <c r="H11">
        <v>3</v>
      </c>
      <c r="I11">
        <v>2</v>
      </c>
      <c r="J11">
        <v>4</v>
      </c>
    </row>
    <row r="12" spans="1:10" x14ac:dyDescent="0.25">
      <c r="A12">
        <f t="shared" ca="1" si="0"/>
        <v>9</v>
      </c>
      <c r="B12" t="s">
        <v>152</v>
      </c>
      <c r="C12">
        <v>2</v>
      </c>
      <c r="D12">
        <v>1</v>
      </c>
      <c r="E12">
        <v>0</v>
      </c>
      <c r="F12">
        <v>1</v>
      </c>
      <c r="G12">
        <v>3</v>
      </c>
      <c r="H12">
        <v>5</v>
      </c>
      <c r="I12">
        <v>-2</v>
      </c>
      <c r="J12">
        <v>3</v>
      </c>
    </row>
    <row r="13" spans="1:10" x14ac:dyDescent="0.25">
      <c r="A13">
        <f t="shared" ca="1" si="0"/>
        <v>8</v>
      </c>
      <c r="B13" t="s">
        <v>153</v>
      </c>
      <c r="C13">
        <v>2</v>
      </c>
      <c r="D13">
        <v>1</v>
      </c>
      <c r="E13">
        <v>0</v>
      </c>
      <c r="F13">
        <v>1</v>
      </c>
      <c r="G13">
        <v>2</v>
      </c>
      <c r="H13">
        <v>2</v>
      </c>
      <c r="I13">
        <v>0</v>
      </c>
      <c r="J13">
        <v>3</v>
      </c>
    </row>
    <row r="14" spans="1:10" x14ac:dyDescent="0.25">
      <c r="A14">
        <f t="shared" ca="1" si="0"/>
        <v>11</v>
      </c>
      <c r="B14" t="s">
        <v>154</v>
      </c>
      <c r="C14">
        <v>2</v>
      </c>
      <c r="D14">
        <v>0</v>
      </c>
      <c r="E14">
        <v>0</v>
      </c>
      <c r="F14">
        <v>2</v>
      </c>
      <c r="G14">
        <v>1</v>
      </c>
      <c r="H14">
        <v>3</v>
      </c>
      <c r="I14">
        <v>-2</v>
      </c>
      <c r="J14">
        <v>0</v>
      </c>
    </row>
    <row r="15" spans="1:10" x14ac:dyDescent="0.25">
      <c r="A15">
        <f t="shared" ca="1" si="0"/>
        <v>14</v>
      </c>
      <c r="B15" t="s">
        <v>155</v>
      </c>
      <c r="C15">
        <v>2</v>
      </c>
      <c r="D15">
        <v>0</v>
      </c>
      <c r="E15">
        <v>0</v>
      </c>
      <c r="F15">
        <v>2</v>
      </c>
      <c r="G15">
        <v>1</v>
      </c>
      <c r="H15">
        <v>10</v>
      </c>
      <c r="I15">
        <v>-9</v>
      </c>
      <c r="J15">
        <v>0</v>
      </c>
    </row>
    <row r="16" spans="1:10" x14ac:dyDescent="0.25">
      <c r="A16">
        <f t="shared" ca="1" si="0"/>
        <v>13</v>
      </c>
      <c r="B16" t="s">
        <v>156</v>
      </c>
      <c r="C16">
        <v>2</v>
      </c>
      <c r="D16">
        <v>0</v>
      </c>
      <c r="E16">
        <v>0</v>
      </c>
      <c r="F16">
        <v>2</v>
      </c>
      <c r="G16">
        <v>1</v>
      </c>
      <c r="H16">
        <v>7</v>
      </c>
      <c r="I16">
        <v>-6</v>
      </c>
      <c r="J16">
        <v>0</v>
      </c>
    </row>
    <row r="17" spans="1:10" x14ac:dyDescent="0.25">
      <c r="A17">
        <f t="shared" ca="1" si="0"/>
        <v>12</v>
      </c>
      <c r="B17" t="s">
        <v>157</v>
      </c>
      <c r="C17">
        <v>2</v>
      </c>
      <c r="D17">
        <v>0</v>
      </c>
      <c r="E17">
        <v>0</v>
      </c>
      <c r="F17">
        <v>2</v>
      </c>
      <c r="G17">
        <v>3</v>
      </c>
      <c r="H17">
        <v>9</v>
      </c>
      <c r="I17">
        <v>-6</v>
      </c>
      <c r="J17">
        <v>0</v>
      </c>
    </row>
    <row r="18" spans="1:10" x14ac:dyDescent="0.25">
      <c r="A18">
        <f t="shared" ca="1" si="0"/>
        <v>10</v>
      </c>
      <c r="B18" t="s">
        <v>158</v>
      </c>
      <c r="C18">
        <v>2</v>
      </c>
      <c r="D18">
        <v>1</v>
      </c>
      <c r="E18">
        <v>0</v>
      </c>
      <c r="F18">
        <v>1</v>
      </c>
      <c r="G18">
        <v>2</v>
      </c>
      <c r="H18">
        <v>9</v>
      </c>
      <c r="I18">
        <v>-7</v>
      </c>
      <c r="J18">
        <v>3</v>
      </c>
    </row>
  </sheetData>
  <mergeCells count="2">
    <mergeCell ref="A1:J1"/>
    <mergeCell ref="A2:J2"/>
  </mergeCells>
  <conditionalFormatting sqref="J5:J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"/>
  <pageSetup orientation="landscape" horizontalDpi="300" verticalDpi="300"/>
  <headerFooter>
    <oddFooter>&amp;RCádiz CF · Clasificación 2026/2027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57B8"/>
    <pageSetUpPr fitToPage="1"/>
  </sheetPr>
  <dimension ref="A1:AB50"/>
  <sheetViews>
    <sheetView showGridLines="0" zoomScale="115" zoomScaleNormal="115" workbookViewId="0">
      <pane ySplit="2" topLeftCell="A4" activePane="bottomLeft" state="frozen"/>
      <selection pane="bottomLeft" activeCell="AN21" sqref="AN21"/>
    </sheetView>
  </sheetViews>
  <sheetFormatPr baseColWidth="10" defaultColWidth="8.7109375" defaultRowHeight="15" x14ac:dyDescent="0.25"/>
  <cols>
    <col min="1" max="9" width="6.42578125" customWidth="1"/>
    <col min="10" max="20" width="10.140625" customWidth="1"/>
    <col min="21" max="28" width="6.42578125" customWidth="1"/>
  </cols>
  <sheetData>
    <row r="1" spans="1:28" ht="33.950000000000003" customHeight="1" x14ac:dyDescent="0.25">
      <c r="A1" s="88" t="s">
        <v>159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20.100000000000001" customHeight="1" x14ac:dyDescent="0.25">
      <c r="A2" s="82" t="s">
        <v>160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3" spans="1:28" ht="20.100000000000001" customHeight="1" thickBot="1" x14ac:dyDescent="0.3">
      <c r="J3" s="86" t="s">
        <v>161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86" t="s">
        <v>162</v>
      </c>
      <c r="V3" s="74"/>
      <c r="W3" s="74"/>
      <c r="X3" s="74"/>
      <c r="Y3" s="74"/>
      <c r="Z3" s="74"/>
      <c r="AA3" s="74"/>
      <c r="AB3" s="74"/>
    </row>
    <row r="4" spans="1:28" ht="20.100000000000001" customHeight="1" x14ac:dyDescent="0.25">
      <c r="A4" s="84" t="s">
        <v>163</v>
      </c>
      <c r="B4" s="85"/>
      <c r="C4" s="85"/>
      <c r="D4" s="85"/>
      <c r="E4" s="84" t="s">
        <v>164</v>
      </c>
      <c r="F4" s="85"/>
      <c r="G4" s="85"/>
      <c r="H4" s="85"/>
      <c r="J4" s="42"/>
      <c r="K4" s="43"/>
      <c r="L4" s="65"/>
      <c r="M4" s="43"/>
      <c r="N4" s="44"/>
      <c r="O4" s="44"/>
      <c r="P4" s="44"/>
      <c r="Q4" s="43"/>
      <c r="R4" s="66"/>
      <c r="S4" s="43"/>
      <c r="T4" s="45"/>
      <c r="U4" s="36"/>
      <c r="V4" s="36"/>
      <c r="W4" s="36"/>
      <c r="X4" s="36"/>
      <c r="Y4" s="36"/>
      <c r="Z4" s="36"/>
      <c r="AA4" s="36"/>
      <c r="AB4" s="36"/>
    </row>
    <row r="5" spans="1:28" ht="20.100000000000001" customHeight="1" x14ac:dyDescent="0.25">
      <c r="A5" s="85"/>
      <c r="B5" s="85"/>
      <c r="C5" s="85"/>
      <c r="D5" s="85"/>
      <c r="E5" s="85"/>
      <c r="F5" s="85"/>
      <c r="G5" s="85"/>
      <c r="H5" s="85"/>
      <c r="J5" s="46"/>
      <c r="K5" s="39"/>
      <c r="L5" s="61"/>
      <c r="M5" s="39"/>
      <c r="N5" s="39"/>
      <c r="O5" s="39"/>
      <c r="P5" s="39"/>
      <c r="Q5" s="39"/>
      <c r="R5" s="62"/>
      <c r="S5" s="39"/>
      <c r="T5" s="47"/>
      <c r="U5" s="36"/>
      <c r="V5" s="36"/>
      <c r="W5" s="36"/>
      <c r="X5" s="36"/>
      <c r="Y5" s="36"/>
      <c r="Z5" s="36"/>
      <c r="AA5" s="36"/>
      <c r="AB5" s="36"/>
    </row>
    <row r="6" spans="1:28" ht="20.100000000000001" customHeight="1" x14ac:dyDescent="0.25">
      <c r="A6" s="87">
        <f ca="1">COUNT(Calendario!J5:J30)</f>
        <v>2</v>
      </c>
      <c r="B6" s="85"/>
      <c r="C6" s="85"/>
      <c r="D6" s="85"/>
      <c r="E6" s="87">
        <f ca="1">SUM(Calendario!O5:O30)</f>
        <v>4</v>
      </c>
      <c r="F6" s="85"/>
      <c r="G6" s="85"/>
      <c r="H6" s="85"/>
      <c r="J6" s="46"/>
      <c r="K6" s="39"/>
      <c r="L6" s="61"/>
      <c r="M6" s="39"/>
      <c r="N6" s="39"/>
      <c r="O6" s="39"/>
      <c r="P6" s="39"/>
      <c r="Q6" s="39"/>
      <c r="R6" s="62"/>
      <c r="S6" s="39"/>
      <c r="T6" s="47"/>
      <c r="U6" s="36"/>
      <c r="V6" s="36"/>
      <c r="W6" s="36"/>
      <c r="X6" s="36"/>
      <c r="Y6" s="36"/>
      <c r="Z6" s="36"/>
      <c r="AA6" s="36"/>
      <c r="AB6" s="36"/>
    </row>
    <row r="7" spans="1:28" ht="20.100000000000001" customHeight="1" x14ac:dyDescent="0.25">
      <c r="A7" s="85"/>
      <c r="B7" s="85"/>
      <c r="C7" s="85"/>
      <c r="D7" s="85"/>
      <c r="E7" s="85"/>
      <c r="F7" s="85"/>
      <c r="G7" s="85"/>
      <c r="H7" s="85"/>
      <c r="J7" s="46"/>
      <c r="K7" s="39"/>
      <c r="L7" s="61"/>
      <c r="M7" s="39"/>
      <c r="N7" s="39"/>
      <c r="O7" s="39"/>
      <c r="P7" s="39"/>
      <c r="Q7" s="39"/>
      <c r="R7" s="62"/>
      <c r="S7" s="39"/>
      <c r="T7" s="47"/>
      <c r="U7" s="36"/>
      <c r="V7" s="36"/>
      <c r="W7" s="36"/>
      <c r="X7" s="36"/>
      <c r="Y7" s="36"/>
      <c r="Z7" s="36"/>
      <c r="AA7" s="36"/>
      <c r="AB7" s="36"/>
    </row>
    <row r="8" spans="1:28" ht="20.100000000000001" customHeight="1" x14ac:dyDescent="0.25">
      <c r="J8" s="46"/>
      <c r="K8" s="39"/>
      <c r="L8" s="61"/>
      <c r="M8" s="39"/>
      <c r="N8" s="39"/>
      <c r="O8" s="39"/>
      <c r="P8" s="39"/>
      <c r="Q8" s="39"/>
      <c r="R8" s="62"/>
      <c r="S8" s="39"/>
      <c r="T8" s="47"/>
      <c r="U8" s="36"/>
      <c r="V8" s="36"/>
      <c r="W8" s="36"/>
      <c r="X8" s="36"/>
      <c r="Y8" s="36"/>
      <c r="Z8" s="36"/>
      <c r="AA8" s="36"/>
      <c r="AB8" s="36"/>
    </row>
    <row r="9" spans="1:28" ht="20.100000000000001" customHeight="1" x14ac:dyDescent="0.25">
      <c r="A9" s="84" t="s">
        <v>142</v>
      </c>
      <c r="B9" s="85"/>
      <c r="C9" s="85"/>
      <c r="D9" s="85"/>
      <c r="E9" s="84" t="s">
        <v>143</v>
      </c>
      <c r="F9" s="85"/>
      <c r="G9" s="85"/>
      <c r="H9" s="85"/>
      <c r="J9" s="48"/>
      <c r="K9" s="40"/>
      <c r="L9" s="59"/>
      <c r="M9" s="40"/>
      <c r="N9" s="40"/>
      <c r="O9" s="40"/>
      <c r="P9" s="40"/>
      <c r="Q9" s="40"/>
      <c r="R9" s="60"/>
      <c r="S9" s="40"/>
      <c r="T9" s="49"/>
      <c r="U9" s="36"/>
      <c r="V9" s="36"/>
      <c r="W9" s="36"/>
      <c r="X9" s="36"/>
      <c r="Y9" s="36"/>
      <c r="Z9" s="36"/>
      <c r="AA9" s="36"/>
      <c r="AB9" s="36"/>
    </row>
    <row r="10" spans="1:28" ht="20.100000000000001" customHeight="1" x14ac:dyDescent="0.25">
      <c r="A10" s="85"/>
      <c r="B10" s="85"/>
      <c r="C10" s="85"/>
      <c r="D10" s="85"/>
      <c r="E10" s="85"/>
      <c r="F10" s="85"/>
      <c r="G10" s="85"/>
      <c r="H10" s="85"/>
      <c r="J10" s="48"/>
      <c r="K10" s="40"/>
      <c r="L10" s="59"/>
      <c r="M10" s="40"/>
      <c r="N10" s="40"/>
      <c r="O10" s="40"/>
      <c r="P10" s="40"/>
      <c r="Q10" s="40"/>
      <c r="R10" s="60"/>
      <c r="S10" s="40"/>
      <c r="T10" s="49"/>
      <c r="U10" s="36"/>
      <c r="V10" s="36"/>
      <c r="W10" s="36"/>
      <c r="X10" s="36"/>
      <c r="Y10" s="36"/>
      <c r="Z10" s="36"/>
      <c r="AA10" s="36"/>
      <c r="AB10" s="36"/>
    </row>
    <row r="11" spans="1:28" ht="20.100000000000001" customHeight="1" x14ac:dyDescent="0.25">
      <c r="A11" s="87">
        <f ca="1">SUM(Calendario!J5:J30)</f>
        <v>2</v>
      </c>
      <c r="B11" s="85"/>
      <c r="C11" s="85"/>
      <c r="D11" s="85"/>
      <c r="E11" s="87">
        <f ca="1">SUM(Calendario!K5:K30)</f>
        <v>1</v>
      </c>
      <c r="F11" s="85"/>
      <c r="G11" s="85"/>
      <c r="H11" s="85"/>
      <c r="J11" s="48"/>
      <c r="K11" s="40"/>
      <c r="L11" s="59"/>
      <c r="M11" s="40"/>
      <c r="N11" s="40"/>
      <c r="O11" s="40"/>
      <c r="P11" s="40"/>
      <c r="Q11" s="40"/>
      <c r="R11" s="60"/>
      <c r="S11" s="40"/>
      <c r="T11" s="49"/>
      <c r="U11" s="36"/>
      <c r="V11" s="36"/>
      <c r="W11" s="36"/>
      <c r="X11" s="36"/>
      <c r="Y11" s="36"/>
      <c r="Z11" s="36"/>
      <c r="AA11" s="36"/>
      <c r="AB11" s="36"/>
    </row>
    <row r="12" spans="1:28" ht="20.100000000000001" customHeight="1" thickBot="1" x14ac:dyDescent="0.3">
      <c r="A12" s="85"/>
      <c r="B12" s="85"/>
      <c r="C12" s="85"/>
      <c r="D12" s="85"/>
      <c r="E12" s="85"/>
      <c r="F12" s="85"/>
      <c r="G12" s="85"/>
      <c r="H12" s="85"/>
      <c r="J12" s="48"/>
      <c r="K12" s="40"/>
      <c r="L12" s="67"/>
      <c r="M12" s="68"/>
      <c r="N12" s="68"/>
      <c r="O12" s="68"/>
      <c r="P12" s="68"/>
      <c r="Q12" s="68"/>
      <c r="R12" s="69"/>
      <c r="S12" s="40"/>
      <c r="T12" s="49"/>
      <c r="U12" s="36"/>
      <c r="V12" s="36"/>
      <c r="W12" s="36"/>
      <c r="X12" s="36"/>
      <c r="Y12" s="36"/>
      <c r="Z12" s="36"/>
      <c r="AA12" s="36"/>
      <c r="AB12" s="36"/>
    </row>
    <row r="13" spans="1:28" ht="20.100000000000001" customHeight="1" x14ac:dyDescent="0.25">
      <c r="J13" s="48"/>
      <c r="K13" s="40"/>
      <c r="L13" s="40"/>
      <c r="M13" s="40"/>
      <c r="N13" s="40"/>
      <c r="O13" s="40"/>
      <c r="P13" s="40"/>
      <c r="Q13" s="40"/>
      <c r="R13" s="40"/>
      <c r="S13" s="40"/>
      <c r="T13" s="49"/>
      <c r="U13" s="36"/>
      <c r="V13" s="36"/>
      <c r="W13" s="36"/>
      <c r="X13" s="36"/>
      <c r="Y13" s="36"/>
      <c r="Z13" s="36"/>
      <c r="AA13" s="36"/>
      <c r="AB13" s="36"/>
    </row>
    <row r="14" spans="1:28" ht="20.100000000000001" customHeight="1" x14ac:dyDescent="0.25">
      <c r="A14" s="84" t="s">
        <v>9</v>
      </c>
      <c r="B14" s="85"/>
      <c r="C14" s="85"/>
      <c r="D14" s="85"/>
      <c r="E14" s="84" t="s">
        <v>165</v>
      </c>
      <c r="F14" s="85"/>
      <c r="G14" s="85"/>
      <c r="H14" s="85"/>
      <c r="J14" s="46"/>
      <c r="K14" s="39"/>
      <c r="L14" s="39"/>
      <c r="M14" s="39"/>
      <c r="N14" s="39"/>
      <c r="O14" s="39"/>
      <c r="P14" s="39"/>
      <c r="Q14" s="39"/>
      <c r="R14" s="39"/>
      <c r="S14" s="39"/>
      <c r="T14" s="47"/>
      <c r="U14" s="36"/>
      <c r="V14" s="36"/>
      <c r="W14" s="36"/>
      <c r="X14" s="36"/>
      <c r="Y14" s="36"/>
      <c r="Z14" s="36"/>
      <c r="AA14" s="36"/>
      <c r="AB14" s="36"/>
    </row>
    <row r="15" spans="1:28" ht="20.100000000000001" customHeight="1" x14ac:dyDescent="0.25">
      <c r="A15" s="85"/>
      <c r="B15" s="85"/>
      <c r="C15" s="85"/>
      <c r="D15" s="85"/>
      <c r="E15" s="85"/>
      <c r="F15" s="85"/>
      <c r="G15" s="85"/>
      <c r="H15" s="85"/>
      <c r="J15" s="46"/>
      <c r="K15" s="39"/>
      <c r="L15" s="39"/>
      <c r="M15" s="39"/>
      <c r="N15" s="39"/>
      <c r="O15" s="39"/>
      <c r="P15" s="39"/>
      <c r="Q15" s="39"/>
      <c r="R15" s="39"/>
      <c r="S15" s="39"/>
      <c r="T15" s="47"/>
      <c r="U15" s="36"/>
      <c r="V15" s="36"/>
      <c r="W15" s="36"/>
      <c r="X15" s="36"/>
      <c r="Y15" s="36"/>
      <c r="Z15" s="36"/>
      <c r="AA15" s="36"/>
      <c r="AB15" s="36"/>
    </row>
    <row r="16" spans="1:28" ht="20.100000000000001" customHeight="1" x14ac:dyDescent="0.25">
      <c r="A16" s="87">
        <f ca="1">INDEX(Clasificación!A5:A18,MATCH("CÁDIZ",Clasificación!B5:B18,0))</f>
        <v>6</v>
      </c>
      <c r="B16" s="85"/>
      <c r="C16" s="85"/>
      <c r="D16" s="85"/>
      <c r="E16" s="87">
        <f>COUNTIF(Jugadoras!I5:I27,"SÍ")</f>
        <v>23</v>
      </c>
      <c r="F16" s="85"/>
      <c r="G16" s="85"/>
      <c r="H16" s="85"/>
      <c r="J16" s="46"/>
      <c r="K16" s="39"/>
      <c r="L16" s="39"/>
      <c r="M16" s="39"/>
      <c r="N16" s="39"/>
      <c r="O16" s="39"/>
      <c r="P16" s="39"/>
      <c r="Q16" s="39"/>
      <c r="R16" s="39"/>
      <c r="S16" s="39"/>
      <c r="T16" s="47"/>
      <c r="U16" s="36"/>
      <c r="V16" s="36"/>
      <c r="W16" s="36"/>
      <c r="X16" s="36"/>
      <c r="Y16" s="36"/>
      <c r="Z16" s="36"/>
      <c r="AA16" s="36"/>
      <c r="AB16" s="36"/>
    </row>
    <row r="17" spans="1:28" ht="20.100000000000001" customHeight="1" x14ac:dyDescent="0.25">
      <c r="A17" s="85"/>
      <c r="B17" s="85"/>
      <c r="C17" s="85"/>
      <c r="D17" s="85"/>
      <c r="E17" s="85"/>
      <c r="F17" s="85"/>
      <c r="G17" s="85"/>
      <c r="H17" s="85"/>
      <c r="J17" s="46"/>
      <c r="K17" s="39"/>
      <c r="L17" s="39"/>
      <c r="M17" s="39"/>
      <c r="N17" s="39"/>
      <c r="O17" s="39"/>
      <c r="P17" s="39"/>
      <c r="Q17" s="39"/>
      <c r="R17" s="39"/>
      <c r="S17" s="39"/>
      <c r="T17" s="47"/>
      <c r="U17" s="36"/>
      <c r="V17" s="36"/>
      <c r="W17" s="36"/>
      <c r="X17" s="36"/>
      <c r="Y17" s="36"/>
      <c r="Z17" s="36"/>
      <c r="AA17" s="36"/>
      <c r="AB17" s="36"/>
    </row>
    <row r="18" spans="1:28" ht="20.100000000000001" customHeight="1" x14ac:dyDescent="0.25">
      <c r="J18" s="46"/>
      <c r="K18" s="39"/>
      <c r="L18" s="39"/>
      <c r="M18" s="39"/>
      <c r="N18" s="39"/>
      <c r="O18" s="39"/>
      <c r="P18" s="39"/>
      <c r="Q18" s="39"/>
      <c r="R18" s="39"/>
      <c r="S18" s="39"/>
      <c r="T18" s="47"/>
      <c r="U18" s="36"/>
      <c r="V18" s="36"/>
      <c r="W18" s="36"/>
      <c r="X18" s="36"/>
      <c r="Y18" s="36"/>
      <c r="Z18" s="36"/>
      <c r="AA18" s="36"/>
      <c r="AB18" s="36"/>
    </row>
    <row r="19" spans="1:28" ht="20.100000000000001" customHeight="1" x14ac:dyDescent="0.25">
      <c r="J19" s="48"/>
      <c r="K19" s="40"/>
      <c r="L19" s="40"/>
      <c r="M19" s="40"/>
      <c r="N19" s="40"/>
      <c r="O19" s="40"/>
      <c r="P19" s="40"/>
      <c r="Q19" s="40"/>
      <c r="R19" s="40"/>
      <c r="S19" s="40"/>
      <c r="T19" s="49"/>
      <c r="U19" s="36"/>
      <c r="V19" s="36"/>
      <c r="W19" s="36"/>
      <c r="X19" s="36"/>
      <c r="Y19" s="36"/>
      <c r="Z19" s="36"/>
      <c r="AA19" s="36"/>
      <c r="AB19" s="36"/>
    </row>
    <row r="20" spans="1:28" ht="20.100000000000001" customHeight="1" x14ac:dyDescent="0.25">
      <c r="A20" s="86" t="s">
        <v>166</v>
      </c>
      <c r="B20" s="74"/>
      <c r="C20" s="74"/>
      <c r="D20" s="74"/>
      <c r="E20" s="74"/>
      <c r="F20" s="74"/>
      <c r="G20" s="74"/>
      <c r="H20" s="74"/>
      <c r="J20" s="48"/>
      <c r="K20" s="40"/>
      <c r="L20" s="40"/>
      <c r="M20" s="40"/>
      <c r="N20" s="40"/>
      <c r="O20" s="40"/>
      <c r="P20" s="40"/>
      <c r="Q20" s="40"/>
      <c r="R20" s="40"/>
      <c r="S20" s="40"/>
      <c r="T20" s="49"/>
      <c r="U20" s="36"/>
      <c r="V20" s="36"/>
      <c r="W20" s="36"/>
      <c r="X20" s="36"/>
      <c r="Y20" s="36"/>
      <c r="Z20" s="36"/>
      <c r="AA20" s="36"/>
      <c r="AB20" s="36"/>
    </row>
    <row r="21" spans="1:28" ht="20.100000000000001" customHeight="1" x14ac:dyDescent="0.25">
      <c r="A21" s="89" t="s">
        <v>167</v>
      </c>
      <c r="B21" s="90"/>
      <c r="C21" s="90"/>
      <c r="D21" s="91" t="str">
        <f>INDEX('Seguimiento partidos'!B6:B28,MATCH(MAX('Seguimiento partidos'!H6:H28),'Seguimiento partidos'!H6:H28,0))</f>
        <v>Caye</v>
      </c>
      <c r="E21" s="90"/>
      <c r="F21" s="90"/>
      <c r="G21" s="90"/>
      <c r="H21" s="90"/>
      <c r="J21" s="48"/>
      <c r="K21" s="40"/>
      <c r="L21" s="40"/>
      <c r="M21" s="40"/>
      <c r="N21" s="40"/>
      <c r="O21" s="40"/>
      <c r="P21" s="40"/>
      <c r="Q21" s="40"/>
      <c r="R21" s="40"/>
      <c r="S21" s="40"/>
      <c r="T21" s="49"/>
      <c r="U21" s="36"/>
      <c r="V21" s="36"/>
      <c r="W21" s="36"/>
      <c r="X21" s="36"/>
      <c r="Y21" s="36"/>
      <c r="Z21" s="36"/>
      <c r="AA21" s="36"/>
      <c r="AB21" s="36"/>
    </row>
    <row r="22" spans="1:28" ht="20.100000000000001" customHeight="1" x14ac:dyDescent="0.25">
      <c r="A22" s="37"/>
      <c r="B22" s="37"/>
      <c r="C22" s="37"/>
      <c r="D22" s="90"/>
      <c r="E22" s="90"/>
      <c r="F22" s="90"/>
      <c r="G22" s="90"/>
      <c r="H22" s="90"/>
      <c r="J22" s="48"/>
      <c r="K22" s="40"/>
      <c r="L22" s="40"/>
      <c r="M22" s="40"/>
      <c r="N22" s="40"/>
      <c r="O22" s="40"/>
      <c r="P22" s="40"/>
      <c r="Q22" s="40"/>
      <c r="R22" s="40"/>
      <c r="S22" s="40"/>
      <c r="T22" s="49"/>
      <c r="U22" s="36"/>
      <c r="V22" s="36"/>
      <c r="W22" s="36"/>
      <c r="X22" s="36"/>
      <c r="Y22" s="36"/>
      <c r="Z22" s="36"/>
      <c r="AA22" s="36"/>
      <c r="AB22" s="36"/>
    </row>
    <row r="23" spans="1:28" ht="20.100000000000001" customHeight="1" x14ac:dyDescent="0.25">
      <c r="J23" s="48"/>
      <c r="K23" s="40"/>
      <c r="L23" s="40"/>
      <c r="M23" s="40"/>
      <c r="N23" s="40"/>
      <c r="O23" s="40"/>
      <c r="P23" s="40"/>
      <c r="Q23" s="40"/>
      <c r="R23" s="40"/>
      <c r="S23" s="40"/>
      <c r="T23" s="49"/>
      <c r="U23" s="36"/>
      <c r="V23" s="36"/>
      <c r="W23" s="36"/>
      <c r="X23" s="36"/>
      <c r="Y23" s="36"/>
      <c r="Z23" s="36"/>
      <c r="AA23" s="36"/>
      <c r="AB23" s="36"/>
    </row>
    <row r="24" spans="1:28" ht="20.100000000000001" customHeight="1" x14ac:dyDescent="0.25">
      <c r="A24" s="89" t="s">
        <v>168</v>
      </c>
      <c r="B24" s="90"/>
      <c r="C24" s="90"/>
      <c r="D24" s="91" t="str">
        <f>INDEX('Seguimiento partidos'!B6:B28,MATCH(MAX('Seguimiento partidos'!I6:I28),'Seguimiento partidos'!I6:I28,0))</f>
        <v>Mariana A.</v>
      </c>
      <c r="E24" s="90"/>
      <c r="F24" s="90"/>
      <c r="G24" s="90"/>
      <c r="H24" s="90"/>
      <c r="J24" s="46"/>
      <c r="K24" s="39"/>
      <c r="L24" s="39"/>
      <c r="M24" s="39"/>
      <c r="N24" s="39"/>
      <c r="O24" s="39"/>
      <c r="P24" s="39"/>
      <c r="Q24" s="39"/>
      <c r="R24" s="39"/>
      <c r="S24" s="39"/>
      <c r="T24" s="47"/>
      <c r="U24" s="36"/>
      <c r="V24" s="36"/>
      <c r="W24" s="36"/>
      <c r="X24" s="36"/>
      <c r="Y24" s="36"/>
      <c r="Z24" s="36"/>
      <c r="AA24" s="36"/>
      <c r="AB24" s="36"/>
    </row>
    <row r="25" spans="1:28" ht="20.100000000000001" customHeight="1" x14ac:dyDescent="0.25">
      <c r="A25" s="37"/>
      <c r="B25" s="37"/>
      <c r="C25" s="37"/>
      <c r="D25" s="90"/>
      <c r="E25" s="90"/>
      <c r="F25" s="90"/>
      <c r="G25" s="90"/>
      <c r="H25" s="90"/>
      <c r="J25" s="50"/>
      <c r="K25" s="41"/>
      <c r="L25" s="41"/>
      <c r="M25" s="41"/>
      <c r="N25" s="41"/>
      <c r="O25" s="41"/>
      <c r="P25" s="41"/>
      <c r="Q25" s="41"/>
      <c r="R25" s="41"/>
      <c r="S25" s="41"/>
      <c r="T25" s="51"/>
      <c r="U25" s="36"/>
      <c r="V25" s="36"/>
      <c r="W25" s="36"/>
      <c r="X25" s="36"/>
      <c r="Y25" s="36"/>
      <c r="Z25" s="36"/>
      <c r="AA25" s="36"/>
      <c r="AB25" s="36"/>
    </row>
    <row r="26" spans="1:28" ht="20.100000000000001" customHeight="1" x14ac:dyDescent="0.25">
      <c r="J26" s="46"/>
      <c r="K26" s="39"/>
      <c r="L26" s="39"/>
      <c r="M26" s="39"/>
      <c r="N26" s="39"/>
      <c r="O26" s="39"/>
      <c r="P26" s="39"/>
      <c r="Q26" s="39"/>
      <c r="R26" s="39"/>
      <c r="S26" s="39"/>
      <c r="T26" s="47"/>
      <c r="U26" s="36"/>
      <c r="V26" s="36"/>
      <c r="W26" s="36"/>
      <c r="X26" s="36"/>
      <c r="Y26" s="36"/>
      <c r="Z26" s="36"/>
      <c r="AA26" s="36"/>
      <c r="AB26" s="36"/>
    </row>
    <row r="27" spans="1:28" ht="20.100000000000001" customHeight="1" x14ac:dyDescent="0.25">
      <c r="A27" s="89" t="s">
        <v>169</v>
      </c>
      <c r="B27" s="90"/>
      <c r="C27" s="90"/>
      <c r="D27" s="91" t="str">
        <f>INDEX('Seguimiento partidos'!B6:B28,MATCH(MAX('Seguimiento partidos'!G6:G28),'Seguimiento partidos'!G6:G28,0))</f>
        <v>Valentina</v>
      </c>
      <c r="E27" s="90"/>
      <c r="F27" s="90"/>
      <c r="G27" s="90"/>
      <c r="H27" s="90"/>
      <c r="J27" s="46"/>
      <c r="K27" s="39"/>
      <c r="L27" s="39"/>
      <c r="M27" s="39"/>
      <c r="N27" s="39"/>
      <c r="O27" s="39"/>
      <c r="P27" s="39"/>
      <c r="Q27" s="39"/>
      <c r="R27" s="39"/>
      <c r="S27" s="39"/>
      <c r="T27" s="47"/>
      <c r="U27" s="36"/>
      <c r="V27" s="36"/>
      <c r="W27" s="36"/>
      <c r="X27" s="36"/>
      <c r="Y27" s="36"/>
      <c r="Z27" s="36"/>
      <c r="AA27" s="36"/>
      <c r="AB27" s="36"/>
    </row>
    <row r="28" spans="1:28" ht="20.100000000000001" customHeight="1" x14ac:dyDescent="0.25">
      <c r="A28" s="37"/>
      <c r="B28" s="37"/>
      <c r="C28" s="37"/>
      <c r="D28" s="90"/>
      <c r="E28" s="90"/>
      <c r="F28" s="90"/>
      <c r="G28" s="90"/>
      <c r="H28" s="90"/>
      <c r="J28" s="46"/>
      <c r="K28" s="39"/>
      <c r="L28" s="39"/>
      <c r="M28" s="39"/>
      <c r="N28" s="39"/>
      <c r="O28" s="39"/>
      <c r="P28" s="39"/>
      <c r="Q28" s="39"/>
      <c r="R28" s="39"/>
      <c r="S28" s="39"/>
      <c r="T28" s="47"/>
      <c r="U28" s="36"/>
      <c r="V28" s="36"/>
      <c r="W28" s="36"/>
      <c r="X28" s="36"/>
      <c r="Y28" s="36"/>
      <c r="Z28" s="36"/>
      <c r="AA28" s="36"/>
      <c r="AB28" s="36"/>
    </row>
    <row r="29" spans="1:28" ht="20.100000000000001" customHeight="1" x14ac:dyDescent="0.25">
      <c r="J29" s="48"/>
      <c r="K29" s="40"/>
      <c r="L29" s="40"/>
      <c r="M29" s="40"/>
      <c r="N29" s="40"/>
      <c r="O29" s="40"/>
      <c r="P29" s="40"/>
      <c r="Q29" s="40"/>
      <c r="R29" s="40"/>
      <c r="S29" s="40"/>
      <c r="T29" s="49"/>
      <c r="U29" s="36"/>
      <c r="V29" s="36"/>
      <c r="W29" s="36"/>
      <c r="X29" s="36"/>
      <c r="Y29" s="36"/>
      <c r="Z29" s="36"/>
      <c r="AA29" s="36"/>
      <c r="AB29" s="36"/>
    </row>
    <row r="30" spans="1:28" ht="20.100000000000001" customHeight="1" x14ac:dyDescent="0.25">
      <c r="J30" s="48"/>
      <c r="K30" s="40"/>
      <c r="L30" s="40"/>
      <c r="M30" s="40"/>
      <c r="N30" s="40"/>
      <c r="O30" s="40"/>
      <c r="P30" s="40"/>
      <c r="Q30" s="40"/>
      <c r="R30" s="40"/>
      <c r="S30" s="40"/>
      <c r="T30" s="49"/>
      <c r="U30" s="36"/>
      <c r="V30" s="36"/>
      <c r="W30" s="36"/>
      <c r="X30" s="36"/>
      <c r="Y30" s="36"/>
      <c r="Z30" s="36"/>
      <c r="AA30" s="36"/>
      <c r="AB30" s="36"/>
    </row>
    <row r="31" spans="1:28" ht="20.100000000000001" customHeight="1" x14ac:dyDescent="0.25">
      <c r="J31" s="48"/>
      <c r="K31" s="40"/>
      <c r="L31" s="40"/>
      <c r="M31" s="40"/>
      <c r="N31" s="40"/>
      <c r="O31" s="40"/>
      <c r="P31" s="40"/>
      <c r="Q31" s="40"/>
      <c r="R31" s="40"/>
      <c r="S31" s="40"/>
      <c r="T31" s="49"/>
      <c r="U31" s="36"/>
      <c r="V31" s="36"/>
      <c r="W31" s="36"/>
      <c r="X31" s="36"/>
      <c r="Y31" s="36"/>
      <c r="Z31" s="36"/>
      <c r="AA31" s="36"/>
      <c r="AB31" s="36"/>
    </row>
    <row r="32" spans="1:28" ht="20.100000000000001" customHeight="1" x14ac:dyDescent="0.25">
      <c r="J32" s="48"/>
      <c r="K32" s="40"/>
      <c r="L32" s="40"/>
      <c r="M32" s="40"/>
      <c r="N32" s="40"/>
      <c r="O32" s="40"/>
      <c r="P32" s="40"/>
      <c r="Q32" s="40"/>
      <c r="R32" s="40"/>
      <c r="S32" s="40"/>
      <c r="T32" s="49"/>
      <c r="U32" s="36"/>
      <c r="V32" s="36"/>
      <c r="W32" s="36"/>
      <c r="X32" s="36"/>
      <c r="Y32" s="36"/>
      <c r="Z32" s="36"/>
      <c r="AA32" s="36"/>
      <c r="AB32" s="36"/>
    </row>
    <row r="33" spans="10:28" ht="20.100000000000001" customHeight="1" x14ac:dyDescent="0.25">
      <c r="J33" s="48"/>
      <c r="K33" s="40"/>
      <c r="L33" s="40"/>
      <c r="M33" s="40"/>
      <c r="N33" s="40"/>
      <c r="O33" s="40"/>
      <c r="P33" s="40"/>
      <c r="Q33" s="40"/>
      <c r="R33" s="40"/>
      <c r="S33" s="40"/>
      <c r="T33" s="49"/>
      <c r="U33" s="36"/>
      <c r="V33" s="36"/>
      <c r="W33" s="36"/>
      <c r="X33" s="36"/>
      <c r="Y33" s="36"/>
      <c r="Z33" s="36"/>
      <c r="AA33" s="36"/>
      <c r="AB33" s="36"/>
    </row>
    <row r="34" spans="10:28" ht="20.100000000000001" customHeight="1" x14ac:dyDescent="0.25">
      <c r="J34" s="46"/>
      <c r="K34" s="39"/>
      <c r="L34" s="39"/>
      <c r="M34" s="39"/>
      <c r="N34" s="39"/>
      <c r="O34" s="39"/>
      <c r="P34" s="39"/>
      <c r="Q34" s="39"/>
      <c r="R34" s="39"/>
      <c r="S34" s="39"/>
      <c r="T34" s="47"/>
      <c r="U34" s="36"/>
      <c r="V34" s="36"/>
      <c r="W34" s="36"/>
      <c r="X34" s="36"/>
      <c r="Y34" s="36"/>
      <c r="Z34" s="36"/>
      <c r="AA34" s="36"/>
      <c r="AB34" s="36"/>
    </row>
    <row r="35" spans="10:28" ht="20.100000000000001" customHeight="1" x14ac:dyDescent="0.25">
      <c r="J35" s="46"/>
      <c r="K35" s="39"/>
      <c r="L35" s="39"/>
      <c r="M35" s="39"/>
      <c r="N35" s="39"/>
      <c r="O35" s="39"/>
      <c r="P35" s="39"/>
      <c r="Q35" s="39"/>
      <c r="R35" s="39"/>
      <c r="S35" s="39"/>
      <c r="T35" s="47"/>
      <c r="U35" s="36"/>
      <c r="V35" s="36"/>
      <c r="W35" s="36"/>
      <c r="X35" s="36"/>
      <c r="Y35" s="36"/>
      <c r="Z35" s="36"/>
      <c r="AA35" s="36"/>
      <c r="AB35" s="36"/>
    </row>
    <row r="36" spans="10:28" ht="20.100000000000001" customHeight="1" x14ac:dyDescent="0.25">
      <c r="J36" s="46"/>
      <c r="K36" s="39"/>
      <c r="L36" s="39"/>
      <c r="M36" s="39"/>
      <c r="N36" s="39"/>
      <c r="O36" s="39"/>
      <c r="P36" s="39"/>
      <c r="Q36" s="39"/>
      <c r="R36" s="39"/>
      <c r="S36" s="39"/>
      <c r="T36" s="47"/>
      <c r="U36" s="36"/>
      <c r="V36" s="36"/>
      <c r="W36" s="36"/>
      <c r="X36" s="36"/>
      <c r="Y36" s="36"/>
      <c r="Z36" s="36"/>
      <c r="AA36" s="36"/>
      <c r="AB36" s="36"/>
    </row>
    <row r="37" spans="10:28" ht="20.100000000000001" customHeight="1" x14ac:dyDescent="0.25">
      <c r="J37" s="46"/>
      <c r="K37" s="39"/>
      <c r="L37" s="39"/>
      <c r="M37" s="39"/>
      <c r="N37" s="39"/>
      <c r="O37" s="39"/>
      <c r="P37" s="39"/>
      <c r="Q37" s="39"/>
      <c r="R37" s="39"/>
      <c r="S37" s="39"/>
      <c r="T37" s="47"/>
      <c r="U37" s="36"/>
      <c r="V37" s="36"/>
      <c r="W37" s="36"/>
      <c r="X37" s="36"/>
      <c r="Y37" s="36"/>
      <c r="Z37" s="36"/>
      <c r="AA37" s="36"/>
      <c r="AB37" s="36"/>
    </row>
    <row r="38" spans="10:28" ht="20.100000000000001" customHeight="1" x14ac:dyDescent="0.25">
      <c r="J38" s="46"/>
      <c r="K38" s="39"/>
      <c r="L38" s="39"/>
      <c r="M38" s="39"/>
      <c r="N38" s="39"/>
      <c r="O38" s="39"/>
      <c r="P38" s="39"/>
      <c r="Q38" s="39"/>
      <c r="R38" s="39"/>
      <c r="S38" s="39"/>
      <c r="T38" s="47"/>
      <c r="U38" s="36"/>
      <c r="V38" s="36"/>
      <c r="W38" s="36"/>
      <c r="X38" s="36"/>
      <c r="Y38" s="36"/>
      <c r="Z38" s="36"/>
      <c r="AA38" s="36"/>
      <c r="AB38" s="36"/>
    </row>
    <row r="39" spans="10:28" ht="20.100000000000001" customHeight="1" thickBot="1" x14ac:dyDescent="0.3">
      <c r="J39" s="48"/>
      <c r="K39" s="40"/>
      <c r="L39" s="40"/>
      <c r="M39" s="40"/>
      <c r="N39" s="40"/>
      <c r="O39" s="40"/>
      <c r="P39" s="40"/>
      <c r="Q39" s="40"/>
      <c r="R39" s="40"/>
      <c r="S39" s="40"/>
      <c r="T39" s="49"/>
      <c r="U39" s="36"/>
      <c r="V39" s="36"/>
      <c r="W39" s="36"/>
      <c r="X39" s="36"/>
      <c r="Y39" s="36"/>
      <c r="Z39" s="36"/>
      <c r="AA39" s="36"/>
      <c r="AB39" s="36"/>
    </row>
    <row r="40" spans="10:28" ht="20.100000000000001" customHeight="1" x14ac:dyDescent="0.25">
      <c r="J40" s="48"/>
      <c r="K40" s="40"/>
      <c r="L40" s="56"/>
      <c r="M40" s="57"/>
      <c r="N40" s="57"/>
      <c r="O40" s="57"/>
      <c r="P40" s="57"/>
      <c r="Q40" s="57"/>
      <c r="R40" s="58"/>
      <c r="S40" s="40"/>
      <c r="T40" s="49"/>
      <c r="U40" s="36"/>
      <c r="V40" s="36"/>
      <c r="W40" s="36"/>
      <c r="X40" s="36"/>
      <c r="Y40" s="36"/>
      <c r="Z40" s="36"/>
      <c r="AA40" s="36"/>
      <c r="AB40" s="36"/>
    </row>
    <row r="41" spans="10:28" ht="20.100000000000001" customHeight="1" x14ac:dyDescent="0.25">
      <c r="J41" s="48"/>
      <c r="K41" s="40"/>
      <c r="L41" s="59"/>
      <c r="M41" s="40"/>
      <c r="N41" s="40"/>
      <c r="O41" s="40"/>
      <c r="P41" s="40"/>
      <c r="Q41" s="40"/>
      <c r="R41" s="60"/>
      <c r="S41" s="40"/>
      <c r="T41" s="49"/>
      <c r="U41" s="36"/>
      <c r="V41" s="36"/>
      <c r="W41" s="36"/>
      <c r="X41" s="36"/>
      <c r="Y41" s="36"/>
      <c r="Z41" s="36"/>
      <c r="AA41" s="36"/>
      <c r="AB41" s="36"/>
    </row>
    <row r="42" spans="10:28" ht="20.100000000000001" customHeight="1" x14ac:dyDescent="0.25">
      <c r="J42" s="48"/>
      <c r="K42" s="40"/>
      <c r="L42" s="59"/>
      <c r="M42" s="40"/>
      <c r="N42" s="40"/>
      <c r="O42" s="40"/>
      <c r="P42" s="40"/>
      <c r="Q42" s="40"/>
      <c r="R42" s="60"/>
      <c r="S42" s="40"/>
      <c r="T42" s="49"/>
      <c r="U42" s="36"/>
      <c r="V42" s="36"/>
      <c r="W42" s="36"/>
      <c r="X42" s="36"/>
      <c r="Y42" s="36"/>
      <c r="Z42" s="36"/>
      <c r="AA42" s="36"/>
      <c r="AB42" s="36"/>
    </row>
    <row r="43" spans="10:28" ht="20.100000000000001" customHeight="1" x14ac:dyDescent="0.25">
      <c r="J43" s="48"/>
      <c r="K43" s="40"/>
      <c r="L43" s="59"/>
      <c r="M43" s="40"/>
      <c r="N43" s="40"/>
      <c r="O43" s="40"/>
      <c r="P43" s="40"/>
      <c r="Q43" s="40"/>
      <c r="R43" s="60"/>
      <c r="S43" s="40"/>
      <c r="T43" s="49"/>
      <c r="U43" s="36"/>
      <c r="V43" s="36"/>
      <c r="W43" s="36"/>
      <c r="X43" s="36"/>
      <c r="Y43" s="36"/>
      <c r="Z43" s="36"/>
      <c r="AA43" s="36"/>
      <c r="AB43" s="36"/>
    </row>
    <row r="44" spans="10:28" ht="20.100000000000001" customHeight="1" x14ac:dyDescent="0.25">
      <c r="J44" s="46"/>
      <c r="K44" s="39"/>
      <c r="L44" s="61"/>
      <c r="M44" s="39"/>
      <c r="N44" s="39"/>
      <c r="O44" s="39"/>
      <c r="P44" s="39"/>
      <c r="Q44" s="39"/>
      <c r="R44" s="62"/>
      <c r="S44" s="39"/>
      <c r="T44" s="47"/>
      <c r="U44" s="36"/>
      <c r="V44" s="36"/>
      <c r="W44" s="36"/>
      <c r="X44" s="36"/>
      <c r="Y44" s="36"/>
      <c r="Z44" s="36"/>
      <c r="AA44" s="36"/>
      <c r="AB44" s="36"/>
    </row>
    <row r="45" spans="10:28" ht="20.100000000000001" customHeight="1" x14ac:dyDescent="0.25">
      <c r="J45" s="46"/>
      <c r="K45" s="39"/>
      <c r="L45" s="61"/>
      <c r="M45" s="39"/>
      <c r="N45" s="39"/>
      <c r="O45" s="39"/>
      <c r="P45" s="39"/>
      <c r="Q45" s="39"/>
      <c r="R45" s="62"/>
      <c r="S45" s="39"/>
      <c r="T45" s="47"/>
      <c r="U45" s="36"/>
      <c r="V45" s="36"/>
      <c r="W45" s="36"/>
      <c r="X45" s="36"/>
      <c r="Y45" s="36"/>
      <c r="Z45" s="36"/>
      <c r="AA45" s="36"/>
      <c r="AB45" s="36"/>
    </row>
    <row r="46" spans="10:28" ht="20.100000000000001" customHeight="1" x14ac:dyDescent="0.25">
      <c r="J46" s="46"/>
      <c r="K46" s="39"/>
      <c r="L46" s="61"/>
      <c r="M46" s="39"/>
      <c r="N46" s="39"/>
      <c r="O46" s="39"/>
      <c r="P46" s="39"/>
      <c r="Q46" s="39"/>
      <c r="R46" s="62"/>
      <c r="S46" s="39"/>
      <c r="T46" s="47"/>
      <c r="U46" s="36"/>
      <c r="V46" s="36"/>
      <c r="W46" s="36"/>
      <c r="X46" s="36"/>
      <c r="Y46" s="36"/>
      <c r="Z46" s="36"/>
      <c r="AA46" s="36"/>
      <c r="AB46" s="36"/>
    </row>
    <row r="47" spans="10:28" ht="20.100000000000001" customHeight="1" thickBot="1" x14ac:dyDescent="0.3">
      <c r="J47" s="52"/>
      <c r="K47" s="53"/>
      <c r="L47" s="63"/>
      <c r="M47" s="53"/>
      <c r="N47" s="54"/>
      <c r="O47" s="54"/>
      <c r="P47" s="54"/>
      <c r="Q47" s="53"/>
      <c r="R47" s="64"/>
      <c r="S47" s="53"/>
      <c r="T47" s="55"/>
      <c r="U47" s="36"/>
      <c r="V47" s="36"/>
      <c r="W47" s="36"/>
      <c r="X47" s="36"/>
      <c r="Y47" s="36"/>
      <c r="Z47" s="36"/>
      <c r="AA47" s="36"/>
      <c r="AB47" s="36"/>
    </row>
    <row r="48" spans="10:28" ht="20.100000000000001" customHeight="1" x14ac:dyDescent="0.25"/>
    <row r="49" ht="20.100000000000001" customHeight="1" x14ac:dyDescent="0.25"/>
    <row r="50" ht="20.100000000000001" customHeight="1" x14ac:dyDescent="0.25"/>
  </sheetData>
  <mergeCells count="23">
    <mergeCell ref="A16:D17"/>
    <mergeCell ref="A1:AB1"/>
    <mergeCell ref="E16:H17"/>
    <mergeCell ref="A21:C21"/>
    <mergeCell ref="A27:C27"/>
    <mergeCell ref="A6:D7"/>
    <mergeCell ref="A24:C24"/>
    <mergeCell ref="D24:H25"/>
    <mergeCell ref="D27:H28"/>
    <mergeCell ref="A9:D10"/>
    <mergeCell ref="D21:H22"/>
    <mergeCell ref="E9:H10"/>
    <mergeCell ref="J3:T3"/>
    <mergeCell ref="A20:H20"/>
    <mergeCell ref="E6:H7"/>
    <mergeCell ref="A11:D12"/>
    <mergeCell ref="A2:AB2"/>
    <mergeCell ref="A14:D15"/>
    <mergeCell ref="E14:H15"/>
    <mergeCell ref="U3:AB3"/>
    <mergeCell ref="A4:D5"/>
    <mergeCell ref="E4:H5"/>
    <mergeCell ref="E11:H12"/>
  </mergeCells>
  <pageMargins left="0.75" right="0.75" top="1" bottom="1" header="0.511811023622047" footer="0.511811023622047"/>
  <pageSetup paperSize="8" orientation="landscape" horizontalDpi="300" verticalDpi="300"/>
  <headerFooter>
    <oddFooter>&amp;CCádiz C.F. · Pizarra táctica 2026/2027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D500"/>
    <pageSetUpPr fitToPage="1"/>
  </sheetPr>
  <dimension ref="A1:H54"/>
  <sheetViews>
    <sheetView showGridLines="0" zoomScale="85" zoomScaleNormal="85" workbookViewId="0">
      <pane ySplit="4" topLeftCell="A5" activePane="bottomLeft" state="frozen"/>
      <selection pane="bottomLeft" activeCell="H60" sqref="H60"/>
    </sheetView>
  </sheetViews>
  <sheetFormatPr baseColWidth="10" defaultColWidth="8.7109375" defaultRowHeight="15" x14ac:dyDescent="0.25"/>
  <cols>
    <col min="1" max="1" width="25" customWidth="1"/>
    <col min="2" max="2" width="22" customWidth="1"/>
    <col min="3" max="3" width="12" customWidth="1"/>
    <col min="4" max="4" width="14" customWidth="1"/>
    <col min="5" max="6" width="20" customWidth="1"/>
    <col min="7" max="7" width="14" customWidth="1"/>
    <col min="8" max="8" width="32" customWidth="1"/>
  </cols>
  <sheetData>
    <row r="1" spans="1:8" ht="33.75" customHeight="1" x14ac:dyDescent="0.25">
      <c r="A1" s="80" t="s">
        <v>170</v>
      </c>
      <c r="B1" s="74"/>
      <c r="C1" s="74"/>
      <c r="D1" s="74"/>
      <c r="E1" s="74"/>
      <c r="F1" s="74"/>
      <c r="G1" s="74"/>
      <c r="H1" s="74"/>
    </row>
    <row r="2" spans="1:8" x14ac:dyDescent="0.25">
      <c r="A2" s="81" t="s">
        <v>171</v>
      </c>
      <c r="B2" s="74"/>
      <c r="C2" s="74"/>
      <c r="D2" s="74"/>
      <c r="E2" s="74"/>
      <c r="F2" s="74"/>
      <c r="G2" s="74"/>
      <c r="H2" s="74"/>
    </row>
    <row r="4" spans="1:8" ht="28.5" customHeight="1" x14ac:dyDescent="0.25">
      <c r="A4" s="1" t="s">
        <v>8</v>
      </c>
      <c r="B4" s="1" t="s">
        <v>9</v>
      </c>
      <c r="C4" s="1" t="s">
        <v>14</v>
      </c>
      <c r="D4" s="1" t="s">
        <v>172</v>
      </c>
      <c r="E4" s="1" t="s">
        <v>173</v>
      </c>
      <c r="F4" s="1" t="s">
        <v>174</v>
      </c>
      <c r="G4" s="1" t="s">
        <v>175</v>
      </c>
      <c r="H4" s="1" t="s">
        <v>176</v>
      </c>
    </row>
    <row r="5" spans="1:8" x14ac:dyDescent="0.25">
      <c r="A5" t="str">
        <f>Jugadoras!C5</f>
        <v>Julia</v>
      </c>
      <c r="B5" t="str">
        <f>Jugadoras!E5</f>
        <v>PORTERA</v>
      </c>
      <c r="C5">
        <f>SUM(COUNTIFS(J01_IDA!$A$38:$A$45,"A FAVOR",J01_IDA!$E$38:$E$45,A5),COUNTIFS(J02_IDA!$A$38:$A$45,"A FAVOR",J02_IDA!$E$38:$E$45,A5),COUNTIFS(J03_IDA!$A$38:$A$45,"A FAVOR",J03_IDA!$E$38:$E$45,A5),COUNTIFS(J04_IDA!$A$38:$A$45,"A FAVOR",J04_IDA!$E$38:$E$45,A5),COUNTIFS(J05_IDA!$A$38:$A$45,"A FAVOR",J05_IDA!$E$38:$E$45,A5),COUNTIFS(J06_IDA!$A$38:$A$45,"A FAVOR",J06_IDA!$E$38:$E$45,A5),COUNTIFS(J07_IDA!$A$38:$A$45,"A FAVOR",J07_IDA!$E$38:$E$45,A5),COUNTIFS(J08_IDA!$A$38:$A$45,"A FAVOR",J08_IDA!$E$38:$E$45,A5),COUNTIFS(J09_IDA!$A$38:$A$45,"A FAVOR",J09_IDA!$E$38:$E$45,A5),COUNTIFS(J10_IDA!$A$38:$A$45,"A FAVOR",J10_IDA!$E$38:$E$45,A5),COUNTIFS(J11_IDA!$A$38:$A$45,"A FAVOR",J11_IDA!$E$38:$E$45,A5),COUNTIFS(J12_IDA!$A$38:$A$45,"A FAVOR",J12_IDA!$E$38:$E$45,A5),COUNTIFS(J13_IDA!$A$38:$A$45,"A FAVOR",J13_IDA!$E$38:$E$45,A5),COUNTIFS(J01_VTA!$A$38:$A$45,"A FAVOR",J01_VTA!$E$38:$E$45,A5),COUNTIFS(J02_VTA!$A$38:$A$45,"A FAVOR",J02_VTA!$E$38:$E$45,A5),COUNTIFS(J03_VTA!$A$38:$A$45,"A FAVOR",J03_VTA!$E$38:$E$45,A5),COUNTIFS(J04_VTA!$A$38:$A$45,"A FAVOR",J04_VTA!$E$38:$E$45,A5),COUNTIFS(J05_VTA!$A$38:$A$45,"A FAVOR",J05_VTA!$E$38:$E$45,A5),COUNTIFS(J06_VTA!$A$38:$A$45,"A FAVOR",J06_VTA!$E$38:$E$45,A5),COUNTIFS(J07_VTA!$A$38:$A$45,"A FAVOR",J07_VTA!$E$38:$E$45,A5),COUNTIFS(J08_VTA!$A$38:$A$45,"A FAVOR",J08_VTA!$E$38:$E$45,A5),COUNTIFS(J09_VTA!$A$38:$A$45,"A FAVOR",J09_VTA!$E$38:$E$45,A5),COUNTIFS(J10_VTA!$A$38:$A$45,"A FAVOR",J10_VTA!$E$38:$E$45,A5),COUNTIFS(J11_VTA!$A$38:$A$45,"A FAVOR",J11_VTA!$E$38:$E$45,A5),COUNTIFS(J12_VTA!$A$38:$A$45,"A FAVOR",J12_VTA!$E$38:$E$45,A5),COUNTIFS(J13_VTA!$A$38:$A$45,"A FAVOR",J13_VTA!$E$38:$E$45,A5))</f>
        <v>0</v>
      </c>
      <c r="D5">
        <f>SUM(COUNTIFS(J01_IDA!$A$38:$A$45,"A FAVOR",J01_IDA!$H$38:$H$45,A5),COUNTIFS(J02_IDA!$A$38:$A$45,"A FAVOR",J02_IDA!$H$38:$H$45,A5),COUNTIFS(J03_IDA!$A$38:$A$45,"A FAVOR",J03_IDA!$H$38:$H$45,A5),COUNTIFS(J04_IDA!$A$38:$A$45,"A FAVOR",J04_IDA!$H$38:$H$45,A5),COUNTIFS(J05_IDA!$A$38:$A$45,"A FAVOR",J05_IDA!$H$38:$H$45,A5),COUNTIFS(J06_IDA!$A$38:$A$45,"A FAVOR",J06_IDA!$H$38:$H$45,A5),COUNTIFS(J07_IDA!$A$38:$A$45,"A FAVOR",J07_IDA!$H$38:$H$45,A5),COUNTIFS(J08_IDA!$A$38:$A$45,"A FAVOR",J08_IDA!$H$38:$H$45,A5),COUNTIFS(J09_IDA!$A$38:$A$45,"A FAVOR",J09_IDA!$H$38:$H$45,A5),COUNTIFS(J10_IDA!$A$38:$A$45,"A FAVOR",J10_IDA!$H$38:$H$45,A5),COUNTIFS(J11_IDA!$A$38:$A$45,"A FAVOR",J11_IDA!$H$38:$H$45,A5),COUNTIFS(J12_IDA!$A$38:$A$45,"A FAVOR",J12_IDA!$H$38:$H$45,A5),COUNTIFS(J13_IDA!$A$38:$A$45,"A FAVOR",J13_IDA!$H$38:$H$45,A5),COUNTIFS(J01_VTA!$A$38:$A$45,"A FAVOR",J01_VTA!$H$38:$H$45,A5),COUNTIFS(J02_VTA!$A$38:$A$45,"A FAVOR",J02_VTA!$H$38:$H$45,A5),COUNTIFS(J03_VTA!$A$38:$A$45,"A FAVOR",J03_VTA!$H$38:$H$45,A5),COUNTIFS(J04_VTA!$A$38:$A$45,"A FAVOR",J04_VTA!$H$38:$H$45,A5),COUNTIFS(J05_VTA!$A$38:$A$45,"A FAVOR",J05_VTA!$H$38:$H$45,A5),COUNTIFS(J06_VTA!$A$38:$A$45,"A FAVOR",J06_VTA!$H$38:$H$45,A5),COUNTIFS(J07_VTA!$A$38:$A$45,"A FAVOR",J07_VTA!$H$38:$H$45,A5),COUNTIFS(J08_VTA!$A$38:$A$45,"A FAVOR",J08_VTA!$H$38:$H$45,A5),COUNTIFS(J09_VTA!$A$38:$A$45,"A FAVOR",J09_VTA!$H$38:$H$45,A5),COUNTIFS(J10_VTA!$A$38:$A$45,"A FAVOR",J10_VTA!$H$38:$H$45,A5),COUNTIFS(J11_VTA!$A$38:$A$45,"A FAVOR",J11_VTA!$H$38:$H$45,A5),COUNTIFS(J12_VTA!$A$38:$A$45,"A FAVOR",J12_VTA!$H$38:$H$45,A5),COUNTIFS(J13_VTA!$A$38:$A$45,"A FAVOR",J13_VTA!$H$38:$H$45,A5))</f>
        <v>0</v>
      </c>
      <c r="E5">
        <f>SUM(COUNTIFS(J01_IDA!$A$38:$A$45,"EN CONTRA",J01_IDA!$E$38:$E$45,A5),COUNTIFS(J02_IDA!$A$38:$A$45,"EN CONTRA",J02_IDA!$E$38:$E$45,A5),COUNTIFS(J03_IDA!$A$38:$A$45,"EN CONTRA",J03_IDA!$E$38:$E$45,A5),COUNTIFS(J04_IDA!$A$38:$A$45,"EN CONTRA",J04_IDA!$E$38:$E$45,A5),COUNTIFS(J05_IDA!$A$38:$A$45,"EN CONTRA",J05_IDA!$E$38:$E$45,A5),COUNTIFS(J06_IDA!$A$38:$A$45,"EN CONTRA",J06_IDA!$E$38:$E$45,A5),COUNTIFS(J07_IDA!$A$38:$A$45,"EN CONTRA",J07_IDA!$E$38:$E$45,A5),COUNTIFS(J08_IDA!$A$38:$A$45,"EN CONTRA",J08_IDA!$E$38:$E$45,A5),COUNTIFS(J09_IDA!$A$38:$A$45,"EN CONTRA",J09_IDA!$E$38:$E$45,A5),COUNTIFS(J10_IDA!$A$38:$A$45,"EN CONTRA",J10_IDA!$E$38:$E$45,A5),COUNTIFS(J11_IDA!$A$38:$A$45,"EN CONTRA",J11_IDA!$E$38:$E$45,A5),COUNTIFS(J12_IDA!$A$38:$A$45,"EN CONTRA",J12_IDA!$E$38:$E$45,A5),COUNTIFS(J13_IDA!$A$38:$A$45,"EN CONTRA",J13_IDA!$E$38:$E$45,A5),COUNTIFS(J01_VTA!$A$38:$A$45,"EN CONTRA",J01_VTA!$E$38:$E$45,A5),COUNTIFS(J02_VTA!$A$38:$A$45,"EN CONTRA",J02_VTA!$E$38:$E$45,A5),COUNTIFS(J03_VTA!$A$38:$A$45,"EN CONTRA",J03_VTA!$E$38:$E$45,A5),COUNTIFS(J04_VTA!$A$38:$A$45,"EN CONTRA",J04_VTA!$E$38:$E$45,A5),COUNTIFS(J05_VTA!$A$38:$A$45,"EN CONTRA",J05_VTA!$E$38:$E$45,A5),COUNTIFS(J06_VTA!$A$38:$A$45,"EN CONTRA",J06_VTA!$E$38:$E$45,A5),COUNTIFS(J07_VTA!$A$38:$A$45,"EN CONTRA",J07_VTA!$E$38:$E$45,A5),COUNTIFS(J08_VTA!$A$38:$A$45,"EN CONTRA",J08_VTA!$E$38:$E$45,A5),COUNTIFS(J09_VTA!$A$38:$A$45,"EN CONTRA",J09_VTA!$E$38:$E$45,A5),COUNTIFS(J10_VTA!$A$38:$A$45,"EN CONTRA",J10_VTA!$E$38:$E$45,A5),COUNTIFS(J11_VTA!$A$38:$A$45,"EN CONTRA",J11_VTA!$E$38:$E$45,A5),COUNTIFS(J12_VTA!$A$38:$A$45,"EN CONTRA",J12_VTA!$E$38:$E$45,A5),COUNTIFS(J13_VTA!$A$38:$A$45,"EN CONTRA",J13_VTA!$E$38:$E$45,A5))</f>
        <v>0</v>
      </c>
      <c r="F5">
        <f>IF(A5="","",IFERROR(SUMPRODUCT((#REF!=A5)*(#REF!="A FAVOR")/COUNTIFS(#REF!,#REF!,#REF!,#REF!,#REF!,#REF!)),0))</f>
        <v>0</v>
      </c>
      <c r="G5" s="3" t="str">
        <f>IFERROR(LOOKUP(2,1/((#REF!=A5)*(#REF!="A FAVOR")),#REF!),"")</f>
        <v/>
      </c>
    </row>
    <row r="6" spans="1:8" x14ac:dyDescent="0.25">
      <c r="A6" t="str">
        <f>Jugadoras!C6</f>
        <v>Alba</v>
      </c>
      <c r="B6" t="str">
        <f>Jugadoras!E6</f>
        <v>L.D.</v>
      </c>
      <c r="C6">
        <f>SUM(COUNTIFS(J01_IDA!$A$38:$A$45,"A FAVOR",J01_IDA!$E$38:$E$45,A6),COUNTIFS(J02_IDA!$A$38:$A$45,"A FAVOR",J02_IDA!$E$38:$E$45,A6),COUNTIFS(J03_IDA!$A$38:$A$45,"A FAVOR",J03_IDA!$E$38:$E$45,A6),COUNTIFS(J04_IDA!$A$38:$A$45,"A FAVOR",J04_IDA!$E$38:$E$45,A6),COUNTIFS(J05_IDA!$A$38:$A$45,"A FAVOR",J05_IDA!$E$38:$E$45,A6),COUNTIFS(J06_IDA!$A$38:$A$45,"A FAVOR",J06_IDA!$E$38:$E$45,A6),COUNTIFS(J07_IDA!$A$38:$A$45,"A FAVOR",J07_IDA!$E$38:$E$45,A6),COUNTIFS(J08_IDA!$A$38:$A$45,"A FAVOR",J08_IDA!$E$38:$E$45,A6),COUNTIFS(J09_IDA!$A$38:$A$45,"A FAVOR",J09_IDA!$E$38:$E$45,A6),COUNTIFS(J10_IDA!$A$38:$A$45,"A FAVOR",J10_IDA!$E$38:$E$45,A6),COUNTIFS(J11_IDA!$A$38:$A$45,"A FAVOR",J11_IDA!$E$38:$E$45,A6),COUNTIFS(J12_IDA!$A$38:$A$45,"A FAVOR",J12_IDA!$E$38:$E$45,A6),COUNTIFS(J13_IDA!$A$38:$A$45,"A FAVOR",J13_IDA!$E$38:$E$45,A6),COUNTIFS(J01_VTA!$A$38:$A$45,"A FAVOR",J01_VTA!$E$38:$E$45,A6),COUNTIFS(J02_VTA!$A$38:$A$45,"A FAVOR",J02_VTA!$E$38:$E$45,A6),COUNTIFS(J03_VTA!$A$38:$A$45,"A FAVOR",J03_VTA!$E$38:$E$45,A6),COUNTIFS(J04_VTA!$A$38:$A$45,"A FAVOR",J04_VTA!$E$38:$E$45,A6),COUNTIFS(J05_VTA!$A$38:$A$45,"A FAVOR",J05_VTA!$E$38:$E$45,A6),COUNTIFS(J06_VTA!$A$38:$A$45,"A FAVOR",J06_VTA!$E$38:$E$45,A6),COUNTIFS(J07_VTA!$A$38:$A$45,"A FAVOR",J07_VTA!$E$38:$E$45,A6),COUNTIFS(J08_VTA!$A$38:$A$45,"A FAVOR",J08_VTA!$E$38:$E$45,A6),COUNTIFS(J09_VTA!$A$38:$A$45,"A FAVOR",J09_VTA!$E$38:$E$45,A6),COUNTIFS(J10_VTA!$A$38:$A$45,"A FAVOR",J10_VTA!$E$38:$E$45,A6),COUNTIFS(J11_VTA!$A$38:$A$45,"A FAVOR",J11_VTA!$E$38:$E$45,A6),COUNTIFS(J12_VTA!$A$38:$A$45,"A FAVOR",J12_VTA!$E$38:$E$45,A6),COUNTIFS(J13_VTA!$A$38:$A$45,"A FAVOR",J13_VTA!$E$38:$E$45,A6))</f>
        <v>0</v>
      </c>
      <c r="D6">
        <f>SUM(COUNTIFS(J01_IDA!$A$38:$A$45,"A FAVOR",J01_IDA!$H$38:$H$45,A6),COUNTIFS(J02_IDA!$A$38:$A$45,"A FAVOR",J02_IDA!$H$38:$H$45,A6),COUNTIFS(J03_IDA!$A$38:$A$45,"A FAVOR",J03_IDA!$H$38:$H$45,A6),COUNTIFS(J04_IDA!$A$38:$A$45,"A FAVOR",J04_IDA!$H$38:$H$45,A6),COUNTIFS(J05_IDA!$A$38:$A$45,"A FAVOR",J05_IDA!$H$38:$H$45,A6),COUNTIFS(J06_IDA!$A$38:$A$45,"A FAVOR",J06_IDA!$H$38:$H$45,A6),COUNTIFS(J07_IDA!$A$38:$A$45,"A FAVOR",J07_IDA!$H$38:$H$45,A6),COUNTIFS(J08_IDA!$A$38:$A$45,"A FAVOR",J08_IDA!$H$38:$H$45,A6),COUNTIFS(J09_IDA!$A$38:$A$45,"A FAVOR",J09_IDA!$H$38:$H$45,A6),COUNTIFS(J10_IDA!$A$38:$A$45,"A FAVOR",J10_IDA!$H$38:$H$45,A6),COUNTIFS(J11_IDA!$A$38:$A$45,"A FAVOR",J11_IDA!$H$38:$H$45,A6),COUNTIFS(J12_IDA!$A$38:$A$45,"A FAVOR",J12_IDA!$H$38:$H$45,A6),COUNTIFS(J13_IDA!$A$38:$A$45,"A FAVOR",J13_IDA!$H$38:$H$45,A6),COUNTIFS(J01_VTA!$A$38:$A$45,"A FAVOR",J01_VTA!$H$38:$H$45,A6),COUNTIFS(J02_VTA!$A$38:$A$45,"A FAVOR",J02_VTA!$H$38:$H$45,A6),COUNTIFS(J03_VTA!$A$38:$A$45,"A FAVOR",J03_VTA!$H$38:$H$45,A6),COUNTIFS(J04_VTA!$A$38:$A$45,"A FAVOR",J04_VTA!$H$38:$H$45,A6),COUNTIFS(J05_VTA!$A$38:$A$45,"A FAVOR",J05_VTA!$H$38:$H$45,A6),COUNTIFS(J06_VTA!$A$38:$A$45,"A FAVOR",J06_VTA!$H$38:$H$45,A6),COUNTIFS(J07_VTA!$A$38:$A$45,"A FAVOR",J07_VTA!$H$38:$H$45,A6),COUNTIFS(J08_VTA!$A$38:$A$45,"A FAVOR",J08_VTA!$H$38:$H$45,A6),COUNTIFS(J09_VTA!$A$38:$A$45,"A FAVOR",J09_VTA!$H$38:$H$45,A6),COUNTIFS(J10_VTA!$A$38:$A$45,"A FAVOR",J10_VTA!$H$38:$H$45,A6),COUNTIFS(J11_VTA!$A$38:$A$45,"A FAVOR",J11_VTA!$H$38:$H$45,A6),COUNTIFS(J12_VTA!$A$38:$A$45,"A FAVOR",J12_VTA!$H$38:$H$45,A6),COUNTIFS(J13_VTA!$A$38:$A$45,"A FAVOR",J13_VTA!$H$38:$H$45,A6))</f>
        <v>0</v>
      </c>
      <c r="E6">
        <f>SUM(COUNTIFS(J01_IDA!$A$38:$A$45,"EN CONTRA",J01_IDA!$E$38:$E$45,A6),COUNTIFS(J02_IDA!$A$38:$A$45,"EN CONTRA",J02_IDA!$E$38:$E$45,A6),COUNTIFS(J03_IDA!$A$38:$A$45,"EN CONTRA",J03_IDA!$E$38:$E$45,A6),COUNTIFS(J04_IDA!$A$38:$A$45,"EN CONTRA",J04_IDA!$E$38:$E$45,A6),COUNTIFS(J05_IDA!$A$38:$A$45,"EN CONTRA",J05_IDA!$E$38:$E$45,A6),COUNTIFS(J06_IDA!$A$38:$A$45,"EN CONTRA",J06_IDA!$E$38:$E$45,A6),COUNTIFS(J07_IDA!$A$38:$A$45,"EN CONTRA",J07_IDA!$E$38:$E$45,A6),COUNTIFS(J08_IDA!$A$38:$A$45,"EN CONTRA",J08_IDA!$E$38:$E$45,A6),COUNTIFS(J09_IDA!$A$38:$A$45,"EN CONTRA",J09_IDA!$E$38:$E$45,A6),COUNTIFS(J10_IDA!$A$38:$A$45,"EN CONTRA",J10_IDA!$E$38:$E$45,A6),COUNTIFS(J11_IDA!$A$38:$A$45,"EN CONTRA",J11_IDA!$E$38:$E$45,A6),COUNTIFS(J12_IDA!$A$38:$A$45,"EN CONTRA",J12_IDA!$E$38:$E$45,A6),COUNTIFS(J13_IDA!$A$38:$A$45,"EN CONTRA",J13_IDA!$E$38:$E$45,A6),COUNTIFS(J01_VTA!$A$38:$A$45,"EN CONTRA",J01_VTA!$E$38:$E$45,A6),COUNTIFS(J02_VTA!$A$38:$A$45,"EN CONTRA",J02_VTA!$E$38:$E$45,A6),COUNTIFS(J03_VTA!$A$38:$A$45,"EN CONTRA",J03_VTA!$E$38:$E$45,A6),COUNTIFS(J04_VTA!$A$38:$A$45,"EN CONTRA",J04_VTA!$E$38:$E$45,A6),COUNTIFS(J05_VTA!$A$38:$A$45,"EN CONTRA",J05_VTA!$E$38:$E$45,A6),COUNTIFS(J06_VTA!$A$38:$A$45,"EN CONTRA",J06_VTA!$E$38:$E$45,A6),COUNTIFS(J07_VTA!$A$38:$A$45,"EN CONTRA",J07_VTA!$E$38:$E$45,A6),COUNTIFS(J08_VTA!$A$38:$A$45,"EN CONTRA",J08_VTA!$E$38:$E$45,A6),COUNTIFS(J09_VTA!$A$38:$A$45,"EN CONTRA",J09_VTA!$E$38:$E$45,A6),COUNTIFS(J10_VTA!$A$38:$A$45,"EN CONTRA",J10_VTA!$E$38:$E$45,A6),COUNTIFS(J11_VTA!$A$38:$A$45,"EN CONTRA",J11_VTA!$E$38:$E$45,A6),COUNTIFS(J12_VTA!$A$38:$A$45,"EN CONTRA",J12_VTA!$E$38:$E$45,A6),COUNTIFS(J13_VTA!$A$38:$A$45,"EN CONTRA",J13_VTA!$E$38:$E$45,A6))</f>
        <v>0</v>
      </c>
      <c r="F6">
        <f>IF(A6="","",IFERROR(SUMPRODUCT((#REF!=A6)*(#REF!="A FAVOR")/COUNTIFS(#REF!,#REF!,#REF!,#REF!,#REF!,#REF!)),0))</f>
        <v>0</v>
      </c>
      <c r="G6" s="3" t="str">
        <f>IFERROR(LOOKUP(2,1/((#REF!=A6)*(#REF!="A FAVOR")),#REF!),"")</f>
        <v/>
      </c>
    </row>
    <row r="7" spans="1:8" x14ac:dyDescent="0.25">
      <c r="A7" t="str">
        <f>Jugadoras!C7</f>
        <v>Margarita</v>
      </c>
      <c r="B7" t="str">
        <f>Jugadoras!E7</f>
        <v>L.I.</v>
      </c>
      <c r="C7">
        <f>SUM(COUNTIFS(J01_IDA!$A$38:$A$45,"A FAVOR",J01_IDA!$E$38:$E$45,A7),COUNTIFS(J02_IDA!$A$38:$A$45,"A FAVOR",J02_IDA!$E$38:$E$45,A7),COUNTIFS(J03_IDA!$A$38:$A$45,"A FAVOR",J03_IDA!$E$38:$E$45,A7),COUNTIFS(J04_IDA!$A$38:$A$45,"A FAVOR",J04_IDA!$E$38:$E$45,A7),COUNTIFS(J05_IDA!$A$38:$A$45,"A FAVOR",J05_IDA!$E$38:$E$45,A7),COUNTIFS(J06_IDA!$A$38:$A$45,"A FAVOR",J06_IDA!$E$38:$E$45,A7),COUNTIFS(J07_IDA!$A$38:$A$45,"A FAVOR",J07_IDA!$E$38:$E$45,A7),COUNTIFS(J08_IDA!$A$38:$A$45,"A FAVOR",J08_IDA!$E$38:$E$45,A7),COUNTIFS(J09_IDA!$A$38:$A$45,"A FAVOR",J09_IDA!$E$38:$E$45,A7),COUNTIFS(J10_IDA!$A$38:$A$45,"A FAVOR",J10_IDA!$E$38:$E$45,A7),COUNTIFS(J11_IDA!$A$38:$A$45,"A FAVOR",J11_IDA!$E$38:$E$45,A7),COUNTIFS(J12_IDA!$A$38:$A$45,"A FAVOR",J12_IDA!$E$38:$E$45,A7),COUNTIFS(J13_IDA!$A$38:$A$45,"A FAVOR",J13_IDA!$E$38:$E$45,A7),COUNTIFS(J01_VTA!$A$38:$A$45,"A FAVOR",J01_VTA!$E$38:$E$45,A7),COUNTIFS(J02_VTA!$A$38:$A$45,"A FAVOR",J02_VTA!$E$38:$E$45,A7),COUNTIFS(J03_VTA!$A$38:$A$45,"A FAVOR",J03_VTA!$E$38:$E$45,A7),COUNTIFS(J04_VTA!$A$38:$A$45,"A FAVOR",J04_VTA!$E$38:$E$45,A7),COUNTIFS(J05_VTA!$A$38:$A$45,"A FAVOR",J05_VTA!$E$38:$E$45,A7),COUNTIFS(J06_VTA!$A$38:$A$45,"A FAVOR",J06_VTA!$E$38:$E$45,A7),COUNTIFS(J07_VTA!$A$38:$A$45,"A FAVOR",J07_VTA!$E$38:$E$45,A7),COUNTIFS(J08_VTA!$A$38:$A$45,"A FAVOR",J08_VTA!$E$38:$E$45,A7),COUNTIFS(J09_VTA!$A$38:$A$45,"A FAVOR",J09_VTA!$E$38:$E$45,A7),COUNTIFS(J10_VTA!$A$38:$A$45,"A FAVOR",J10_VTA!$E$38:$E$45,A7),COUNTIFS(J11_VTA!$A$38:$A$45,"A FAVOR",J11_VTA!$E$38:$E$45,A7),COUNTIFS(J12_VTA!$A$38:$A$45,"A FAVOR",J12_VTA!$E$38:$E$45,A7),COUNTIFS(J13_VTA!$A$38:$A$45,"A FAVOR",J13_VTA!$E$38:$E$45,A7))</f>
        <v>0</v>
      </c>
      <c r="D7">
        <f>SUM(COUNTIFS(J01_IDA!$A$38:$A$45,"A FAVOR",J01_IDA!$H$38:$H$45,A7),COUNTIFS(J02_IDA!$A$38:$A$45,"A FAVOR",J02_IDA!$H$38:$H$45,A7),COUNTIFS(J03_IDA!$A$38:$A$45,"A FAVOR",J03_IDA!$H$38:$H$45,A7),COUNTIFS(J04_IDA!$A$38:$A$45,"A FAVOR",J04_IDA!$H$38:$H$45,A7),COUNTIFS(J05_IDA!$A$38:$A$45,"A FAVOR",J05_IDA!$H$38:$H$45,A7),COUNTIFS(J06_IDA!$A$38:$A$45,"A FAVOR",J06_IDA!$H$38:$H$45,A7),COUNTIFS(J07_IDA!$A$38:$A$45,"A FAVOR",J07_IDA!$H$38:$H$45,A7),COUNTIFS(J08_IDA!$A$38:$A$45,"A FAVOR",J08_IDA!$H$38:$H$45,A7),COUNTIFS(J09_IDA!$A$38:$A$45,"A FAVOR",J09_IDA!$H$38:$H$45,A7),COUNTIFS(J10_IDA!$A$38:$A$45,"A FAVOR",J10_IDA!$H$38:$H$45,A7),COUNTIFS(J11_IDA!$A$38:$A$45,"A FAVOR",J11_IDA!$H$38:$H$45,A7),COUNTIFS(J12_IDA!$A$38:$A$45,"A FAVOR",J12_IDA!$H$38:$H$45,A7),COUNTIFS(J13_IDA!$A$38:$A$45,"A FAVOR",J13_IDA!$H$38:$H$45,A7),COUNTIFS(J01_VTA!$A$38:$A$45,"A FAVOR",J01_VTA!$H$38:$H$45,A7),COUNTIFS(J02_VTA!$A$38:$A$45,"A FAVOR",J02_VTA!$H$38:$H$45,A7),COUNTIFS(J03_VTA!$A$38:$A$45,"A FAVOR",J03_VTA!$H$38:$H$45,A7),COUNTIFS(J04_VTA!$A$38:$A$45,"A FAVOR",J04_VTA!$H$38:$H$45,A7),COUNTIFS(J05_VTA!$A$38:$A$45,"A FAVOR",J05_VTA!$H$38:$H$45,A7),COUNTIFS(J06_VTA!$A$38:$A$45,"A FAVOR",J06_VTA!$H$38:$H$45,A7),COUNTIFS(J07_VTA!$A$38:$A$45,"A FAVOR",J07_VTA!$H$38:$H$45,A7),COUNTIFS(J08_VTA!$A$38:$A$45,"A FAVOR",J08_VTA!$H$38:$H$45,A7),COUNTIFS(J09_VTA!$A$38:$A$45,"A FAVOR",J09_VTA!$H$38:$H$45,A7),COUNTIFS(J10_VTA!$A$38:$A$45,"A FAVOR",J10_VTA!$H$38:$H$45,A7),COUNTIFS(J11_VTA!$A$38:$A$45,"A FAVOR",J11_VTA!$H$38:$H$45,A7),COUNTIFS(J12_VTA!$A$38:$A$45,"A FAVOR",J12_VTA!$H$38:$H$45,A7),COUNTIFS(J13_VTA!$A$38:$A$45,"A FAVOR",J13_VTA!$H$38:$H$45,A7))</f>
        <v>0</v>
      </c>
      <c r="E7">
        <f>SUM(COUNTIFS(J01_IDA!$A$38:$A$45,"EN CONTRA",J01_IDA!$E$38:$E$45,A7),COUNTIFS(J02_IDA!$A$38:$A$45,"EN CONTRA",J02_IDA!$E$38:$E$45,A7),COUNTIFS(J03_IDA!$A$38:$A$45,"EN CONTRA",J03_IDA!$E$38:$E$45,A7),COUNTIFS(J04_IDA!$A$38:$A$45,"EN CONTRA",J04_IDA!$E$38:$E$45,A7),COUNTIFS(J05_IDA!$A$38:$A$45,"EN CONTRA",J05_IDA!$E$38:$E$45,A7),COUNTIFS(J06_IDA!$A$38:$A$45,"EN CONTRA",J06_IDA!$E$38:$E$45,A7),COUNTIFS(J07_IDA!$A$38:$A$45,"EN CONTRA",J07_IDA!$E$38:$E$45,A7),COUNTIFS(J08_IDA!$A$38:$A$45,"EN CONTRA",J08_IDA!$E$38:$E$45,A7),COUNTIFS(J09_IDA!$A$38:$A$45,"EN CONTRA",J09_IDA!$E$38:$E$45,A7),COUNTIFS(J10_IDA!$A$38:$A$45,"EN CONTRA",J10_IDA!$E$38:$E$45,A7),COUNTIFS(J11_IDA!$A$38:$A$45,"EN CONTRA",J11_IDA!$E$38:$E$45,A7),COUNTIFS(J12_IDA!$A$38:$A$45,"EN CONTRA",J12_IDA!$E$38:$E$45,A7),COUNTIFS(J13_IDA!$A$38:$A$45,"EN CONTRA",J13_IDA!$E$38:$E$45,A7),COUNTIFS(J01_VTA!$A$38:$A$45,"EN CONTRA",J01_VTA!$E$38:$E$45,A7),COUNTIFS(J02_VTA!$A$38:$A$45,"EN CONTRA",J02_VTA!$E$38:$E$45,A7),COUNTIFS(J03_VTA!$A$38:$A$45,"EN CONTRA",J03_VTA!$E$38:$E$45,A7),COUNTIFS(J04_VTA!$A$38:$A$45,"EN CONTRA",J04_VTA!$E$38:$E$45,A7),COUNTIFS(J05_VTA!$A$38:$A$45,"EN CONTRA",J05_VTA!$E$38:$E$45,A7),COUNTIFS(J06_VTA!$A$38:$A$45,"EN CONTRA",J06_VTA!$E$38:$E$45,A7),COUNTIFS(J07_VTA!$A$38:$A$45,"EN CONTRA",J07_VTA!$E$38:$E$45,A7),COUNTIFS(J08_VTA!$A$38:$A$45,"EN CONTRA",J08_VTA!$E$38:$E$45,A7),COUNTIFS(J09_VTA!$A$38:$A$45,"EN CONTRA",J09_VTA!$E$38:$E$45,A7),COUNTIFS(J10_VTA!$A$38:$A$45,"EN CONTRA",J10_VTA!$E$38:$E$45,A7),COUNTIFS(J11_VTA!$A$38:$A$45,"EN CONTRA",J11_VTA!$E$38:$E$45,A7),COUNTIFS(J12_VTA!$A$38:$A$45,"EN CONTRA",J12_VTA!$E$38:$E$45,A7),COUNTIFS(J13_VTA!$A$38:$A$45,"EN CONTRA",J13_VTA!$E$38:$E$45,A7))</f>
        <v>0</v>
      </c>
      <c r="F7">
        <f>IF(A7="","",IFERROR(SUMPRODUCT((#REF!=A7)*(#REF!="A FAVOR")/COUNTIFS(#REF!,#REF!,#REF!,#REF!,#REF!,#REF!)),0))</f>
        <v>0</v>
      </c>
      <c r="G7" s="3" t="str">
        <f>IFERROR(LOOKUP(2,1/((#REF!=A7)*(#REF!="A FAVOR")),#REF!),"")</f>
        <v/>
      </c>
    </row>
    <row r="8" spans="1:8" x14ac:dyDescent="0.25">
      <c r="A8" t="str">
        <f>Jugadoras!C8</f>
        <v>Valentina</v>
      </c>
      <c r="B8" t="str">
        <f>Jugadoras!E8</f>
        <v>CENTRAL / M.C.</v>
      </c>
      <c r="C8">
        <f>SUM(COUNTIFS(J01_IDA!$A$38:$A$45,"A FAVOR",J01_IDA!$E$38:$E$45,A8),COUNTIFS(J02_IDA!$A$38:$A$45,"A FAVOR",J02_IDA!$E$38:$E$45,A8),COUNTIFS(J03_IDA!$A$38:$A$45,"A FAVOR",J03_IDA!$E$38:$E$45,A8),COUNTIFS(J04_IDA!$A$38:$A$45,"A FAVOR",J04_IDA!$E$38:$E$45,A8),COUNTIFS(J05_IDA!$A$38:$A$45,"A FAVOR",J05_IDA!$E$38:$E$45,A8),COUNTIFS(J06_IDA!$A$38:$A$45,"A FAVOR",J06_IDA!$E$38:$E$45,A8),COUNTIFS(J07_IDA!$A$38:$A$45,"A FAVOR",J07_IDA!$E$38:$E$45,A8),COUNTIFS(J08_IDA!$A$38:$A$45,"A FAVOR",J08_IDA!$E$38:$E$45,A8),COUNTIFS(J09_IDA!$A$38:$A$45,"A FAVOR",J09_IDA!$E$38:$E$45,A8),COUNTIFS(J10_IDA!$A$38:$A$45,"A FAVOR",J10_IDA!$E$38:$E$45,A8),COUNTIFS(J11_IDA!$A$38:$A$45,"A FAVOR",J11_IDA!$E$38:$E$45,A8),COUNTIFS(J12_IDA!$A$38:$A$45,"A FAVOR",J12_IDA!$E$38:$E$45,A8),COUNTIFS(J13_IDA!$A$38:$A$45,"A FAVOR",J13_IDA!$E$38:$E$45,A8),COUNTIFS(J01_VTA!$A$38:$A$45,"A FAVOR",J01_VTA!$E$38:$E$45,A8),COUNTIFS(J02_VTA!$A$38:$A$45,"A FAVOR",J02_VTA!$E$38:$E$45,A8),COUNTIFS(J03_VTA!$A$38:$A$45,"A FAVOR",J03_VTA!$E$38:$E$45,A8),COUNTIFS(J04_VTA!$A$38:$A$45,"A FAVOR",J04_VTA!$E$38:$E$45,A8),COUNTIFS(J05_VTA!$A$38:$A$45,"A FAVOR",J05_VTA!$E$38:$E$45,A8),COUNTIFS(J06_VTA!$A$38:$A$45,"A FAVOR",J06_VTA!$E$38:$E$45,A8),COUNTIFS(J07_VTA!$A$38:$A$45,"A FAVOR",J07_VTA!$E$38:$E$45,A8),COUNTIFS(J08_VTA!$A$38:$A$45,"A FAVOR",J08_VTA!$E$38:$E$45,A8),COUNTIFS(J09_VTA!$A$38:$A$45,"A FAVOR",J09_VTA!$E$38:$E$45,A8),COUNTIFS(J10_VTA!$A$38:$A$45,"A FAVOR",J10_VTA!$E$38:$E$45,A8),COUNTIFS(J11_VTA!$A$38:$A$45,"A FAVOR",J11_VTA!$E$38:$E$45,A8),COUNTIFS(J12_VTA!$A$38:$A$45,"A FAVOR",J12_VTA!$E$38:$E$45,A8),COUNTIFS(J13_VTA!$A$38:$A$45,"A FAVOR",J13_VTA!$E$38:$E$45,A8))</f>
        <v>0</v>
      </c>
      <c r="D8">
        <f>SUM(COUNTIFS(J01_IDA!$A$38:$A$45,"A FAVOR",J01_IDA!$H$38:$H$45,A8),COUNTIFS(J02_IDA!$A$38:$A$45,"A FAVOR",J02_IDA!$H$38:$H$45,A8),COUNTIFS(J03_IDA!$A$38:$A$45,"A FAVOR",J03_IDA!$H$38:$H$45,A8),COUNTIFS(J04_IDA!$A$38:$A$45,"A FAVOR",J04_IDA!$H$38:$H$45,A8),COUNTIFS(J05_IDA!$A$38:$A$45,"A FAVOR",J05_IDA!$H$38:$H$45,A8),COUNTIFS(J06_IDA!$A$38:$A$45,"A FAVOR",J06_IDA!$H$38:$H$45,A8),COUNTIFS(J07_IDA!$A$38:$A$45,"A FAVOR",J07_IDA!$H$38:$H$45,A8),COUNTIFS(J08_IDA!$A$38:$A$45,"A FAVOR",J08_IDA!$H$38:$H$45,A8),COUNTIFS(J09_IDA!$A$38:$A$45,"A FAVOR",J09_IDA!$H$38:$H$45,A8),COUNTIFS(J10_IDA!$A$38:$A$45,"A FAVOR",J10_IDA!$H$38:$H$45,A8),COUNTIFS(J11_IDA!$A$38:$A$45,"A FAVOR",J11_IDA!$H$38:$H$45,A8),COUNTIFS(J12_IDA!$A$38:$A$45,"A FAVOR",J12_IDA!$H$38:$H$45,A8),COUNTIFS(J13_IDA!$A$38:$A$45,"A FAVOR",J13_IDA!$H$38:$H$45,A8),COUNTIFS(J01_VTA!$A$38:$A$45,"A FAVOR",J01_VTA!$H$38:$H$45,A8),COUNTIFS(J02_VTA!$A$38:$A$45,"A FAVOR",J02_VTA!$H$38:$H$45,A8),COUNTIFS(J03_VTA!$A$38:$A$45,"A FAVOR",J03_VTA!$H$38:$H$45,A8),COUNTIFS(J04_VTA!$A$38:$A$45,"A FAVOR",J04_VTA!$H$38:$H$45,A8),COUNTIFS(J05_VTA!$A$38:$A$45,"A FAVOR",J05_VTA!$H$38:$H$45,A8),COUNTIFS(J06_VTA!$A$38:$A$45,"A FAVOR",J06_VTA!$H$38:$H$45,A8),COUNTIFS(J07_VTA!$A$38:$A$45,"A FAVOR",J07_VTA!$H$38:$H$45,A8),COUNTIFS(J08_VTA!$A$38:$A$45,"A FAVOR",J08_VTA!$H$38:$H$45,A8),COUNTIFS(J09_VTA!$A$38:$A$45,"A FAVOR",J09_VTA!$H$38:$H$45,A8),COUNTIFS(J10_VTA!$A$38:$A$45,"A FAVOR",J10_VTA!$H$38:$H$45,A8),COUNTIFS(J11_VTA!$A$38:$A$45,"A FAVOR",J11_VTA!$H$38:$H$45,A8),COUNTIFS(J12_VTA!$A$38:$A$45,"A FAVOR",J12_VTA!$H$38:$H$45,A8),COUNTIFS(J13_VTA!$A$38:$A$45,"A FAVOR",J13_VTA!$H$38:$H$45,A8))</f>
        <v>0</v>
      </c>
      <c r="E8">
        <f>SUM(COUNTIFS(J01_IDA!$A$38:$A$45,"EN CONTRA",J01_IDA!$E$38:$E$45,A8),COUNTIFS(J02_IDA!$A$38:$A$45,"EN CONTRA",J02_IDA!$E$38:$E$45,A8),COUNTIFS(J03_IDA!$A$38:$A$45,"EN CONTRA",J03_IDA!$E$38:$E$45,A8),COUNTIFS(J04_IDA!$A$38:$A$45,"EN CONTRA",J04_IDA!$E$38:$E$45,A8),COUNTIFS(J05_IDA!$A$38:$A$45,"EN CONTRA",J05_IDA!$E$38:$E$45,A8),COUNTIFS(J06_IDA!$A$38:$A$45,"EN CONTRA",J06_IDA!$E$38:$E$45,A8),COUNTIFS(J07_IDA!$A$38:$A$45,"EN CONTRA",J07_IDA!$E$38:$E$45,A8),COUNTIFS(J08_IDA!$A$38:$A$45,"EN CONTRA",J08_IDA!$E$38:$E$45,A8),COUNTIFS(J09_IDA!$A$38:$A$45,"EN CONTRA",J09_IDA!$E$38:$E$45,A8),COUNTIFS(J10_IDA!$A$38:$A$45,"EN CONTRA",J10_IDA!$E$38:$E$45,A8),COUNTIFS(J11_IDA!$A$38:$A$45,"EN CONTRA",J11_IDA!$E$38:$E$45,A8),COUNTIFS(J12_IDA!$A$38:$A$45,"EN CONTRA",J12_IDA!$E$38:$E$45,A8),COUNTIFS(J13_IDA!$A$38:$A$45,"EN CONTRA",J13_IDA!$E$38:$E$45,A8),COUNTIFS(J01_VTA!$A$38:$A$45,"EN CONTRA",J01_VTA!$E$38:$E$45,A8),COUNTIFS(J02_VTA!$A$38:$A$45,"EN CONTRA",J02_VTA!$E$38:$E$45,A8),COUNTIFS(J03_VTA!$A$38:$A$45,"EN CONTRA",J03_VTA!$E$38:$E$45,A8),COUNTIFS(J04_VTA!$A$38:$A$45,"EN CONTRA",J04_VTA!$E$38:$E$45,A8),COUNTIFS(J05_VTA!$A$38:$A$45,"EN CONTRA",J05_VTA!$E$38:$E$45,A8),COUNTIFS(J06_VTA!$A$38:$A$45,"EN CONTRA",J06_VTA!$E$38:$E$45,A8),COUNTIFS(J07_VTA!$A$38:$A$45,"EN CONTRA",J07_VTA!$E$38:$E$45,A8),COUNTIFS(J08_VTA!$A$38:$A$45,"EN CONTRA",J08_VTA!$E$38:$E$45,A8),COUNTIFS(J09_VTA!$A$38:$A$45,"EN CONTRA",J09_VTA!$E$38:$E$45,A8),COUNTIFS(J10_VTA!$A$38:$A$45,"EN CONTRA",J10_VTA!$E$38:$E$45,A8),COUNTIFS(J11_VTA!$A$38:$A$45,"EN CONTRA",J11_VTA!$E$38:$E$45,A8),COUNTIFS(J12_VTA!$A$38:$A$45,"EN CONTRA",J12_VTA!$E$38:$E$45,A8),COUNTIFS(J13_VTA!$A$38:$A$45,"EN CONTRA",J13_VTA!$E$38:$E$45,A8))</f>
        <v>0</v>
      </c>
      <c r="F8">
        <f>IF(A8="","",IFERROR(SUMPRODUCT((#REF!=A8)*(#REF!="A FAVOR")/COUNTIFS(#REF!,#REF!,#REF!,#REF!,#REF!,#REF!)),0))</f>
        <v>0</v>
      </c>
      <c r="G8" s="3" t="str">
        <f>IFERROR(LOOKUP(2,1/((#REF!=A8)*(#REF!="A FAVOR")),#REF!),"")</f>
        <v/>
      </c>
    </row>
    <row r="9" spans="1:8" x14ac:dyDescent="0.25">
      <c r="A9" t="str">
        <f>Jugadoras!C9</f>
        <v>Ainhoa</v>
      </c>
      <c r="B9" t="str">
        <f>Jugadoras!E9</f>
        <v>CENTRAL</v>
      </c>
      <c r="C9">
        <f>SUM(COUNTIFS(J01_IDA!$A$38:$A$45,"A FAVOR",J01_IDA!$E$38:$E$45,A9),COUNTIFS(J02_IDA!$A$38:$A$45,"A FAVOR",J02_IDA!$E$38:$E$45,A9),COUNTIFS(J03_IDA!$A$38:$A$45,"A FAVOR",J03_IDA!$E$38:$E$45,A9),COUNTIFS(J04_IDA!$A$38:$A$45,"A FAVOR",J04_IDA!$E$38:$E$45,A9),COUNTIFS(J05_IDA!$A$38:$A$45,"A FAVOR",J05_IDA!$E$38:$E$45,A9),COUNTIFS(J06_IDA!$A$38:$A$45,"A FAVOR",J06_IDA!$E$38:$E$45,A9),COUNTIFS(J07_IDA!$A$38:$A$45,"A FAVOR",J07_IDA!$E$38:$E$45,A9),COUNTIFS(J08_IDA!$A$38:$A$45,"A FAVOR",J08_IDA!$E$38:$E$45,A9),COUNTIFS(J09_IDA!$A$38:$A$45,"A FAVOR",J09_IDA!$E$38:$E$45,A9),COUNTIFS(J10_IDA!$A$38:$A$45,"A FAVOR",J10_IDA!$E$38:$E$45,A9),COUNTIFS(J11_IDA!$A$38:$A$45,"A FAVOR",J11_IDA!$E$38:$E$45,A9),COUNTIFS(J12_IDA!$A$38:$A$45,"A FAVOR",J12_IDA!$E$38:$E$45,A9),COUNTIFS(J13_IDA!$A$38:$A$45,"A FAVOR",J13_IDA!$E$38:$E$45,A9),COUNTIFS(J01_VTA!$A$38:$A$45,"A FAVOR",J01_VTA!$E$38:$E$45,A9),COUNTIFS(J02_VTA!$A$38:$A$45,"A FAVOR",J02_VTA!$E$38:$E$45,A9),COUNTIFS(J03_VTA!$A$38:$A$45,"A FAVOR",J03_VTA!$E$38:$E$45,A9),COUNTIFS(J04_VTA!$A$38:$A$45,"A FAVOR",J04_VTA!$E$38:$E$45,A9),COUNTIFS(J05_VTA!$A$38:$A$45,"A FAVOR",J05_VTA!$E$38:$E$45,A9),COUNTIFS(J06_VTA!$A$38:$A$45,"A FAVOR",J06_VTA!$E$38:$E$45,A9),COUNTIFS(J07_VTA!$A$38:$A$45,"A FAVOR",J07_VTA!$E$38:$E$45,A9),COUNTIFS(J08_VTA!$A$38:$A$45,"A FAVOR",J08_VTA!$E$38:$E$45,A9),COUNTIFS(J09_VTA!$A$38:$A$45,"A FAVOR",J09_VTA!$E$38:$E$45,A9),COUNTIFS(J10_VTA!$A$38:$A$45,"A FAVOR",J10_VTA!$E$38:$E$45,A9),COUNTIFS(J11_VTA!$A$38:$A$45,"A FAVOR",J11_VTA!$E$38:$E$45,A9),COUNTIFS(J12_VTA!$A$38:$A$45,"A FAVOR",J12_VTA!$E$38:$E$45,A9),COUNTIFS(J13_VTA!$A$38:$A$45,"A FAVOR",J13_VTA!$E$38:$E$45,A9))</f>
        <v>0</v>
      </c>
      <c r="D9">
        <f>SUM(COUNTIFS(J01_IDA!$A$38:$A$45,"A FAVOR",J01_IDA!$H$38:$H$45,A9),COUNTIFS(J02_IDA!$A$38:$A$45,"A FAVOR",J02_IDA!$H$38:$H$45,A9),COUNTIFS(J03_IDA!$A$38:$A$45,"A FAVOR",J03_IDA!$H$38:$H$45,A9),COUNTIFS(J04_IDA!$A$38:$A$45,"A FAVOR",J04_IDA!$H$38:$H$45,A9),COUNTIFS(J05_IDA!$A$38:$A$45,"A FAVOR",J05_IDA!$H$38:$H$45,A9),COUNTIFS(J06_IDA!$A$38:$A$45,"A FAVOR",J06_IDA!$H$38:$H$45,A9),COUNTIFS(J07_IDA!$A$38:$A$45,"A FAVOR",J07_IDA!$H$38:$H$45,A9),COUNTIFS(J08_IDA!$A$38:$A$45,"A FAVOR",J08_IDA!$H$38:$H$45,A9),COUNTIFS(J09_IDA!$A$38:$A$45,"A FAVOR",J09_IDA!$H$38:$H$45,A9),COUNTIFS(J10_IDA!$A$38:$A$45,"A FAVOR",J10_IDA!$H$38:$H$45,A9),COUNTIFS(J11_IDA!$A$38:$A$45,"A FAVOR",J11_IDA!$H$38:$H$45,A9),COUNTIFS(J12_IDA!$A$38:$A$45,"A FAVOR",J12_IDA!$H$38:$H$45,A9),COUNTIFS(J13_IDA!$A$38:$A$45,"A FAVOR",J13_IDA!$H$38:$H$45,A9),COUNTIFS(J01_VTA!$A$38:$A$45,"A FAVOR",J01_VTA!$H$38:$H$45,A9),COUNTIFS(J02_VTA!$A$38:$A$45,"A FAVOR",J02_VTA!$H$38:$H$45,A9),COUNTIFS(J03_VTA!$A$38:$A$45,"A FAVOR",J03_VTA!$H$38:$H$45,A9),COUNTIFS(J04_VTA!$A$38:$A$45,"A FAVOR",J04_VTA!$H$38:$H$45,A9),COUNTIFS(J05_VTA!$A$38:$A$45,"A FAVOR",J05_VTA!$H$38:$H$45,A9),COUNTIFS(J06_VTA!$A$38:$A$45,"A FAVOR",J06_VTA!$H$38:$H$45,A9),COUNTIFS(J07_VTA!$A$38:$A$45,"A FAVOR",J07_VTA!$H$38:$H$45,A9),COUNTIFS(J08_VTA!$A$38:$A$45,"A FAVOR",J08_VTA!$H$38:$H$45,A9),COUNTIFS(J09_VTA!$A$38:$A$45,"A FAVOR",J09_VTA!$H$38:$H$45,A9),COUNTIFS(J10_VTA!$A$38:$A$45,"A FAVOR",J10_VTA!$H$38:$H$45,A9),COUNTIFS(J11_VTA!$A$38:$A$45,"A FAVOR",J11_VTA!$H$38:$H$45,A9),COUNTIFS(J12_VTA!$A$38:$A$45,"A FAVOR",J12_VTA!$H$38:$H$45,A9),COUNTIFS(J13_VTA!$A$38:$A$45,"A FAVOR",J13_VTA!$H$38:$H$45,A9))</f>
        <v>0</v>
      </c>
      <c r="E9">
        <f>SUM(COUNTIFS(J01_IDA!$A$38:$A$45,"EN CONTRA",J01_IDA!$E$38:$E$45,A9),COUNTIFS(J02_IDA!$A$38:$A$45,"EN CONTRA",J02_IDA!$E$38:$E$45,A9),COUNTIFS(J03_IDA!$A$38:$A$45,"EN CONTRA",J03_IDA!$E$38:$E$45,A9),COUNTIFS(J04_IDA!$A$38:$A$45,"EN CONTRA",J04_IDA!$E$38:$E$45,A9),COUNTIFS(J05_IDA!$A$38:$A$45,"EN CONTRA",J05_IDA!$E$38:$E$45,A9),COUNTIFS(J06_IDA!$A$38:$A$45,"EN CONTRA",J06_IDA!$E$38:$E$45,A9),COUNTIFS(J07_IDA!$A$38:$A$45,"EN CONTRA",J07_IDA!$E$38:$E$45,A9),COUNTIFS(J08_IDA!$A$38:$A$45,"EN CONTRA",J08_IDA!$E$38:$E$45,A9),COUNTIFS(J09_IDA!$A$38:$A$45,"EN CONTRA",J09_IDA!$E$38:$E$45,A9),COUNTIFS(J10_IDA!$A$38:$A$45,"EN CONTRA",J10_IDA!$E$38:$E$45,A9),COUNTIFS(J11_IDA!$A$38:$A$45,"EN CONTRA",J11_IDA!$E$38:$E$45,A9),COUNTIFS(J12_IDA!$A$38:$A$45,"EN CONTRA",J12_IDA!$E$38:$E$45,A9),COUNTIFS(J13_IDA!$A$38:$A$45,"EN CONTRA",J13_IDA!$E$38:$E$45,A9),COUNTIFS(J01_VTA!$A$38:$A$45,"EN CONTRA",J01_VTA!$E$38:$E$45,A9),COUNTIFS(J02_VTA!$A$38:$A$45,"EN CONTRA",J02_VTA!$E$38:$E$45,A9),COUNTIFS(J03_VTA!$A$38:$A$45,"EN CONTRA",J03_VTA!$E$38:$E$45,A9),COUNTIFS(J04_VTA!$A$38:$A$45,"EN CONTRA",J04_VTA!$E$38:$E$45,A9),COUNTIFS(J05_VTA!$A$38:$A$45,"EN CONTRA",J05_VTA!$E$38:$E$45,A9),COUNTIFS(J06_VTA!$A$38:$A$45,"EN CONTRA",J06_VTA!$E$38:$E$45,A9),COUNTIFS(J07_VTA!$A$38:$A$45,"EN CONTRA",J07_VTA!$E$38:$E$45,A9),COUNTIFS(J08_VTA!$A$38:$A$45,"EN CONTRA",J08_VTA!$E$38:$E$45,A9),COUNTIFS(J09_VTA!$A$38:$A$45,"EN CONTRA",J09_VTA!$E$38:$E$45,A9),COUNTIFS(J10_VTA!$A$38:$A$45,"EN CONTRA",J10_VTA!$E$38:$E$45,A9),COUNTIFS(J11_VTA!$A$38:$A$45,"EN CONTRA",J11_VTA!$E$38:$E$45,A9),COUNTIFS(J12_VTA!$A$38:$A$45,"EN CONTRA",J12_VTA!$E$38:$E$45,A9),COUNTIFS(J13_VTA!$A$38:$A$45,"EN CONTRA",J13_VTA!$E$38:$E$45,A9))</f>
        <v>0</v>
      </c>
      <c r="F9">
        <f>IF(A9="","",IFERROR(SUMPRODUCT((#REF!=A9)*(#REF!="A FAVOR")/COUNTIFS(#REF!,#REF!,#REF!,#REF!,#REF!,#REF!)),0))</f>
        <v>0</v>
      </c>
      <c r="G9" s="3" t="str">
        <f>IFERROR(LOOKUP(2,1/((#REF!=A9)*(#REF!="A FAVOR")),#REF!),"")</f>
        <v/>
      </c>
    </row>
    <row r="10" spans="1:8" x14ac:dyDescent="0.25">
      <c r="A10" t="str">
        <f>Jugadoras!C10</f>
        <v>Patri</v>
      </c>
      <c r="B10" t="str">
        <f>Jugadoras!E10</f>
        <v>M.C.</v>
      </c>
      <c r="C10">
        <f>SUM(COUNTIFS(J01_IDA!$A$38:$A$45,"A FAVOR",J01_IDA!$E$38:$E$45,A10),COUNTIFS(J02_IDA!$A$38:$A$45,"A FAVOR",J02_IDA!$E$38:$E$45,A10),COUNTIFS(J03_IDA!$A$38:$A$45,"A FAVOR",J03_IDA!$E$38:$E$45,A10),COUNTIFS(J04_IDA!$A$38:$A$45,"A FAVOR",J04_IDA!$E$38:$E$45,A10),COUNTIFS(J05_IDA!$A$38:$A$45,"A FAVOR",J05_IDA!$E$38:$E$45,A10),COUNTIFS(J06_IDA!$A$38:$A$45,"A FAVOR",J06_IDA!$E$38:$E$45,A10),COUNTIFS(J07_IDA!$A$38:$A$45,"A FAVOR",J07_IDA!$E$38:$E$45,A10),COUNTIFS(J08_IDA!$A$38:$A$45,"A FAVOR",J08_IDA!$E$38:$E$45,A10),COUNTIFS(J09_IDA!$A$38:$A$45,"A FAVOR",J09_IDA!$E$38:$E$45,A10),COUNTIFS(J10_IDA!$A$38:$A$45,"A FAVOR",J10_IDA!$E$38:$E$45,A10),COUNTIFS(J11_IDA!$A$38:$A$45,"A FAVOR",J11_IDA!$E$38:$E$45,A10),COUNTIFS(J12_IDA!$A$38:$A$45,"A FAVOR",J12_IDA!$E$38:$E$45,A10),COUNTIFS(J13_IDA!$A$38:$A$45,"A FAVOR",J13_IDA!$E$38:$E$45,A10),COUNTIFS(J01_VTA!$A$38:$A$45,"A FAVOR",J01_VTA!$E$38:$E$45,A10),COUNTIFS(J02_VTA!$A$38:$A$45,"A FAVOR",J02_VTA!$E$38:$E$45,A10),COUNTIFS(J03_VTA!$A$38:$A$45,"A FAVOR",J03_VTA!$E$38:$E$45,A10),COUNTIFS(J04_VTA!$A$38:$A$45,"A FAVOR",J04_VTA!$E$38:$E$45,A10),COUNTIFS(J05_VTA!$A$38:$A$45,"A FAVOR",J05_VTA!$E$38:$E$45,A10),COUNTIFS(J06_VTA!$A$38:$A$45,"A FAVOR",J06_VTA!$E$38:$E$45,A10),COUNTIFS(J07_VTA!$A$38:$A$45,"A FAVOR",J07_VTA!$E$38:$E$45,A10),COUNTIFS(J08_VTA!$A$38:$A$45,"A FAVOR",J08_VTA!$E$38:$E$45,A10),COUNTIFS(J09_VTA!$A$38:$A$45,"A FAVOR",J09_VTA!$E$38:$E$45,A10),COUNTIFS(J10_VTA!$A$38:$A$45,"A FAVOR",J10_VTA!$E$38:$E$45,A10),COUNTIFS(J11_VTA!$A$38:$A$45,"A FAVOR",J11_VTA!$E$38:$E$45,A10),COUNTIFS(J12_VTA!$A$38:$A$45,"A FAVOR",J12_VTA!$E$38:$E$45,A10),COUNTIFS(J13_VTA!$A$38:$A$45,"A FAVOR",J13_VTA!$E$38:$E$45,A10))</f>
        <v>0</v>
      </c>
      <c r="D10">
        <f>SUM(COUNTIFS(J01_IDA!$A$38:$A$45,"A FAVOR",J01_IDA!$H$38:$H$45,A10),COUNTIFS(J02_IDA!$A$38:$A$45,"A FAVOR",J02_IDA!$H$38:$H$45,A10),COUNTIFS(J03_IDA!$A$38:$A$45,"A FAVOR",J03_IDA!$H$38:$H$45,A10),COUNTIFS(J04_IDA!$A$38:$A$45,"A FAVOR",J04_IDA!$H$38:$H$45,A10),COUNTIFS(J05_IDA!$A$38:$A$45,"A FAVOR",J05_IDA!$H$38:$H$45,A10),COUNTIFS(J06_IDA!$A$38:$A$45,"A FAVOR",J06_IDA!$H$38:$H$45,A10),COUNTIFS(J07_IDA!$A$38:$A$45,"A FAVOR",J07_IDA!$H$38:$H$45,A10),COUNTIFS(J08_IDA!$A$38:$A$45,"A FAVOR",J08_IDA!$H$38:$H$45,A10),COUNTIFS(J09_IDA!$A$38:$A$45,"A FAVOR",J09_IDA!$H$38:$H$45,A10),COUNTIFS(J10_IDA!$A$38:$A$45,"A FAVOR",J10_IDA!$H$38:$H$45,A10),COUNTIFS(J11_IDA!$A$38:$A$45,"A FAVOR",J11_IDA!$H$38:$H$45,A10),COUNTIFS(J12_IDA!$A$38:$A$45,"A FAVOR",J12_IDA!$H$38:$H$45,A10),COUNTIFS(J13_IDA!$A$38:$A$45,"A FAVOR",J13_IDA!$H$38:$H$45,A10),COUNTIFS(J01_VTA!$A$38:$A$45,"A FAVOR",J01_VTA!$H$38:$H$45,A10),COUNTIFS(J02_VTA!$A$38:$A$45,"A FAVOR",J02_VTA!$H$38:$H$45,A10),COUNTIFS(J03_VTA!$A$38:$A$45,"A FAVOR",J03_VTA!$H$38:$H$45,A10),COUNTIFS(J04_VTA!$A$38:$A$45,"A FAVOR",J04_VTA!$H$38:$H$45,A10),COUNTIFS(J05_VTA!$A$38:$A$45,"A FAVOR",J05_VTA!$H$38:$H$45,A10),COUNTIFS(J06_VTA!$A$38:$A$45,"A FAVOR",J06_VTA!$H$38:$H$45,A10),COUNTIFS(J07_VTA!$A$38:$A$45,"A FAVOR",J07_VTA!$H$38:$H$45,A10),COUNTIFS(J08_VTA!$A$38:$A$45,"A FAVOR",J08_VTA!$H$38:$H$45,A10),COUNTIFS(J09_VTA!$A$38:$A$45,"A FAVOR",J09_VTA!$H$38:$H$45,A10),COUNTIFS(J10_VTA!$A$38:$A$45,"A FAVOR",J10_VTA!$H$38:$H$45,A10),COUNTIFS(J11_VTA!$A$38:$A$45,"A FAVOR",J11_VTA!$H$38:$H$45,A10),COUNTIFS(J12_VTA!$A$38:$A$45,"A FAVOR",J12_VTA!$H$38:$H$45,A10),COUNTIFS(J13_VTA!$A$38:$A$45,"A FAVOR",J13_VTA!$H$38:$H$45,A10))</f>
        <v>0</v>
      </c>
      <c r="E10">
        <f>SUM(COUNTIFS(J01_IDA!$A$38:$A$45,"EN CONTRA",J01_IDA!$E$38:$E$45,A10),COUNTIFS(J02_IDA!$A$38:$A$45,"EN CONTRA",J02_IDA!$E$38:$E$45,A10),COUNTIFS(J03_IDA!$A$38:$A$45,"EN CONTRA",J03_IDA!$E$38:$E$45,A10),COUNTIFS(J04_IDA!$A$38:$A$45,"EN CONTRA",J04_IDA!$E$38:$E$45,A10),COUNTIFS(J05_IDA!$A$38:$A$45,"EN CONTRA",J05_IDA!$E$38:$E$45,A10),COUNTIFS(J06_IDA!$A$38:$A$45,"EN CONTRA",J06_IDA!$E$38:$E$45,A10),COUNTIFS(J07_IDA!$A$38:$A$45,"EN CONTRA",J07_IDA!$E$38:$E$45,A10),COUNTIFS(J08_IDA!$A$38:$A$45,"EN CONTRA",J08_IDA!$E$38:$E$45,A10),COUNTIFS(J09_IDA!$A$38:$A$45,"EN CONTRA",J09_IDA!$E$38:$E$45,A10),COUNTIFS(J10_IDA!$A$38:$A$45,"EN CONTRA",J10_IDA!$E$38:$E$45,A10),COUNTIFS(J11_IDA!$A$38:$A$45,"EN CONTRA",J11_IDA!$E$38:$E$45,A10),COUNTIFS(J12_IDA!$A$38:$A$45,"EN CONTRA",J12_IDA!$E$38:$E$45,A10),COUNTIFS(J13_IDA!$A$38:$A$45,"EN CONTRA",J13_IDA!$E$38:$E$45,A10),COUNTIFS(J01_VTA!$A$38:$A$45,"EN CONTRA",J01_VTA!$E$38:$E$45,A10),COUNTIFS(J02_VTA!$A$38:$A$45,"EN CONTRA",J02_VTA!$E$38:$E$45,A10),COUNTIFS(J03_VTA!$A$38:$A$45,"EN CONTRA",J03_VTA!$E$38:$E$45,A10),COUNTIFS(J04_VTA!$A$38:$A$45,"EN CONTRA",J04_VTA!$E$38:$E$45,A10),COUNTIFS(J05_VTA!$A$38:$A$45,"EN CONTRA",J05_VTA!$E$38:$E$45,A10),COUNTIFS(J06_VTA!$A$38:$A$45,"EN CONTRA",J06_VTA!$E$38:$E$45,A10),COUNTIFS(J07_VTA!$A$38:$A$45,"EN CONTRA",J07_VTA!$E$38:$E$45,A10),COUNTIFS(J08_VTA!$A$38:$A$45,"EN CONTRA",J08_VTA!$E$38:$E$45,A10),COUNTIFS(J09_VTA!$A$38:$A$45,"EN CONTRA",J09_VTA!$E$38:$E$45,A10),COUNTIFS(J10_VTA!$A$38:$A$45,"EN CONTRA",J10_VTA!$E$38:$E$45,A10),COUNTIFS(J11_VTA!$A$38:$A$45,"EN CONTRA",J11_VTA!$E$38:$E$45,A10),COUNTIFS(J12_VTA!$A$38:$A$45,"EN CONTRA",J12_VTA!$E$38:$E$45,A10),COUNTIFS(J13_VTA!$A$38:$A$45,"EN CONTRA",J13_VTA!$E$38:$E$45,A10))</f>
        <v>0</v>
      </c>
      <c r="F10">
        <f>IF(A10="","",IFERROR(SUMPRODUCT((#REF!=A10)*(#REF!="A FAVOR")/COUNTIFS(#REF!,#REF!,#REF!,#REF!,#REF!,#REF!)),0))</f>
        <v>0</v>
      </c>
      <c r="G10" s="3" t="str">
        <f>IFERROR(LOOKUP(2,1/((#REF!=A10)*(#REF!="A FAVOR")),#REF!),"")</f>
        <v/>
      </c>
    </row>
    <row r="11" spans="1:8" x14ac:dyDescent="0.25">
      <c r="A11" t="str">
        <f>Jugadoras!C11</f>
        <v>Nerea</v>
      </c>
      <c r="B11" t="str">
        <f>Jugadoras!E11</f>
        <v>EXT.</v>
      </c>
      <c r="C11">
        <f>SUM(COUNTIFS(J01_IDA!$A$38:$A$45,"A FAVOR",J01_IDA!$E$38:$E$45,A11),COUNTIFS(J02_IDA!$A$38:$A$45,"A FAVOR",J02_IDA!$E$38:$E$45,A11),COUNTIFS(J03_IDA!$A$38:$A$45,"A FAVOR",J03_IDA!$E$38:$E$45,A11),COUNTIFS(J04_IDA!$A$38:$A$45,"A FAVOR",J04_IDA!$E$38:$E$45,A11),COUNTIFS(J05_IDA!$A$38:$A$45,"A FAVOR",J05_IDA!$E$38:$E$45,A11),COUNTIFS(J06_IDA!$A$38:$A$45,"A FAVOR",J06_IDA!$E$38:$E$45,A11),COUNTIFS(J07_IDA!$A$38:$A$45,"A FAVOR",J07_IDA!$E$38:$E$45,A11),COUNTIFS(J08_IDA!$A$38:$A$45,"A FAVOR",J08_IDA!$E$38:$E$45,A11),COUNTIFS(J09_IDA!$A$38:$A$45,"A FAVOR",J09_IDA!$E$38:$E$45,A11),COUNTIFS(J10_IDA!$A$38:$A$45,"A FAVOR",J10_IDA!$E$38:$E$45,A11),COUNTIFS(J11_IDA!$A$38:$A$45,"A FAVOR",J11_IDA!$E$38:$E$45,A11),COUNTIFS(J12_IDA!$A$38:$A$45,"A FAVOR",J12_IDA!$E$38:$E$45,A11),COUNTIFS(J13_IDA!$A$38:$A$45,"A FAVOR",J13_IDA!$E$38:$E$45,A11),COUNTIFS(J01_VTA!$A$38:$A$45,"A FAVOR",J01_VTA!$E$38:$E$45,A11),COUNTIFS(J02_VTA!$A$38:$A$45,"A FAVOR",J02_VTA!$E$38:$E$45,A11),COUNTIFS(J03_VTA!$A$38:$A$45,"A FAVOR",J03_VTA!$E$38:$E$45,A11),COUNTIFS(J04_VTA!$A$38:$A$45,"A FAVOR",J04_VTA!$E$38:$E$45,A11),COUNTIFS(J05_VTA!$A$38:$A$45,"A FAVOR",J05_VTA!$E$38:$E$45,A11),COUNTIFS(J06_VTA!$A$38:$A$45,"A FAVOR",J06_VTA!$E$38:$E$45,A11),COUNTIFS(J07_VTA!$A$38:$A$45,"A FAVOR",J07_VTA!$E$38:$E$45,A11),COUNTIFS(J08_VTA!$A$38:$A$45,"A FAVOR",J08_VTA!$E$38:$E$45,A11),COUNTIFS(J09_VTA!$A$38:$A$45,"A FAVOR",J09_VTA!$E$38:$E$45,A11),COUNTIFS(J10_VTA!$A$38:$A$45,"A FAVOR",J10_VTA!$E$38:$E$45,A11),COUNTIFS(J11_VTA!$A$38:$A$45,"A FAVOR",J11_VTA!$E$38:$E$45,A11),COUNTIFS(J12_VTA!$A$38:$A$45,"A FAVOR",J12_VTA!$E$38:$E$45,A11),COUNTIFS(J13_VTA!$A$38:$A$45,"A FAVOR",J13_VTA!$E$38:$E$45,A11))</f>
        <v>0</v>
      </c>
      <c r="D11">
        <f>SUM(COUNTIFS(J01_IDA!$A$38:$A$45,"A FAVOR",J01_IDA!$H$38:$H$45,A11),COUNTIFS(J02_IDA!$A$38:$A$45,"A FAVOR",J02_IDA!$H$38:$H$45,A11),COUNTIFS(J03_IDA!$A$38:$A$45,"A FAVOR",J03_IDA!$H$38:$H$45,A11),COUNTIFS(J04_IDA!$A$38:$A$45,"A FAVOR",J04_IDA!$H$38:$H$45,A11),COUNTIFS(J05_IDA!$A$38:$A$45,"A FAVOR",J05_IDA!$H$38:$H$45,A11),COUNTIFS(J06_IDA!$A$38:$A$45,"A FAVOR",J06_IDA!$H$38:$H$45,A11),COUNTIFS(J07_IDA!$A$38:$A$45,"A FAVOR",J07_IDA!$H$38:$H$45,A11),COUNTIFS(J08_IDA!$A$38:$A$45,"A FAVOR",J08_IDA!$H$38:$H$45,A11),COUNTIFS(J09_IDA!$A$38:$A$45,"A FAVOR",J09_IDA!$H$38:$H$45,A11),COUNTIFS(J10_IDA!$A$38:$A$45,"A FAVOR",J10_IDA!$H$38:$H$45,A11),COUNTIFS(J11_IDA!$A$38:$A$45,"A FAVOR",J11_IDA!$H$38:$H$45,A11),COUNTIFS(J12_IDA!$A$38:$A$45,"A FAVOR",J12_IDA!$H$38:$H$45,A11),COUNTIFS(J13_IDA!$A$38:$A$45,"A FAVOR",J13_IDA!$H$38:$H$45,A11),COUNTIFS(J01_VTA!$A$38:$A$45,"A FAVOR",J01_VTA!$H$38:$H$45,A11),COUNTIFS(J02_VTA!$A$38:$A$45,"A FAVOR",J02_VTA!$H$38:$H$45,A11),COUNTIFS(J03_VTA!$A$38:$A$45,"A FAVOR",J03_VTA!$H$38:$H$45,A11),COUNTIFS(J04_VTA!$A$38:$A$45,"A FAVOR",J04_VTA!$H$38:$H$45,A11),COUNTIFS(J05_VTA!$A$38:$A$45,"A FAVOR",J05_VTA!$H$38:$H$45,A11),COUNTIFS(J06_VTA!$A$38:$A$45,"A FAVOR",J06_VTA!$H$38:$H$45,A11),COUNTIFS(J07_VTA!$A$38:$A$45,"A FAVOR",J07_VTA!$H$38:$H$45,A11),COUNTIFS(J08_VTA!$A$38:$A$45,"A FAVOR",J08_VTA!$H$38:$H$45,A11),COUNTIFS(J09_VTA!$A$38:$A$45,"A FAVOR",J09_VTA!$H$38:$H$45,A11),COUNTIFS(J10_VTA!$A$38:$A$45,"A FAVOR",J10_VTA!$H$38:$H$45,A11),COUNTIFS(J11_VTA!$A$38:$A$45,"A FAVOR",J11_VTA!$H$38:$H$45,A11),COUNTIFS(J12_VTA!$A$38:$A$45,"A FAVOR",J12_VTA!$H$38:$H$45,A11),COUNTIFS(J13_VTA!$A$38:$A$45,"A FAVOR",J13_VTA!$H$38:$H$45,A11))</f>
        <v>0</v>
      </c>
      <c r="E11">
        <f>SUM(COUNTIFS(J01_IDA!$A$38:$A$45,"EN CONTRA",J01_IDA!$E$38:$E$45,A11),COUNTIFS(J02_IDA!$A$38:$A$45,"EN CONTRA",J02_IDA!$E$38:$E$45,A11),COUNTIFS(J03_IDA!$A$38:$A$45,"EN CONTRA",J03_IDA!$E$38:$E$45,A11),COUNTIFS(J04_IDA!$A$38:$A$45,"EN CONTRA",J04_IDA!$E$38:$E$45,A11),COUNTIFS(J05_IDA!$A$38:$A$45,"EN CONTRA",J05_IDA!$E$38:$E$45,A11),COUNTIFS(J06_IDA!$A$38:$A$45,"EN CONTRA",J06_IDA!$E$38:$E$45,A11),COUNTIFS(J07_IDA!$A$38:$A$45,"EN CONTRA",J07_IDA!$E$38:$E$45,A11),COUNTIFS(J08_IDA!$A$38:$A$45,"EN CONTRA",J08_IDA!$E$38:$E$45,A11),COUNTIFS(J09_IDA!$A$38:$A$45,"EN CONTRA",J09_IDA!$E$38:$E$45,A11),COUNTIFS(J10_IDA!$A$38:$A$45,"EN CONTRA",J10_IDA!$E$38:$E$45,A11),COUNTIFS(J11_IDA!$A$38:$A$45,"EN CONTRA",J11_IDA!$E$38:$E$45,A11),COUNTIFS(J12_IDA!$A$38:$A$45,"EN CONTRA",J12_IDA!$E$38:$E$45,A11),COUNTIFS(J13_IDA!$A$38:$A$45,"EN CONTRA",J13_IDA!$E$38:$E$45,A11),COUNTIFS(J01_VTA!$A$38:$A$45,"EN CONTRA",J01_VTA!$E$38:$E$45,A11),COUNTIFS(J02_VTA!$A$38:$A$45,"EN CONTRA",J02_VTA!$E$38:$E$45,A11),COUNTIFS(J03_VTA!$A$38:$A$45,"EN CONTRA",J03_VTA!$E$38:$E$45,A11),COUNTIFS(J04_VTA!$A$38:$A$45,"EN CONTRA",J04_VTA!$E$38:$E$45,A11),COUNTIFS(J05_VTA!$A$38:$A$45,"EN CONTRA",J05_VTA!$E$38:$E$45,A11),COUNTIFS(J06_VTA!$A$38:$A$45,"EN CONTRA",J06_VTA!$E$38:$E$45,A11),COUNTIFS(J07_VTA!$A$38:$A$45,"EN CONTRA",J07_VTA!$E$38:$E$45,A11),COUNTIFS(J08_VTA!$A$38:$A$45,"EN CONTRA",J08_VTA!$E$38:$E$45,A11),COUNTIFS(J09_VTA!$A$38:$A$45,"EN CONTRA",J09_VTA!$E$38:$E$45,A11),COUNTIFS(J10_VTA!$A$38:$A$45,"EN CONTRA",J10_VTA!$E$38:$E$45,A11),COUNTIFS(J11_VTA!$A$38:$A$45,"EN CONTRA",J11_VTA!$E$38:$E$45,A11),COUNTIFS(J12_VTA!$A$38:$A$45,"EN CONTRA",J12_VTA!$E$38:$E$45,A11),COUNTIFS(J13_VTA!$A$38:$A$45,"EN CONTRA",J13_VTA!$E$38:$E$45,A11))</f>
        <v>0</v>
      </c>
      <c r="F11">
        <f>IF(A11="","",IFERROR(SUMPRODUCT((#REF!=A11)*(#REF!="A FAVOR")/COUNTIFS(#REF!,#REF!,#REF!,#REF!,#REF!,#REF!)),0))</f>
        <v>0</v>
      </c>
      <c r="G11" s="3" t="str">
        <f>IFERROR(LOOKUP(2,1/((#REF!=A11)*(#REF!="A FAVOR")),#REF!),"")</f>
        <v/>
      </c>
    </row>
    <row r="12" spans="1:8" x14ac:dyDescent="0.25">
      <c r="A12" t="str">
        <f>Jugadoras!C12</f>
        <v>Caye</v>
      </c>
      <c r="B12" t="str">
        <f>Jugadoras!E12</f>
        <v>L.I. / M.C.</v>
      </c>
      <c r="C12">
        <f>SUM(COUNTIFS(J01_IDA!$A$38:$A$45,"A FAVOR",J01_IDA!$E$38:$E$45,A12),COUNTIFS(J02_IDA!$A$38:$A$45,"A FAVOR",J02_IDA!$E$38:$E$45,A12),COUNTIFS(J03_IDA!$A$38:$A$45,"A FAVOR",J03_IDA!$E$38:$E$45,A12),COUNTIFS(J04_IDA!$A$38:$A$45,"A FAVOR",J04_IDA!$E$38:$E$45,A12),COUNTIFS(J05_IDA!$A$38:$A$45,"A FAVOR",J05_IDA!$E$38:$E$45,A12),COUNTIFS(J06_IDA!$A$38:$A$45,"A FAVOR",J06_IDA!$E$38:$E$45,A12),COUNTIFS(J07_IDA!$A$38:$A$45,"A FAVOR",J07_IDA!$E$38:$E$45,A12),COUNTIFS(J08_IDA!$A$38:$A$45,"A FAVOR",J08_IDA!$E$38:$E$45,A12),COUNTIFS(J09_IDA!$A$38:$A$45,"A FAVOR",J09_IDA!$E$38:$E$45,A12),COUNTIFS(J10_IDA!$A$38:$A$45,"A FAVOR",J10_IDA!$E$38:$E$45,A12),COUNTIFS(J11_IDA!$A$38:$A$45,"A FAVOR",J11_IDA!$E$38:$E$45,A12),COUNTIFS(J12_IDA!$A$38:$A$45,"A FAVOR",J12_IDA!$E$38:$E$45,A12),COUNTIFS(J13_IDA!$A$38:$A$45,"A FAVOR",J13_IDA!$E$38:$E$45,A12),COUNTIFS(J01_VTA!$A$38:$A$45,"A FAVOR",J01_VTA!$E$38:$E$45,A12),COUNTIFS(J02_VTA!$A$38:$A$45,"A FAVOR",J02_VTA!$E$38:$E$45,A12),COUNTIFS(J03_VTA!$A$38:$A$45,"A FAVOR",J03_VTA!$E$38:$E$45,A12),COUNTIFS(J04_VTA!$A$38:$A$45,"A FAVOR",J04_VTA!$E$38:$E$45,A12),COUNTIFS(J05_VTA!$A$38:$A$45,"A FAVOR",J05_VTA!$E$38:$E$45,A12),COUNTIFS(J06_VTA!$A$38:$A$45,"A FAVOR",J06_VTA!$E$38:$E$45,A12),COUNTIFS(J07_VTA!$A$38:$A$45,"A FAVOR",J07_VTA!$E$38:$E$45,A12),COUNTIFS(J08_VTA!$A$38:$A$45,"A FAVOR",J08_VTA!$E$38:$E$45,A12),COUNTIFS(J09_VTA!$A$38:$A$45,"A FAVOR",J09_VTA!$E$38:$E$45,A12),COUNTIFS(J10_VTA!$A$38:$A$45,"A FAVOR",J10_VTA!$E$38:$E$45,A12),COUNTIFS(J11_VTA!$A$38:$A$45,"A FAVOR",J11_VTA!$E$38:$E$45,A12),COUNTIFS(J12_VTA!$A$38:$A$45,"A FAVOR",J12_VTA!$E$38:$E$45,A12),COUNTIFS(J13_VTA!$A$38:$A$45,"A FAVOR",J13_VTA!$E$38:$E$45,A12))</f>
        <v>1</v>
      </c>
      <c r="D12">
        <f>SUM(COUNTIFS(J01_IDA!$A$38:$A$45,"A FAVOR",J01_IDA!$H$38:$H$45,A12),COUNTIFS(J02_IDA!$A$38:$A$45,"A FAVOR",J02_IDA!$H$38:$H$45,A12),COUNTIFS(J03_IDA!$A$38:$A$45,"A FAVOR",J03_IDA!$H$38:$H$45,A12),COUNTIFS(J04_IDA!$A$38:$A$45,"A FAVOR",J04_IDA!$H$38:$H$45,A12),COUNTIFS(J05_IDA!$A$38:$A$45,"A FAVOR",J05_IDA!$H$38:$H$45,A12),COUNTIFS(J06_IDA!$A$38:$A$45,"A FAVOR",J06_IDA!$H$38:$H$45,A12),COUNTIFS(J07_IDA!$A$38:$A$45,"A FAVOR",J07_IDA!$H$38:$H$45,A12),COUNTIFS(J08_IDA!$A$38:$A$45,"A FAVOR",J08_IDA!$H$38:$H$45,A12),COUNTIFS(J09_IDA!$A$38:$A$45,"A FAVOR",J09_IDA!$H$38:$H$45,A12),COUNTIFS(J10_IDA!$A$38:$A$45,"A FAVOR",J10_IDA!$H$38:$H$45,A12),COUNTIFS(J11_IDA!$A$38:$A$45,"A FAVOR",J11_IDA!$H$38:$H$45,A12),COUNTIFS(J12_IDA!$A$38:$A$45,"A FAVOR",J12_IDA!$H$38:$H$45,A12),COUNTIFS(J13_IDA!$A$38:$A$45,"A FAVOR",J13_IDA!$H$38:$H$45,A12),COUNTIFS(J01_VTA!$A$38:$A$45,"A FAVOR",J01_VTA!$H$38:$H$45,A12),COUNTIFS(J02_VTA!$A$38:$A$45,"A FAVOR",J02_VTA!$H$38:$H$45,A12),COUNTIFS(J03_VTA!$A$38:$A$45,"A FAVOR",J03_VTA!$H$38:$H$45,A12),COUNTIFS(J04_VTA!$A$38:$A$45,"A FAVOR",J04_VTA!$H$38:$H$45,A12),COUNTIFS(J05_VTA!$A$38:$A$45,"A FAVOR",J05_VTA!$H$38:$H$45,A12),COUNTIFS(J06_VTA!$A$38:$A$45,"A FAVOR",J06_VTA!$H$38:$H$45,A12),COUNTIFS(J07_VTA!$A$38:$A$45,"A FAVOR",J07_VTA!$H$38:$H$45,A12),COUNTIFS(J08_VTA!$A$38:$A$45,"A FAVOR",J08_VTA!$H$38:$H$45,A12),COUNTIFS(J09_VTA!$A$38:$A$45,"A FAVOR",J09_VTA!$H$38:$H$45,A12),COUNTIFS(J10_VTA!$A$38:$A$45,"A FAVOR",J10_VTA!$H$38:$H$45,A12),COUNTIFS(J11_VTA!$A$38:$A$45,"A FAVOR",J11_VTA!$H$38:$H$45,A12),COUNTIFS(J12_VTA!$A$38:$A$45,"A FAVOR",J12_VTA!$H$38:$H$45,A12),COUNTIFS(J13_VTA!$A$38:$A$45,"A FAVOR",J13_VTA!$H$38:$H$45,A12))</f>
        <v>0</v>
      </c>
      <c r="E12">
        <f>SUM(COUNTIFS(J01_IDA!$A$38:$A$45,"EN CONTRA",J01_IDA!$E$38:$E$45,A12),COUNTIFS(J02_IDA!$A$38:$A$45,"EN CONTRA",J02_IDA!$E$38:$E$45,A12),COUNTIFS(J03_IDA!$A$38:$A$45,"EN CONTRA",J03_IDA!$E$38:$E$45,A12),COUNTIFS(J04_IDA!$A$38:$A$45,"EN CONTRA",J04_IDA!$E$38:$E$45,A12),COUNTIFS(J05_IDA!$A$38:$A$45,"EN CONTRA",J05_IDA!$E$38:$E$45,A12),COUNTIFS(J06_IDA!$A$38:$A$45,"EN CONTRA",J06_IDA!$E$38:$E$45,A12),COUNTIFS(J07_IDA!$A$38:$A$45,"EN CONTRA",J07_IDA!$E$38:$E$45,A12),COUNTIFS(J08_IDA!$A$38:$A$45,"EN CONTRA",J08_IDA!$E$38:$E$45,A12),COUNTIFS(J09_IDA!$A$38:$A$45,"EN CONTRA",J09_IDA!$E$38:$E$45,A12),COUNTIFS(J10_IDA!$A$38:$A$45,"EN CONTRA",J10_IDA!$E$38:$E$45,A12),COUNTIFS(J11_IDA!$A$38:$A$45,"EN CONTRA",J11_IDA!$E$38:$E$45,A12),COUNTIFS(J12_IDA!$A$38:$A$45,"EN CONTRA",J12_IDA!$E$38:$E$45,A12),COUNTIFS(J13_IDA!$A$38:$A$45,"EN CONTRA",J13_IDA!$E$38:$E$45,A12),COUNTIFS(J01_VTA!$A$38:$A$45,"EN CONTRA",J01_VTA!$E$38:$E$45,A12),COUNTIFS(J02_VTA!$A$38:$A$45,"EN CONTRA",J02_VTA!$E$38:$E$45,A12),COUNTIFS(J03_VTA!$A$38:$A$45,"EN CONTRA",J03_VTA!$E$38:$E$45,A12),COUNTIFS(J04_VTA!$A$38:$A$45,"EN CONTRA",J04_VTA!$E$38:$E$45,A12),COUNTIFS(J05_VTA!$A$38:$A$45,"EN CONTRA",J05_VTA!$E$38:$E$45,A12),COUNTIFS(J06_VTA!$A$38:$A$45,"EN CONTRA",J06_VTA!$E$38:$E$45,A12),COUNTIFS(J07_VTA!$A$38:$A$45,"EN CONTRA",J07_VTA!$E$38:$E$45,A12),COUNTIFS(J08_VTA!$A$38:$A$45,"EN CONTRA",J08_VTA!$E$38:$E$45,A12),COUNTIFS(J09_VTA!$A$38:$A$45,"EN CONTRA",J09_VTA!$E$38:$E$45,A12),COUNTIFS(J10_VTA!$A$38:$A$45,"EN CONTRA",J10_VTA!$E$38:$E$45,A12),COUNTIFS(J11_VTA!$A$38:$A$45,"EN CONTRA",J11_VTA!$E$38:$E$45,A12),COUNTIFS(J12_VTA!$A$38:$A$45,"EN CONTRA",J12_VTA!$E$38:$E$45,A12),COUNTIFS(J13_VTA!$A$38:$A$45,"EN CONTRA",J13_VTA!$E$38:$E$45,A12))</f>
        <v>0</v>
      </c>
      <c r="F12">
        <f>IF(A12="","",IFERROR(SUMPRODUCT((#REF!=A12)*(#REF!="A FAVOR")/COUNTIFS(#REF!,#REF!,#REF!,#REF!,#REF!,#REF!)),0))</f>
        <v>0</v>
      </c>
      <c r="G12" s="3" t="str">
        <f>IFERROR(LOOKUP(2,1/((#REF!=A12)*(#REF!="A FAVOR")),#REF!),"")</f>
        <v/>
      </c>
    </row>
    <row r="13" spans="1:8" x14ac:dyDescent="0.25">
      <c r="A13" t="str">
        <f>Jugadoras!C13</f>
        <v>Virginia</v>
      </c>
      <c r="B13" t="str">
        <f>Jugadoras!E13</f>
        <v>DELANTERA / EXT.</v>
      </c>
      <c r="C13">
        <f>SUM(COUNTIFS(J01_IDA!$A$38:$A$45,"A FAVOR",J01_IDA!$E$38:$E$45,A13),COUNTIFS(J02_IDA!$A$38:$A$45,"A FAVOR",J02_IDA!$E$38:$E$45,A13),COUNTIFS(J03_IDA!$A$38:$A$45,"A FAVOR",J03_IDA!$E$38:$E$45,A13),COUNTIFS(J04_IDA!$A$38:$A$45,"A FAVOR",J04_IDA!$E$38:$E$45,A13),COUNTIFS(J05_IDA!$A$38:$A$45,"A FAVOR",J05_IDA!$E$38:$E$45,A13),COUNTIFS(J06_IDA!$A$38:$A$45,"A FAVOR",J06_IDA!$E$38:$E$45,A13),COUNTIFS(J07_IDA!$A$38:$A$45,"A FAVOR",J07_IDA!$E$38:$E$45,A13),COUNTIFS(J08_IDA!$A$38:$A$45,"A FAVOR",J08_IDA!$E$38:$E$45,A13),COUNTIFS(J09_IDA!$A$38:$A$45,"A FAVOR",J09_IDA!$E$38:$E$45,A13),COUNTIFS(J10_IDA!$A$38:$A$45,"A FAVOR",J10_IDA!$E$38:$E$45,A13),COUNTIFS(J11_IDA!$A$38:$A$45,"A FAVOR",J11_IDA!$E$38:$E$45,A13),COUNTIFS(J12_IDA!$A$38:$A$45,"A FAVOR",J12_IDA!$E$38:$E$45,A13),COUNTIFS(J13_IDA!$A$38:$A$45,"A FAVOR",J13_IDA!$E$38:$E$45,A13),COUNTIFS(J01_VTA!$A$38:$A$45,"A FAVOR",J01_VTA!$E$38:$E$45,A13),COUNTIFS(J02_VTA!$A$38:$A$45,"A FAVOR",J02_VTA!$E$38:$E$45,A13),COUNTIFS(J03_VTA!$A$38:$A$45,"A FAVOR",J03_VTA!$E$38:$E$45,A13),COUNTIFS(J04_VTA!$A$38:$A$45,"A FAVOR",J04_VTA!$E$38:$E$45,A13),COUNTIFS(J05_VTA!$A$38:$A$45,"A FAVOR",J05_VTA!$E$38:$E$45,A13),COUNTIFS(J06_VTA!$A$38:$A$45,"A FAVOR",J06_VTA!$E$38:$E$45,A13),COUNTIFS(J07_VTA!$A$38:$A$45,"A FAVOR",J07_VTA!$E$38:$E$45,A13),COUNTIFS(J08_VTA!$A$38:$A$45,"A FAVOR",J08_VTA!$E$38:$E$45,A13),COUNTIFS(J09_VTA!$A$38:$A$45,"A FAVOR",J09_VTA!$E$38:$E$45,A13),COUNTIFS(J10_VTA!$A$38:$A$45,"A FAVOR",J10_VTA!$E$38:$E$45,A13),COUNTIFS(J11_VTA!$A$38:$A$45,"A FAVOR",J11_VTA!$E$38:$E$45,A13),COUNTIFS(J12_VTA!$A$38:$A$45,"A FAVOR",J12_VTA!$E$38:$E$45,A13),COUNTIFS(J13_VTA!$A$38:$A$45,"A FAVOR",J13_VTA!$E$38:$E$45,A13))</f>
        <v>0</v>
      </c>
      <c r="D13">
        <f>SUM(COUNTIFS(J01_IDA!$A$38:$A$45,"A FAVOR",J01_IDA!$H$38:$H$45,A13),COUNTIFS(J02_IDA!$A$38:$A$45,"A FAVOR",J02_IDA!$H$38:$H$45,A13),COUNTIFS(J03_IDA!$A$38:$A$45,"A FAVOR",J03_IDA!$H$38:$H$45,A13),COUNTIFS(J04_IDA!$A$38:$A$45,"A FAVOR",J04_IDA!$H$38:$H$45,A13),COUNTIFS(J05_IDA!$A$38:$A$45,"A FAVOR",J05_IDA!$H$38:$H$45,A13),COUNTIFS(J06_IDA!$A$38:$A$45,"A FAVOR",J06_IDA!$H$38:$H$45,A13),COUNTIFS(J07_IDA!$A$38:$A$45,"A FAVOR",J07_IDA!$H$38:$H$45,A13),COUNTIFS(J08_IDA!$A$38:$A$45,"A FAVOR",J08_IDA!$H$38:$H$45,A13),COUNTIFS(J09_IDA!$A$38:$A$45,"A FAVOR",J09_IDA!$H$38:$H$45,A13),COUNTIFS(J10_IDA!$A$38:$A$45,"A FAVOR",J10_IDA!$H$38:$H$45,A13),COUNTIFS(J11_IDA!$A$38:$A$45,"A FAVOR",J11_IDA!$H$38:$H$45,A13),COUNTIFS(J12_IDA!$A$38:$A$45,"A FAVOR",J12_IDA!$H$38:$H$45,A13),COUNTIFS(J13_IDA!$A$38:$A$45,"A FAVOR",J13_IDA!$H$38:$H$45,A13),COUNTIFS(J01_VTA!$A$38:$A$45,"A FAVOR",J01_VTA!$H$38:$H$45,A13),COUNTIFS(J02_VTA!$A$38:$A$45,"A FAVOR",J02_VTA!$H$38:$H$45,A13),COUNTIFS(J03_VTA!$A$38:$A$45,"A FAVOR",J03_VTA!$H$38:$H$45,A13),COUNTIFS(J04_VTA!$A$38:$A$45,"A FAVOR",J04_VTA!$H$38:$H$45,A13),COUNTIFS(J05_VTA!$A$38:$A$45,"A FAVOR",J05_VTA!$H$38:$H$45,A13),COUNTIFS(J06_VTA!$A$38:$A$45,"A FAVOR",J06_VTA!$H$38:$H$45,A13),COUNTIFS(J07_VTA!$A$38:$A$45,"A FAVOR",J07_VTA!$H$38:$H$45,A13),COUNTIFS(J08_VTA!$A$38:$A$45,"A FAVOR",J08_VTA!$H$38:$H$45,A13),COUNTIFS(J09_VTA!$A$38:$A$45,"A FAVOR",J09_VTA!$H$38:$H$45,A13),COUNTIFS(J10_VTA!$A$38:$A$45,"A FAVOR",J10_VTA!$H$38:$H$45,A13),COUNTIFS(J11_VTA!$A$38:$A$45,"A FAVOR",J11_VTA!$H$38:$H$45,A13),COUNTIFS(J12_VTA!$A$38:$A$45,"A FAVOR",J12_VTA!$H$38:$H$45,A13),COUNTIFS(J13_VTA!$A$38:$A$45,"A FAVOR",J13_VTA!$H$38:$H$45,A13))</f>
        <v>0</v>
      </c>
      <c r="E13">
        <f>SUM(COUNTIFS(J01_IDA!$A$38:$A$45,"EN CONTRA",J01_IDA!$E$38:$E$45,A13),COUNTIFS(J02_IDA!$A$38:$A$45,"EN CONTRA",J02_IDA!$E$38:$E$45,A13),COUNTIFS(J03_IDA!$A$38:$A$45,"EN CONTRA",J03_IDA!$E$38:$E$45,A13),COUNTIFS(J04_IDA!$A$38:$A$45,"EN CONTRA",J04_IDA!$E$38:$E$45,A13),COUNTIFS(J05_IDA!$A$38:$A$45,"EN CONTRA",J05_IDA!$E$38:$E$45,A13),COUNTIFS(J06_IDA!$A$38:$A$45,"EN CONTRA",J06_IDA!$E$38:$E$45,A13),COUNTIFS(J07_IDA!$A$38:$A$45,"EN CONTRA",J07_IDA!$E$38:$E$45,A13),COUNTIFS(J08_IDA!$A$38:$A$45,"EN CONTRA",J08_IDA!$E$38:$E$45,A13),COUNTIFS(J09_IDA!$A$38:$A$45,"EN CONTRA",J09_IDA!$E$38:$E$45,A13),COUNTIFS(J10_IDA!$A$38:$A$45,"EN CONTRA",J10_IDA!$E$38:$E$45,A13),COUNTIFS(J11_IDA!$A$38:$A$45,"EN CONTRA",J11_IDA!$E$38:$E$45,A13),COUNTIFS(J12_IDA!$A$38:$A$45,"EN CONTRA",J12_IDA!$E$38:$E$45,A13),COUNTIFS(J13_IDA!$A$38:$A$45,"EN CONTRA",J13_IDA!$E$38:$E$45,A13),COUNTIFS(J01_VTA!$A$38:$A$45,"EN CONTRA",J01_VTA!$E$38:$E$45,A13),COUNTIFS(J02_VTA!$A$38:$A$45,"EN CONTRA",J02_VTA!$E$38:$E$45,A13),COUNTIFS(J03_VTA!$A$38:$A$45,"EN CONTRA",J03_VTA!$E$38:$E$45,A13),COUNTIFS(J04_VTA!$A$38:$A$45,"EN CONTRA",J04_VTA!$E$38:$E$45,A13),COUNTIFS(J05_VTA!$A$38:$A$45,"EN CONTRA",J05_VTA!$E$38:$E$45,A13),COUNTIFS(J06_VTA!$A$38:$A$45,"EN CONTRA",J06_VTA!$E$38:$E$45,A13),COUNTIFS(J07_VTA!$A$38:$A$45,"EN CONTRA",J07_VTA!$E$38:$E$45,A13),COUNTIFS(J08_VTA!$A$38:$A$45,"EN CONTRA",J08_VTA!$E$38:$E$45,A13),COUNTIFS(J09_VTA!$A$38:$A$45,"EN CONTRA",J09_VTA!$E$38:$E$45,A13),COUNTIFS(J10_VTA!$A$38:$A$45,"EN CONTRA",J10_VTA!$E$38:$E$45,A13),COUNTIFS(J11_VTA!$A$38:$A$45,"EN CONTRA",J11_VTA!$E$38:$E$45,A13),COUNTIFS(J12_VTA!$A$38:$A$45,"EN CONTRA",J12_VTA!$E$38:$E$45,A13),COUNTIFS(J13_VTA!$A$38:$A$45,"EN CONTRA",J13_VTA!$E$38:$E$45,A13))</f>
        <v>0</v>
      </c>
      <c r="F13">
        <f>IF(A13="","",IFERROR(SUMPRODUCT((#REF!=A13)*(#REF!="A FAVOR")/COUNTIFS(#REF!,#REF!,#REF!,#REF!,#REF!,#REF!)),0))</f>
        <v>0</v>
      </c>
      <c r="G13" s="3" t="str">
        <f>IFERROR(LOOKUP(2,1/((#REF!=A13)*(#REF!="A FAVOR")),#REF!),"")</f>
        <v/>
      </c>
    </row>
    <row r="14" spans="1:8" x14ac:dyDescent="0.25">
      <c r="A14" t="str">
        <f>Jugadoras!C14</f>
        <v>Guzmán</v>
      </c>
      <c r="B14" t="str">
        <f>Jugadoras!E14</f>
        <v>M.P. / EXT.</v>
      </c>
      <c r="C14">
        <f>SUM(COUNTIFS(J01_IDA!$A$38:$A$45,"A FAVOR",J01_IDA!$E$38:$E$45,A14),COUNTIFS(J02_IDA!$A$38:$A$45,"A FAVOR",J02_IDA!$E$38:$E$45,A14),COUNTIFS(J03_IDA!$A$38:$A$45,"A FAVOR",J03_IDA!$E$38:$E$45,A14),COUNTIFS(J04_IDA!$A$38:$A$45,"A FAVOR",J04_IDA!$E$38:$E$45,A14),COUNTIFS(J05_IDA!$A$38:$A$45,"A FAVOR",J05_IDA!$E$38:$E$45,A14),COUNTIFS(J06_IDA!$A$38:$A$45,"A FAVOR",J06_IDA!$E$38:$E$45,A14),COUNTIFS(J07_IDA!$A$38:$A$45,"A FAVOR",J07_IDA!$E$38:$E$45,A14),COUNTIFS(J08_IDA!$A$38:$A$45,"A FAVOR",J08_IDA!$E$38:$E$45,A14),COUNTIFS(J09_IDA!$A$38:$A$45,"A FAVOR",J09_IDA!$E$38:$E$45,A14),COUNTIFS(J10_IDA!$A$38:$A$45,"A FAVOR",J10_IDA!$E$38:$E$45,A14),COUNTIFS(J11_IDA!$A$38:$A$45,"A FAVOR",J11_IDA!$E$38:$E$45,A14),COUNTIFS(J12_IDA!$A$38:$A$45,"A FAVOR",J12_IDA!$E$38:$E$45,A14),COUNTIFS(J13_IDA!$A$38:$A$45,"A FAVOR",J13_IDA!$E$38:$E$45,A14),COUNTIFS(J01_VTA!$A$38:$A$45,"A FAVOR",J01_VTA!$E$38:$E$45,A14),COUNTIFS(J02_VTA!$A$38:$A$45,"A FAVOR",J02_VTA!$E$38:$E$45,A14),COUNTIFS(J03_VTA!$A$38:$A$45,"A FAVOR",J03_VTA!$E$38:$E$45,A14),COUNTIFS(J04_VTA!$A$38:$A$45,"A FAVOR",J04_VTA!$E$38:$E$45,A14),COUNTIFS(J05_VTA!$A$38:$A$45,"A FAVOR",J05_VTA!$E$38:$E$45,A14),COUNTIFS(J06_VTA!$A$38:$A$45,"A FAVOR",J06_VTA!$E$38:$E$45,A14),COUNTIFS(J07_VTA!$A$38:$A$45,"A FAVOR",J07_VTA!$E$38:$E$45,A14),COUNTIFS(J08_VTA!$A$38:$A$45,"A FAVOR",J08_VTA!$E$38:$E$45,A14),COUNTIFS(J09_VTA!$A$38:$A$45,"A FAVOR",J09_VTA!$E$38:$E$45,A14),COUNTIFS(J10_VTA!$A$38:$A$45,"A FAVOR",J10_VTA!$E$38:$E$45,A14),COUNTIFS(J11_VTA!$A$38:$A$45,"A FAVOR",J11_VTA!$E$38:$E$45,A14),COUNTIFS(J12_VTA!$A$38:$A$45,"A FAVOR",J12_VTA!$E$38:$E$45,A14),COUNTIFS(J13_VTA!$A$38:$A$45,"A FAVOR",J13_VTA!$E$38:$E$45,A14))</f>
        <v>0</v>
      </c>
      <c r="D14">
        <f>SUM(COUNTIFS(J01_IDA!$A$38:$A$45,"A FAVOR",J01_IDA!$H$38:$H$45,A14),COUNTIFS(J02_IDA!$A$38:$A$45,"A FAVOR",J02_IDA!$H$38:$H$45,A14),COUNTIFS(J03_IDA!$A$38:$A$45,"A FAVOR",J03_IDA!$H$38:$H$45,A14),COUNTIFS(J04_IDA!$A$38:$A$45,"A FAVOR",J04_IDA!$H$38:$H$45,A14),COUNTIFS(J05_IDA!$A$38:$A$45,"A FAVOR",J05_IDA!$H$38:$H$45,A14),COUNTIFS(J06_IDA!$A$38:$A$45,"A FAVOR",J06_IDA!$H$38:$H$45,A14),COUNTIFS(J07_IDA!$A$38:$A$45,"A FAVOR",J07_IDA!$H$38:$H$45,A14),COUNTIFS(J08_IDA!$A$38:$A$45,"A FAVOR",J08_IDA!$H$38:$H$45,A14),COUNTIFS(J09_IDA!$A$38:$A$45,"A FAVOR",J09_IDA!$H$38:$H$45,A14),COUNTIFS(J10_IDA!$A$38:$A$45,"A FAVOR",J10_IDA!$H$38:$H$45,A14),COUNTIFS(J11_IDA!$A$38:$A$45,"A FAVOR",J11_IDA!$H$38:$H$45,A14),COUNTIFS(J12_IDA!$A$38:$A$45,"A FAVOR",J12_IDA!$H$38:$H$45,A14),COUNTIFS(J13_IDA!$A$38:$A$45,"A FAVOR",J13_IDA!$H$38:$H$45,A14),COUNTIFS(J01_VTA!$A$38:$A$45,"A FAVOR",J01_VTA!$H$38:$H$45,A14),COUNTIFS(J02_VTA!$A$38:$A$45,"A FAVOR",J02_VTA!$H$38:$H$45,A14),COUNTIFS(J03_VTA!$A$38:$A$45,"A FAVOR",J03_VTA!$H$38:$H$45,A14),COUNTIFS(J04_VTA!$A$38:$A$45,"A FAVOR",J04_VTA!$H$38:$H$45,A14),COUNTIFS(J05_VTA!$A$38:$A$45,"A FAVOR",J05_VTA!$H$38:$H$45,A14),COUNTIFS(J06_VTA!$A$38:$A$45,"A FAVOR",J06_VTA!$H$38:$H$45,A14),COUNTIFS(J07_VTA!$A$38:$A$45,"A FAVOR",J07_VTA!$H$38:$H$45,A14),COUNTIFS(J08_VTA!$A$38:$A$45,"A FAVOR",J08_VTA!$H$38:$H$45,A14),COUNTIFS(J09_VTA!$A$38:$A$45,"A FAVOR",J09_VTA!$H$38:$H$45,A14),COUNTIFS(J10_VTA!$A$38:$A$45,"A FAVOR",J10_VTA!$H$38:$H$45,A14),COUNTIFS(J11_VTA!$A$38:$A$45,"A FAVOR",J11_VTA!$H$38:$H$45,A14),COUNTIFS(J12_VTA!$A$38:$A$45,"A FAVOR",J12_VTA!$H$38:$H$45,A14),COUNTIFS(J13_VTA!$A$38:$A$45,"A FAVOR",J13_VTA!$H$38:$H$45,A14))</f>
        <v>0</v>
      </c>
      <c r="E14">
        <f>SUM(COUNTIFS(J01_IDA!$A$38:$A$45,"EN CONTRA",J01_IDA!$E$38:$E$45,A14),COUNTIFS(J02_IDA!$A$38:$A$45,"EN CONTRA",J02_IDA!$E$38:$E$45,A14),COUNTIFS(J03_IDA!$A$38:$A$45,"EN CONTRA",J03_IDA!$E$38:$E$45,A14),COUNTIFS(J04_IDA!$A$38:$A$45,"EN CONTRA",J04_IDA!$E$38:$E$45,A14),COUNTIFS(J05_IDA!$A$38:$A$45,"EN CONTRA",J05_IDA!$E$38:$E$45,A14),COUNTIFS(J06_IDA!$A$38:$A$45,"EN CONTRA",J06_IDA!$E$38:$E$45,A14),COUNTIFS(J07_IDA!$A$38:$A$45,"EN CONTRA",J07_IDA!$E$38:$E$45,A14),COUNTIFS(J08_IDA!$A$38:$A$45,"EN CONTRA",J08_IDA!$E$38:$E$45,A14),COUNTIFS(J09_IDA!$A$38:$A$45,"EN CONTRA",J09_IDA!$E$38:$E$45,A14),COUNTIFS(J10_IDA!$A$38:$A$45,"EN CONTRA",J10_IDA!$E$38:$E$45,A14),COUNTIFS(J11_IDA!$A$38:$A$45,"EN CONTRA",J11_IDA!$E$38:$E$45,A14),COUNTIFS(J12_IDA!$A$38:$A$45,"EN CONTRA",J12_IDA!$E$38:$E$45,A14),COUNTIFS(J13_IDA!$A$38:$A$45,"EN CONTRA",J13_IDA!$E$38:$E$45,A14),COUNTIFS(J01_VTA!$A$38:$A$45,"EN CONTRA",J01_VTA!$E$38:$E$45,A14),COUNTIFS(J02_VTA!$A$38:$A$45,"EN CONTRA",J02_VTA!$E$38:$E$45,A14),COUNTIFS(J03_VTA!$A$38:$A$45,"EN CONTRA",J03_VTA!$E$38:$E$45,A14),COUNTIFS(J04_VTA!$A$38:$A$45,"EN CONTRA",J04_VTA!$E$38:$E$45,A14),COUNTIFS(J05_VTA!$A$38:$A$45,"EN CONTRA",J05_VTA!$E$38:$E$45,A14),COUNTIFS(J06_VTA!$A$38:$A$45,"EN CONTRA",J06_VTA!$E$38:$E$45,A14),COUNTIFS(J07_VTA!$A$38:$A$45,"EN CONTRA",J07_VTA!$E$38:$E$45,A14),COUNTIFS(J08_VTA!$A$38:$A$45,"EN CONTRA",J08_VTA!$E$38:$E$45,A14),COUNTIFS(J09_VTA!$A$38:$A$45,"EN CONTRA",J09_VTA!$E$38:$E$45,A14),COUNTIFS(J10_VTA!$A$38:$A$45,"EN CONTRA",J10_VTA!$E$38:$E$45,A14),COUNTIFS(J11_VTA!$A$38:$A$45,"EN CONTRA",J11_VTA!$E$38:$E$45,A14),COUNTIFS(J12_VTA!$A$38:$A$45,"EN CONTRA",J12_VTA!$E$38:$E$45,A14),COUNTIFS(J13_VTA!$A$38:$A$45,"EN CONTRA",J13_VTA!$E$38:$E$45,A14))</f>
        <v>0</v>
      </c>
      <c r="F14">
        <f>IF(A14="","",IFERROR(SUMPRODUCT((#REF!=A14)*(#REF!="A FAVOR")/COUNTIFS(#REF!,#REF!,#REF!,#REF!,#REF!,#REF!)),0))</f>
        <v>0</v>
      </c>
      <c r="G14" s="3" t="str">
        <f>IFERROR(LOOKUP(2,1/((#REF!=A14)*(#REF!="A FAVOR")),#REF!),"")</f>
        <v/>
      </c>
    </row>
    <row r="15" spans="1:8" x14ac:dyDescent="0.25">
      <c r="A15" t="str">
        <f>Jugadoras!C15</f>
        <v>Mariana A.</v>
      </c>
      <c r="B15" t="str">
        <f>Jugadoras!E15</f>
        <v>EXT.</v>
      </c>
      <c r="C15">
        <f>SUM(COUNTIFS(J01_IDA!$A$38:$A$45,"A FAVOR",J01_IDA!$E$38:$E$45,A15),COUNTIFS(J02_IDA!$A$38:$A$45,"A FAVOR",J02_IDA!$E$38:$E$45,A15),COUNTIFS(J03_IDA!$A$38:$A$45,"A FAVOR",J03_IDA!$E$38:$E$45,A15),COUNTIFS(J04_IDA!$A$38:$A$45,"A FAVOR",J04_IDA!$E$38:$E$45,A15),COUNTIFS(J05_IDA!$A$38:$A$45,"A FAVOR",J05_IDA!$E$38:$E$45,A15),COUNTIFS(J06_IDA!$A$38:$A$45,"A FAVOR",J06_IDA!$E$38:$E$45,A15),COUNTIFS(J07_IDA!$A$38:$A$45,"A FAVOR",J07_IDA!$E$38:$E$45,A15),COUNTIFS(J08_IDA!$A$38:$A$45,"A FAVOR",J08_IDA!$E$38:$E$45,A15),COUNTIFS(J09_IDA!$A$38:$A$45,"A FAVOR",J09_IDA!$E$38:$E$45,A15),COUNTIFS(J10_IDA!$A$38:$A$45,"A FAVOR",J10_IDA!$E$38:$E$45,A15),COUNTIFS(J11_IDA!$A$38:$A$45,"A FAVOR",J11_IDA!$E$38:$E$45,A15),COUNTIFS(J12_IDA!$A$38:$A$45,"A FAVOR",J12_IDA!$E$38:$E$45,A15),COUNTIFS(J13_IDA!$A$38:$A$45,"A FAVOR",J13_IDA!$E$38:$E$45,A15),COUNTIFS(J01_VTA!$A$38:$A$45,"A FAVOR",J01_VTA!$E$38:$E$45,A15),COUNTIFS(J02_VTA!$A$38:$A$45,"A FAVOR",J02_VTA!$E$38:$E$45,A15),COUNTIFS(J03_VTA!$A$38:$A$45,"A FAVOR",J03_VTA!$E$38:$E$45,A15),COUNTIFS(J04_VTA!$A$38:$A$45,"A FAVOR",J04_VTA!$E$38:$E$45,A15),COUNTIFS(J05_VTA!$A$38:$A$45,"A FAVOR",J05_VTA!$E$38:$E$45,A15),COUNTIFS(J06_VTA!$A$38:$A$45,"A FAVOR",J06_VTA!$E$38:$E$45,A15),COUNTIFS(J07_VTA!$A$38:$A$45,"A FAVOR",J07_VTA!$E$38:$E$45,A15),COUNTIFS(J08_VTA!$A$38:$A$45,"A FAVOR",J08_VTA!$E$38:$E$45,A15),COUNTIFS(J09_VTA!$A$38:$A$45,"A FAVOR",J09_VTA!$E$38:$E$45,A15),COUNTIFS(J10_VTA!$A$38:$A$45,"A FAVOR",J10_VTA!$E$38:$E$45,A15),COUNTIFS(J11_VTA!$A$38:$A$45,"A FAVOR",J11_VTA!$E$38:$E$45,A15),COUNTIFS(J12_VTA!$A$38:$A$45,"A FAVOR",J12_VTA!$E$38:$E$45,A15),COUNTIFS(J13_VTA!$A$38:$A$45,"A FAVOR",J13_VTA!$E$38:$E$45,A15))</f>
        <v>0</v>
      </c>
      <c r="D15">
        <f>SUM(COUNTIFS(J01_IDA!$A$38:$A$45,"A FAVOR",J01_IDA!$H$38:$H$45,A15),COUNTIFS(J02_IDA!$A$38:$A$45,"A FAVOR",J02_IDA!$H$38:$H$45,A15),COUNTIFS(J03_IDA!$A$38:$A$45,"A FAVOR",J03_IDA!$H$38:$H$45,A15),COUNTIFS(J04_IDA!$A$38:$A$45,"A FAVOR",J04_IDA!$H$38:$H$45,A15),COUNTIFS(J05_IDA!$A$38:$A$45,"A FAVOR",J05_IDA!$H$38:$H$45,A15),COUNTIFS(J06_IDA!$A$38:$A$45,"A FAVOR",J06_IDA!$H$38:$H$45,A15),COUNTIFS(J07_IDA!$A$38:$A$45,"A FAVOR",J07_IDA!$H$38:$H$45,A15),COUNTIFS(J08_IDA!$A$38:$A$45,"A FAVOR",J08_IDA!$H$38:$H$45,A15),COUNTIFS(J09_IDA!$A$38:$A$45,"A FAVOR",J09_IDA!$H$38:$H$45,A15),COUNTIFS(J10_IDA!$A$38:$A$45,"A FAVOR",J10_IDA!$H$38:$H$45,A15),COUNTIFS(J11_IDA!$A$38:$A$45,"A FAVOR",J11_IDA!$H$38:$H$45,A15),COUNTIFS(J12_IDA!$A$38:$A$45,"A FAVOR",J12_IDA!$H$38:$H$45,A15),COUNTIFS(J13_IDA!$A$38:$A$45,"A FAVOR",J13_IDA!$H$38:$H$45,A15),COUNTIFS(J01_VTA!$A$38:$A$45,"A FAVOR",J01_VTA!$H$38:$H$45,A15),COUNTIFS(J02_VTA!$A$38:$A$45,"A FAVOR",J02_VTA!$H$38:$H$45,A15),COUNTIFS(J03_VTA!$A$38:$A$45,"A FAVOR",J03_VTA!$H$38:$H$45,A15),COUNTIFS(J04_VTA!$A$38:$A$45,"A FAVOR",J04_VTA!$H$38:$H$45,A15),COUNTIFS(J05_VTA!$A$38:$A$45,"A FAVOR",J05_VTA!$H$38:$H$45,A15),COUNTIFS(J06_VTA!$A$38:$A$45,"A FAVOR",J06_VTA!$H$38:$H$45,A15),COUNTIFS(J07_VTA!$A$38:$A$45,"A FAVOR",J07_VTA!$H$38:$H$45,A15),COUNTIFS(J08_VTA!$A$38:$A$45,"A FAVOR",J08_VTA!$H$38:$H$45,A15),COUNTIFS(J09_VTA!$A$38:$A$45,"A FAVOR",J09_VTA!$H$38:$H$45,A15),COUNTIFS(J10_VTA!$A$38:$A$45,"A FAVOR",J10_VTA!$H$38:$H$45,A15),COUNTIFS(J11_VTA!$A$38:$A$45,"A FAVOR",J11_VTA!$H$38:$H$45,A15),COUNTIFS(J12_VTA!$A$38:$A$45,"A FAVOR",J12_VTA!$H$38:$H$45,A15),COUNTIFS(J13_VTA!$A$38:$A$45,"A FAVOR",J13_VTA!$H$38:$H$45,A15))</f>
        <v>1</v>
      </c>
      <c r="E15">
        <f>SUM(COUNTIFS(J01_IDA!$A$38:$A$45,"EN CONTRA",J01_IDA!$E$38:$E$45,A15),COUNTIFS(J02_IDA!$A$38:$A$45,"EN CONTRA",J02_IDA!$E$38:$E$45,A15),COUNTIFS(J03_IDA!$A$38:$A$45,"EN CONTRA",J03_IDA!$E$38:$E$45,A15),COUNTIFS(J04_IDA!$A$38:$A$45,"EN CONTRA",J04_IDA!$E$38:$E$45,A15),COUNTIFS(J05_IDA!$A$38:$A$45,"EN CONTRA",J05_IDA!$E$38:$E$45,A15),COUNTIFS(J06_IDA!$A$38:$A$45,"EN CONTRA",J06_IDA!$E$38:$E$45,A15),COUNTIFS(J07_IDA!$A$38:$A$45,"EN CONTRA",J07_IDA!$E$38:$E$45,A15),COUNTIFS(J08_IDA!$A$38:$A$45,"EN CONTRA",J08_IDA!$E$38:$E$45,A15),COUNTIFS(J09_IDA!$A$38:$A$45,"EN CONTRA",J09_IDA!$E$38:$E$45,A15),COUNTIFS(J10_IDA!$A$38:$A$45,"EN CONTRA",J10_IDA!$E$38:$E$45,A15),COUNTIFS(J11_IDA!$A$38:$A$45,"EN CONTRA",J11_IDA!$E$38:$E$45,A15),COUNTIFS(J12_IDA!$A$38:$A$45,"EN CONTRA",J12_IDA!$E$38:$E$45,A15),COUNTIFS(J13_IDA!$A$38:$A$45,"EN CONTRA",J13_IDA!$E$38:$E$45,A15),COUNTIFS(J01_VTA!$A$38:$A$45,"EN CONTRA",J01_VTA!$E$38:$E$45,A15),COUNTIFS(J02_VTA!$A$38:$A$45,"EN CONTRA",J02_VTA!$E$38:$E$45,A15),COUNTIFS(J03_VTA!$A$38:$A$45,"EN CONTRA",J03_VTA!$E$38:$E$45,A15),COUNTIFS(J04_VTA!$A$38:$A$45,"EN CONTRA",J04_VTA!$E$38:$E$45,A15),COUNTIFS(J05_VTA!$A$38:$A$45,"EN CONTRA",J05_VTA!$E$38:$E$45,A15),COUNTIFS(J06_VTA!$A$38:$A$45,"EN CONTRA",J06_VTA!$E$38:$E$45,A15),COUNTIFS(J07_VTA!$A$38:$A$45,"EN CONTRA",J07_VTA!$E$38:$E$45,A15),COUNTIFS(J08_VTA!$A$38:$A$45,"EN CONTRA",J08_VTA!$E$38:$E$45,A15),COUNTIFS(J09_VTA!$A$38:$A$45,"EN CONTRA",J09_VTA!$E$38:$E$45,A15),COUNTIFS(J10_VTA!$A$38:$A$45,"EN CONTRA",J10_VTA!$E$38:$E$45,A15),COUNTIFS(J11_VTA!$A$38:$A$45,"EN CONTRA",J11_VTA!$E$38:$E$45,A15),COUNTIFS(J12_VTA!$A$38:$A$45,"EN CONTRA",J12_VTA!$E$38:$E$45,A15),COUNTIFS(J13_VTA!$A$38:$A$45,"EN CONTRA",J13_VTA!$E$38:$E$45,A15))</f>
        <v>0</v>
      </c>
      <c r="F15">
        <f>IF(A15="","",IFERROR(SUMPRODUCT((#REF!=A15)*(#REF!="A FAVOR")/COUNTIFS(#REF!,#REF!,#REF!,#REF!,#REF!,#REF!)),0))</f>
        <v>0</v>
      </c>
      <c r="G15" s="3" t="str">
        <f>IFERROR(LOOKUP(2,1/((#REF!=A15)*(#REF!="A FAVOR")),#REF!),"")</f>
        <v/>
      </c>
    </row>
    <row r="16" spans="1:8" x14ac:dyDescent="0.25">
      <c r="A16" t="str">
        <f>Jugadoras!C16</f>
        <v>Marta</v>
      </c>
      <c r="B16" t="str">
        <f>Jugadoras!E16</f>
        <v>CENTRAL</v>
      </c>
      <c r="C16">
        <f>SUM(COUNTIFS(J01_IDA!$A$38:$A$45,"A FAVOR",J01_IDA!$E$38:$E$45,A16),COUNTIFS(J02_IDA!$A$38:$A$45,"A FAVOR",J02_IDA!$E$38:$E$45,A16),COUNTIFS(J03_IDA!$A$38:$A$45,"A FAVOR",J03_IDA!$E$38:$E$45,A16),COUNTIFS(J04_IDA!$A$38:$A$45,"A FAVOR",J04_IDA!$E$38:$E$45,A16),COUNTIFS(J05_IDA!$A$38:$A$45,"A FAVOR",J05_IDA!$E$38:$E$45,A16),COUNTIFS(J06_IDA!$A$38:$A$45,"A FAVOR",J06_IDA!$E$38:$E$45,A16),COUNTIFS(J07_IDA!$A$38:$A$45,"A FAVOR",J07_IDA!$E$38:$E$45,A16),COUNTIFS(J08_IDA!$A$38:$A$45,"A FAVOR",J08_IDA!$E$38:$E$45,A16),COUNTIFS(J09_IDA!$A$38:$A$45,"A FAVOR",J09_IDA!$E$38:$E$45,A16),COUNTIFS(J10_IDA!$A$38:$A$45,"A FAVOR",J10_IDA!$E$38:$E$45,A16),COUNTIFS(J11_IDA!$A$38:$A$45,"A FAVOR",J11_IDA!$E$38:$E$45,A16),COUNTIFS(J12_IDA!$A$38:$A$45,"A FAVOR",J12_IDA!$E$38:$E$45,A16),COUNTIFS(J13_IDA!$A$38:$A$45,"A FAVOR",J13_IDA!$E$38:$E$45,A16),COUNTIFS(J01_VTA!$A$38:$A$45,"A FAVOR",J01_VTA!$E$38:$E$45,A16),COUNTIFS(J02_VTA!$A$38:$A$45,"A FAVOR",J02_VTA!$E$38:$E$45,A16),COUNTIFS(J03_VTA!$A$38:$A$45,"A FAVOR",J03_VTA!$E$38:$E$45,A16),COUNTIFS(J04_VTA!$A$38:$A$45,"A FAVOR",J04_VTA!$E$38:$E$45,A16),COUNTIFS(J05_VTA!$A$38:$A$45,"A FAVOR",J05_VTA!$E$38:$E$45,A16),COUNTIFS(J06_VTA!$A$38:$A$45,"A FAVOR",J06_VTA!$E$38:$E$45,A16),COUNTIFS(J07_VTA!$A$38:$A$45,"A FAVOR",J07_VTA!$E$38:$E$45,A16),COUNTIFS(J08_VTA!$A$38:$A$45,"A FAVOR",J08_VTA!$E$38:$E$45,A16),COUNTIFS(J09_VTA!$A$38:$A$45,"A FAVOR",J09_VTA!$E$38:$E$45,A16),COUNTIFS(J10_VTA!$A$38:$A$45,"A FAVOR",J10_VTA!$E$38:$E$45,A16),COUNTIFS(J11_VTA!$A$38:$A$45,"A FAVOR",J11_VTA!$E$38:$E$45,A16),COUNTIFS(J12_VTA!$A$38:$A$45,"A FAVOR",J12_VTA!$E$38:$E$45,A16),COUNTIFS(J13_VTA!$A$38:$A$45,"A FAVOR",J13_VTA!$E$38:$E$45,A16))</f>
        <v>0</v>
      </c>
      <c r="D16">
        <f>SUM(COUNTIFS(J01_IDA!$A$38:$A$45,"A FAVOR",J01_IDA!$H$38:$H$45,A16),COUNTIFS(J02_IDA!$A$38:$A$45,"A FAVOR",J02_IDA!$H$38:$H$45,A16),COUNTIFS(J03_IDA!$A$38:$A$45,"A FAVOR",J03_IDA!$H$38:$H$45,A16),COUNTIFS(J04_IDA!$A$38:$A$45,"A FAVOR",J04_IDA!$H$38:$H$45,A16),COUNTIFS(J05_IDA!$A$38:$A$45,"A FAVOR",J05_IDA!$H$38:$H$45,A16),COUNTIFS(J06_IDA!$A$38:$A$45,"A FAVOR",J06_IDA!$H$38:$H$45,A16),COUNTIFS(J07_IDA!$A$38:$A$45,"A FAVOR",J07_IDA!$H$38:$H$45,A16),COUNTIFS(J08_IDA!$A$38:$A$45,"A FAVOR",J08_IDA!$H$38:$H$45,A16),COUNTIFS(J09_IDA!$A$38:$A$45,"A FAVOR",J09_IDA!$H$38:$H$45,A16),COUNTIFS(J10_IDA!$A$38:$A$45,"A FAVOR",J10_IDA!$H$38:$H$45,A16),COUNTIFS(J11_IDA!$A$38:$A$45,"A FAVOR",J11_IDA!$H$38:$H$45,A16),COUNTIFS(J12_IDA!$A$38:$A$45,"A FAVOR",J12_IDA!$H$38:$H$45,A16),COUNTIFS(J13_IDA!$A$38:$A$45,"A FAVOR",J13_IDA!$H$38:$H$45,A16),COUNTIFS(J01_VTA!$A$38:$A$45,"A FAVOR",J01_VTA!$H$38:$H$45,A16),COUNTIFS(J02_VTA!$A$38:$A$45,"A FAVOR",J02_VTA!$H$38:$H$45,A16),COUNTIFS(J03_VTA!$A$38:$A$45,"A FAVOR",J03_VTA!$H$38:$H$45,A16),COUNTIFS(J04_VTA!$A$38:$A$45,"A FAVOR",J04_VTA!$H$38:$H$45,A16),COUNTIFS(J05_VTA!$A$38:$A$45,"A FAVOR",J05_VTA!$H$38:$H$45,A16),COUNTIFS(J06_VTA!$A$38:$A$45,"A FAVOR",J06_VTA!$H$38:$H$45,A16),COUNTIFS(J07_VTA!$A$38:$A$45,"A FAVOR",J07_VTA!$H$38:$H$45,A16),COUNTIFS(J08_VTA!$A$38:$A$45,"A FAVOR",J08_VTA!$H$38:$H$45,A16),COUNTIFS(J09_VTA!$A$38:$A$45,"A FAVOR",J09_VTA!$H$38:$H$45,A16),COUNTIFS(J10_VTA!$A$38:$A$45,"A FAVOR",J10_VTA!$H$38:$H$45,A16),COUNTIFS(J11_VTA!$A$38:$A$45,"A FAVOR",J11_VTA!$H$38:$H$45,A16),COUNTIFS(J12_VTA!$A$38:$A$45,"A FAVOR",J12_VTA!$H$38:$H$45,A16),COUNTIFS(J13_VTA!$A$38:$A$45,"A FAVOR",J13_VTA!$H$38:$H$45,A16))</f>
        <v>0</v>
      </c>
      <c r="E16">
        <f>SUM(COUNTIFS(J01_IDA!$A$38:$A$45,"EN CONTRA",J01_IDA!$E$38:$E$45,A16),COUNTIFS(J02_IDA!$A$38:$A$45,"EN CONTRA",J02_IDA!$E$38:$E$45,A16),COUNTIFS(J03_IDA!$A$38:$A$45,"EN CONTRA",J03_IDA!$E$38:$E$45,A16),COUNTIFS(J04_IDA!$A$38:$A$45,"EN CONTRA",J04_IDA!$E$38:$E$45,A16),COUNTIFS(J05_IDA!$A$38:$A$45,"EN CONTRA",J05_IDA!$E$38:$E$45,A16),COUNTIFS(J06_IDA!$A$38:$A$45,"EN CONTRA",J06_IDA!$E$38:$E$45,A16),COUNTIFS(J07_IDA!$A$38:$A$45,"EN CONTRA",J07_IDA!$E$38:$E$45,A16),COUNTIFS(J08_IDA!$A$38:$A$45,"EN CONTRA",J08_IDA!$E$38:$E$45,A16),COUNTIFS(J09_IDA!$A$38:$A$45,"EN CONTRA",J09_IDA!$E$38:$E$45,A16),COUNTIFS(J10_IDA!$A$38:$A$45,"EN CONTRA",J10_IDA!$E$38:$E$45,A16),COUNTIFS(J11_IDA!$A$38:$A$45,"EN CONTRA",J11_IDA!$E$38:$E$45,A16),COUNTIFS(J12_IDA!$A$38:$A$45,"EN CONTRA",J12_IDA!$E$38:$E$45,A16),COUNTIFS(J13_IDA!$A$38:$A$45,"EN CONTRA",J13_IDA!$E$38:$E$45,A16),COUNTIFS(J01_VTA!$A$38:$A$45,"EN CONTRA",J01_VTA!$E$38:$E$45,A16),COUNTIFS(J02_VTA!$A$38:$A$45,"EN CONTRA",J02_VTA!$E$38:$E$45,A16),COUNTIFS(J03_VTA!$A$38:$A$45,"EN CONTRA",J03_VTA!$E$38:$E$45,A16),COUNTIFS(J04_VTA!$A$38:$A$45,"EN CONTRA",J04_VTA!$E$38:$E$45,A16),COUNTIFS(J05_VTA!$A$38:$A$45,"EN CONTRA",J05_VTA!$E$38:$E$45,A16),COUNTIFS(J06_VTA!$A$38:$A$45,"EN CONTRA",J06_VTA!$E$38:$E$45,A16),COUNTIFS(J07_VTA!$A$38:$A$45,"EN CONTRA",J07_VTA!$E$38:$E$45,A16),COUNTIFS(J08_VTA!$A$38:$A$45,"EN CONTRA",J08_VTA!$E$38:$E$45,A16),COUNTIFS(J09_VTA!$A$38:$A$45,"EN CONTRA",J09_VTA!$E$38:$E$45,A16),COUNTIFS(J10_VTA!$A$38:$A$45,"EN CONTRA",J10_VTA!$E$38:$E$45,A16),COUNTIFS(J11_VTA!$A$38:$A$45,"EN CONTRA",J11_VTA!$E$38:$E$45,A16),COUNTIFS(J12_VTA!$A$38:$A$45,"EN CONTRA",J12_VTA!$E$38:$E$45,A16),COUNTIFS(J13_VTA!$A$38:$A$45,"EN CONTRA",J13_VTA!$E$38:$E$45,A16))</f>
        <v>0</v>
      </c>
      <c r="F16">
        <f>IF(A16="","",IFERROR(SUMPRODUCT((#REF!=A16)*(#REF!="A FAVOR")/COUNTIFS(#REF!,#REF!,#REF!,#REF!,#REF!,#REF!)),0))</f>
        <v>0</v>
      </c>
      <c r="G16" s="3" t="str">
        <f>IFERROR(LOOKUP(2,1/((#REF!=A16)*(#REF!="A FAVOR")),#REF!),"")</f>
        <v/>
      </c>
    </row>
    <row r="17" spans="1:7" x14ac:dyDescent="0.25">
      <c r="A17" t="str">
        <f>Jugadoras!C17</f>
        <v>Carlota</v>
      </c>
      <c r="B17" t="str">
        <f>Jugadoras!E17</f>
        <v>PORTERA</v>
      </c>
      <c r="C17">
        <f>SUM(COUNTIFS(J01_IDA!$A$38:$A$45,"A FAVOR",J01_IDA!$E$38:$E$45,A17),COUNTIFS(J02_IDA!$A$38:$A$45,"A FAVOR",J02_IDA!$E$38:$E$45,A17),COUNTIFS(J03_IDA!$A$38:$A$45,"A FAVOR",J03_IDA!$E$38:$E$45,A17),COUNTIFS(J04_IDA!$A$38:$A$45,"A FAVOR",J04_IDA!$E$38:$E$45,A17),COUNTIFS(J05_IDA!$A$38:$A$45,"A FAVOR",J05_IDA!$E$38:$E$45,A17),COUNTIFS(J06_IDA!$A$38:$A$45,"A FAVOR",J06_IDA!$E$38:$E$45,A17),COUNTIFS(J07_IDA!$A$38:$A$45,"A FAVOR",J07_IDA!$E$38:$E$45,A17),COUNTIFS(J08_IDA!$A$38:$A$45,"A FAVOR",J08_IDA!$E$38:$E$45,A17),COUNTIFS(J09_IDA!$A$38:$A$45,"A FAVOR",J09_IDA!$E$38:$E$45,A17),COUNTIFS(J10_IDA!$A$38:$A$45,"A FAVOR",J10_IDA!$E$38:$E$45,A17),COUNTIFS(J11_IDA!$A$38:$A$45,"A FAVOR",J11_IDA!$E$38:$E$45,A17),COUNTIFS(J12_IDA!$A$38:$A$45,"A FAVOR",J12_IDA!$E$38:$E$45,A17),COUNTIFS(J13_IDA!$A$38:$A$45,"A FAVOR",J13_IDA!$E$38:$E$45,A17),COUNTIFS(J01_VTA!$A$38:$A$45,"A FAVOR",J01_VTA!$E$38:$E$45,A17),COUNTIFS(J02_VTA!$A$38:$A$45,"A FAVOR",J02_VTA!$E$38:$E$45,A17),COUNTIFS(J03_VTA!$A$38:$A$45,"A FAVOR",J03_VTA!$E$38:$E$45,A17),COUNTIFS(J04_VTA!$A$38:$A$45,"A FAVOR",J04_VTA!$E$38:$E$45,A17),COUNTIFS(J05_VTA!$A$38:$A$45,"A FAVOR",J05_VTA!$E$38:$E$45,A17),COUNTIFS(J06_VTA!$A$38:$A$45,"A FAVOR",J06_VTA!$E$38:$E$45,A17),COUNTIFS(J07_VTA!$A$38:$A$45,"A FAVOR",J07_VTA!$E$38:$E$45,A17),COUNTIFS(J08_VTA!$A$38:$A$45,"A FAVOR",J08_VTA!$E$38:$E$45,A17),COUNTIFS(J09_VTA!$A$38:$A$45,"A FAVOR",J09_VTA!$E$38:$E$45,A17),COUNTIFS(J10_VTA!$A$38:$A$45,"A FAVOR",J10_VTA!$E$38:$E$45,A17),COUNTIFS(J11_VTA!$A$38:$A$45,"A FAVOR",J11_VTA!$E$38:$E$45,A17),COUNTIFS(J12_VTA!$A$38:$A$45,"A FAVOR",J12_VTA!$E$38:$E$45,A17),COUNTIFS(J13_VTA!$A$38:$A$45,"A FAVOR",J13_VTA!$E$38:$E$45,A17))</f>
        <v>0</v>
      </c>
      <c r="D17">
        <f>SUM(COUNTIFS(J01_IDA!$A$38:$A$45,"A FAVOR",J01_IDA!$H$38:$H$45,A17),COUNTIFS(J02_IDA!$A$38:$A$45,"A FAVOR",J02_IDA!$H$38:$H$45,A17),COUNTIFS(J03_IDA!$A$38:$A$45,"A FAVOR",J03_IDA!$H$38:$H$45,A17),COUNTIFS(J04_IDA!$A$38:$A$45,"A FAVOR",J04_IDA!$H$38:$H$45,A17),COUNTIFS(J05_IDA!$A$38:$A$45,"A FAVOR",J05_IDA!$H$38:$H$45,A17),COUNTIFS(J06_IDA!$A$38:$A$45,"A FAVOR",J06_IDA!$H$38:$H$45,A17),COUNTIFS(J07_IDA!$A$38:$A$45,"A FAVOR",J07_IDA!$H$38:$H$45,A17),COUNTIFS(J08_IDA!$A$38:$A$45,"A FAVOR",J08_IDA!$H$38:$H$45,A17),COUNTIFS(J09_IDA!$A$38:$A$45,"A FAVOR",J09_IDA!$H$38:$H$45,A17),COUNTIFS(J10_IDA!$A$38:$A$45,"A FAVOR",J10_IDA!$H$38:$H$45,A17),COUNTIFS(J11_IDA!$A$38:$A$45,"A FAVOR",J11_IDA!$H$38:$H$45,A17),COUNTIFS(J12_IDA!$A$38:$A$45,"A FAVOR",J12_IDA!$H$38:$H$45,A17),COUNTIFS(J13_IDA!$A$38:$A$45,"A FAVOR",J13_IDA!$H$38:$H$45,A17),COUNTIFS(J01_VTA!$A$38:$A$45,"A FAVOR",J01_VTA!$H$38:$H$45,A17),COUNTIFS(J02_VTA!$A$38:$A$45,"A FAVOR",J02_VTA!$H$38:$H$45,A17),COUNTIFS(J03_VTA!$A$38:$A$45,"A FAVOR",J03_VTA!$H$38:$H$45,A17),COUNTIFS(J04_VTA!$A$38:$A$45,"A FAVOR",J04_VTA!$H$38:$H$45,A17),COUNTIFS(J05_VTA!$A$38:$A$45,"A FAVOR",J05_VTA!$H$38:$H$45,A17),COUNTIFS(J06_VTA!$A$38:$A$45,"A FAVOR",J06_VTA!$H$38:$H$45,A17),COUNTIFS(J07_VTA!$A$38:$A$45,"A FAVOR",J07_VTA!$H$38:$H$45,A17),COUNTIFS(J08_VTA!$A$38:$A$45,"A FAVOR",J08_VTA!$H$38:$H$45,A17),COUNTIFS(J09_VTA!$A$38:$A$45,"A FAVOR",J09_VTA!$H$38:$H$45,A17),COUNTIFS(J10_VTA!$A$38:$A$45,"A FAVOR",J10_VTA!$H$38:$H$45,A17),COUNTIFS(J11_VTA!$A$38:$A$45,"A FAVOR",J11_VTA!$H$38:$H$45,A17),COUNTIFS(J12_VTA!$A$38:$A$45,"A FAVOR",J12_VTA!$H$38:$H$45,A17),COUNTIFS(J13_VTA!$A$38:$A$45,"A FAVOR",J13_VTA!$H$38:$H$45,A17))</f>
        <v>0</v>
      </c>
      <c r="E17">
        <f>SUM(COUNTIFS(J01_IDA!$A$38:$A$45,"EN CONTRA",J01_IDA!$E$38:$E$45,A17),COUNTIFS(J02_IDA!$A$38:$A$45,"EN CONTRA",J02_IDA!$E$38:$E$45,A17),COUNTIFS(J03_IDA!$A$38:$A$45,"EN CONTRA",J03_IDA!$E$38:$E$45,A17),COUNTIFS(J04_IDA!$A$38:$A$45,"EN CONTRA",J04_IDA!$E$38:$E$45,A17),COUNTIFS(J05_IDA!$A$38:$A$45,"EN CONTRA",J05_IDA!$E$38:$E$45,A17),COUNTIFS(J06_IDA!$A$38:$A$45,"EN CONTRA",J06_IDA!$E$38:$E$45,A17),COUNTIFS(J07_IDA!$A$38:$A$45,"EN CONTRA",J07_IDA!$E$38:$E$45,A17),COUNTIFS(J08_IDA!$A$38:$A$45,"EN CONTRA",J08_IDA!$E$38:$E$45,A17),COUNTIFS(J09_IDA!$A$38:$A$45,"EN CONTRA",J09_IDA!$E$38:$E$45,A17),COUNTIFS(J10_IDA!$A$38:$A$45,"EN CONTRA",J10_IDA!$E$38:$E$45,A17),COUNTIFS(J11_IDA!$A$38:$A$45,"EN CONTRA",J11_IDA!$E$38:$E$45,A17),COUNTIFS(J12_IDA!$A$38:$A$45,"EN CONTRA",J12_IDA!$E$38:$E$45,A17),COUNTIFS(J13_IDA!$A$38:$A$45,"EN CONTRA",J13_IDA!$E$38:$E$45,A17),COUNTIFS(J01_VTA!$A$38:$A$45,"EN CONTRA",J01_VTA!$E$38:$E$45,A17),COUNTIFS(J02_VTA!$A$38:$A$45,"EN CONTRA",J02_VTA!$E$38:$E$45,A17),COUNTIFS(J03_VTA!$A$38:$A$45,"EN CONTRA",J03_VTA!$E$38:$E$45,A17),COUNTIFS(J04_VTA!$A$38:$A$45,"EN CONTRA",J04_VTA!$E$38:$E$45,A17),COUNTIFS(J05_VTA!$A$38:$A$45,"EN CONTRA",J05_VTA!$E$38:$E$45,A17),COUNTIFS(J06_VTA!$A$38:$A$45,"EN CONTRA",J06_VTA!$E$38:$E$45,A17),COUNTIFS(J07_VTA!$A$38:$A$45,"EN CONTRA",J07_VTA!$E$38:$E$45,A17),COUNTIFS(J08_VTA!$A$38:$A$45,"EN CONTRA",J08_VTA!$E$38:$E$45,A17),COUNTIFS(J09_VTA!$A$38:$A$45,"EN CONTRA",J09_VTA!$E$38:$E$45,A17),COUNTIFS(J10_VTA!$A$38:$A$45,"EN CONTRA",J10_VTA!$E$38:$E$45,A17),COUNTIFS(J11_VTA!$A$38:$A$45,"EN CONTRA",J11_VTA!$E$38:$E$45,A17),COUNTIFS(J12_VTA!$A$38:$A$45,"EN CONTRA",J12_VTA!$E$38:$E$45,A17),COUNTIFS(J13_VTA!$A$38:$A$45,"EN CONTRA",J13_VTA!$E$38:$E$45,A17))</f>
        <v>1</v>
      </c>
      <c r="F17">
        <f>IF(A17="","",IFERROR(SUMPRODUCT((#REF!=A17)*(#REF!="A FAVOR")/COUNTIFS(#REF!,#REF!,#REF!,#REF!,#REF!,#REF!)),0))</f>
        <v>0</v>
      </c>
      <c r="G17" s="3" t="str">
        <f>IFERROR(LOOKUP(2,1/((#REF!=A17)*(#REF!="A FAVOR")),#REF!),"")</f>
        <v/>
      </c>
    </row>
    <row r="18" spans="1:7" x14ac:dyDescent="0.25">
      <c r="A18" t="str">
        <f>Jugadoras!C18</f>
        <v>Ari</v>
      </c>
      <c r="B18" t="str">
        <f>Jugadoras!E18</f>
        <v>EXT. / DEL.</v>
      </c>
      <c r="C18">
        <f>SUM(COUNTIFS(J01_IDA!$A$38:$A$45,"A FAVOR",J01_IDA!$E$38:$E$45,A18),COUNTIFS(J02_IDA!$A$38:$A$45,"A FAVOR",J02_IDA!$E$38:$E$45,A18),COUNTIFS(J03_IDA!$A$38:$A$45,"A FAVOR",J03_IDA!$E$38:$E$45,A18),COUNTIFS(J04_IDA!$A$38:$A$45,"A FAVOR",J04_IDA!$E$38:$E$45,A18),COUNTIFS(J05_IDA!$A$38:$A$45,"A FAVOR",J05_IDA!$E$38:$E$45,A18),COUNTIFS(J06_IDA!$A$38:$A$45,"A FAVOR",J06_IDA!$E$38:$E$45,A18),COUNTIFS(J07_IDA!$A$38:$A$45,"A FAVOR",J07_IDA!$E$38:$E$45,A18),COUNTIFS(J08_IDA!$A$38:$A$45,"A FAVOR",J08_IDA!$E$38:$E$45,A18),COUNTIFS(J09_IDA!$A$38:$A$45,"A FAVOR",J09_IDA!$E$38:$E$45,A18),COUNTIFS(J10_IDA!$A$38:$A$45,"A FAVOR",J10_IDA!$E$38:$E$45,A18),COUNTIFS(J11_IDA!$A$38:$A$45,"A FAVOR",J11_IDA!$E$38:$E$45,A18),COUNTIFS(J12_IDA!$A$38:$A$45,"A FAVOR",J12_IDA!$E$38:$E$45,A18),COUNTIFS(J13_IDA!$A$38:$A$45,"A FAVOR",J13_IDA!$E$38:$E$45,A18),COUNTIFS(J01_VTA!$A$38:$A$45,"A FAVOR",J01_VTA!$E$38:$E$45,A18),COUNTIFS(J02_VTA!$A$38:$A$45,"A FAVOR",J02_VTA!$E$38:$E$45,A18),COUNTIFS(J03_VTA!$A$38:$A$45,"A FAVOR",J03_VTA!$E$38:$E$45,A18),COUNTIFS(J04_VTA!$A$38:$A$45,"A FAVOR",J04_VTA!$E$38:$E$45,A18),COUNTIFS(J05_VTA!$A$38:$A$45,"A FAVOR",J05_VTA!$E$38:$E$45,A18),COUNTIFS(J06_VTA!$A$38:$A$45,"A FAVOR",J06_VTA!$E$38:$E$45,A18),COUNTIFS(J07_VTA!$A$38:$A$45,"A FAVOR",J07_VTA!$E$38:$E$45,A18),COUNTIFS(J08_VTA!$A$38:$A$45,"A FAVOR",J08_VTA!$E$38:$E$45,A18),COUNTIFS(J09_VTA!$A$38:$A$45,"A FAVOR",J09_VTA!$E$38:$E$45,A18),COUNTIFS(J10_VTA!$A$38:$A$45,"A FAVOR",J10_VTA!$E$38:$E$45,A18),COUNTIFS(J11_VTA!$A$38:$A$45,"A FAVOR",J11_VTA!$E$38:$E$45,A18),COUNTIFS(J12_VTA!$A$38:$A$45,"A FAVOR",J12_VTA!$E$38:$E$45,A18),COUNTIFS(J13_VTA!$A$38:$A$45,"A FAVOR",J13_VTA!$E$38:$E$45,A18))</f>
        <v>0</v>
      </c>
      <c r="D18">
        <f>SUM(COUNTIFS(J01_IDA!$A$38:$A$45,"A FAVOR",J01_IDA!$H$38:$H$45,A18),COUNTIFS(J02_IDA!$A$38:$A$45,"A FAVOR",J02_IDA!$H$38:$H$45,A18),COUNTIFS(J03_IDA!$A$38:$A$45,"A FAVOR",J03_IDA!$H$38:$H$45,A18),COUNTIFS(J04_IDA!$A$38:$A$45,"A FAVOR",J04_IDA!$H$38:$H$45,A18),COUNTIFS(J05_IDA!$A$38:$A$45,"A FAVOR",J05_IDA!$H$38:$H$45,A18),COUNTIFS(J06_IDA!$A$38:$A$45,"A FAVOR",J06_IDA!$H$38:$H$45,A18),COUNTIFS(J07_IDA!$A$38:$A$45,"A FAVOR",J07_IDA!$H$38:$H$45,A18),COUNTIFS(J08_IDA!$A$38:$A$45,"A FAVOR",J08_IDA!$H$38:$H$45,A18),COUNTIFS(J09_IDA!$A$38:$A$45,"A FAVOR",J09_IDA!$H$38:$H$45,A18),COUNTIFS(J10_IDA!$A$38:$A$45,"A FAVOR",J10_IDA!$H$38:$H$45,A18),COUNTIFS(J11_IDA!$A$38:$A$45,"A FAVOR",J11_IDA!$H$38:$H$45,A18),COUNTIFS(J12_IDA!$A$38:$A$45,"A FAVOR",J12_IDA!$H$38:$H$45,A18),COUNTIFS(J13_IDA!$A$38:$A$45,"A FAVOR",J13_IDA!$H$38:$H$45,A18),COUNTIFS(J01_VTA!$A$38:$A$45,"A FAVOR",J01_VTA!$H$38:$H$45,A18),COUNTIFS(J02_VTA!$A$38:$A$45,"A FAVOR",J02_VTA!$H$38:$H$45,A18),COUNTIFS(J03_VTA!$A$38:$A$45,"A FAVOR",J03_VTA!$H$38:$H$45,A18),COUNTIFS(J04_VTA!$A$38:$A$45,"A FAVOR",J04_VTA!$H$38:$H$45,A18),COUNTIFS(J05_VTA!$A$38:$A$45,"A FAVOR",J05_VTA!$H$38:$H$45,A18),COUNTIFS(J06_VTA!$A$38:$A$45,"A FAVOR",J06_VTA!$H$38:$H$45,A18),COUNTIFS(J07_VTA!$A$38:$A$45,"A FAVOR",J07_VTA!$H$38:$H$45,A18),COUNTIFS(J08_VTA!$A$38:$A$45,"A FAVOR",J08_VTA!$H$38:$H$45,A18),COUNTIFS(J09_VTA!$A$38:$A$45,"A FAVOR",J09_VTA!$H$38:$H$45,A18),COUNTIFS(J10_VTA!$A$38:$A$45,"A FAVOR",J10_VTA!$H$38:$H$45,A18),COUNTIFS(J11_VTA!$A$38:$A$45,"A FAVOR",J11_VTA!$H$38:$H$45,A18),COUNTIFS(J12_VTA!$A$38:$A$45,"A FAVOR",J12_VTA!$H$38:$H$45,A18),COUNTIFS(J13_VTA!$A$38:$A$45,"A FAVOR",J13_VTA!$H$38:$H$45,A18))</f>
        <v>0</v>
      </c>
      <c r="E18">
        <f>SUM(COUNTIFS(J01_IDA!$A$38:$A$45,"EN CONTRA",J01_IDA!$E$38:$E$45,A18),COUNTIFS(J02_IDA!$A$38:$A$45,"EN CONTRA",J02_IDA!$E$38:$E$45,A18),COUNTIFS(J03_IDA!$A$38:$A$45,"EN CONTRA",J03_IDA!$E$38:$E$45,A18),COUNTIFS(J04_IDA!$A$38:$A$45,"EN CONTRA",J04_IDA!$E$38:$E$45,A18),COUNTIFS(J05_IDA!$A$38:$A$45,"EN CONTRA",J05_IDA!$E$38:$E$45,A18),COUNTIFS(J06_IDA!$A$38:$A$45,"EN CONTRA",J06_IDA!$E$38:$E$45,A18),COUNTIFS(J07_IDA!$A$38:$A$45,"EN CONTRA",J07_IDA!$E$38:$E$45,A18),COUNTIFS(J08_IDA!$A$38:$A$45,"EN CONTRA",J08_IDA!$E$38:$E$45,A18),COUNTIFS(J09_IDA!$A$38:$A$45,"EN CONTRA",J09_IDA!$E$38:$E$45,A18),COUNTIFS(J10_IDA!$A$38:$A$45,"EN CONTRA",J10_IDA!$E$38:$E$45,A18),COUNTIFS(J11_IDA!$A$38:$A$45,"EN CONTRA",J11_IDA!$E$38:$E$45,A18),COUNTIFS(J12_IDA!$A$38:$A$45,"EN CONTRA",J12_IDA!$E$38:$E$45,A18),COUNTIFS(J13_IDA!$A$38:$A$45,"EN CONTRA",J13_IDA!$E$38:$E$45,A18),COUNTIFS(J01_VTA!$A$38:$A$45,"EN CONTRA",J01_VTA!$E$38:$E$45,A18),COUNTIFS(J02_VTA!$A$38:$A$45,"EN CONTRA",J02_VTA!$E$38:$E$45,A18),COUNTIFS(J03_VTA!$A$38:$A$45,"EN CONTRA",J03_VTA!$E$38:$E$45,A18),COUNTIFS(J04_VTA!$A$38:$A$45,"EN CONTRA",J04_VTA!$E$38:$E$45,A18),COUNTIFS(J05_VTA!$A$38:$A$45,"EN CONTRA",J05_VTA!$E$38:$E$45,A18),COUNTIFS(J06_VTA!$A$38:$A$45,"EN CONTRA",J06_VTA!$E$38:$E$45,A18),COUNTIFS(J07_VTA!$A$38:$A$45,"EN CONTRA",J07_VTA!$E$38:$E$45,A18),COUNTIFS(J08_VTA!$A$38:$A$45,"EN CONTRA",J08_VTA!$E$38:$E$45,A18),COUNTIFS(J09_VTA!$A$38:$A$45,"EN CONTRA",J09_VTA!$E$38:$E$45,A18),COUNTIFS(J10_VTA!$A$38:$A$45,"EN CONTRA",J10_VTA!$E$38:$E$45,A18),COUNTIFS(J11_VTA!$A$38:$A$45,"EN CONTRA",J11_VTA!$E$38:$E$45,A18),COUNTIFS(J12_VTA!$A$38:$A$45,"EN CONTRA",J12_VTA!$E$38:$E$45,A18),COUNTIFS(J13_VTA!$A$38:$A$45,"EN CONTRA",J13_VTA!$E$38:$E$45,A18))</f>
        <v>0</v>
      </c>
      <c r="F18">
        <f>IF(A18="","",IFERROR(SUMPRODUCT((#REF!=A18)*(#REF!="A FAVOR")/COUNTIFS(#REF!,#REF!,#REF!,#REF!,#REF!,#REF!)),0))</f>
        <v>0</v>
      </c>
      <c r="G18" s="3" t="str">
        <f>IFERROR(LOOKUP(2,1/((#REF!=A18)*(#REF!="A FAVOR")),#REF!),"")</f>
        <v/>
      </c>
    </row>
    <row r="19" spans="1:7" x14ac:dyDescent="0.25">
      <c r="A19" t="str">
        <f>Jugadoras!C19</f>
        <v>Lucía M.</v>
      </c>
      <c r="B19" t="str">
        <f>Jugadoras!E19</f>
        <v>EXT.</v>
      </c>
      <c r="C19">
        <f>SUM(COUNTIFS(J01_IDA!$A$38:$A$45,"A FAVOR",J01_IDA!$E$38:$E$45,A19),COUNTIFS(J02_IDA!$A$38:$A$45,"A FAVOR",J02_IDA!$E$38:$E$45,A19),COUNTIFS(J03_IDA!$A$38:$A$45,"A FAVOR",J03_IDA!$E$38:$E$45,A19),COUNTIFS(J04_IDA!$A$38:$A$45,"A FAVOR",J04_IDA!$E$38:$E$45,A19),COUNTIFS(J05_IDA!$A$38:$A$45,"A FAVOR",J05_IDA!$E$38:$E$45,A19),COUNTIFS(J06_IDA!$A$38:$A$45,"A FAVOR",J06_IDA!$E$38:$E$45,A19),COUNTIFS(J07_IDA!$A$38:$A$45,"A FAVOR",J07_IDA!$E$38:$E$45,A19),COUNTIFS(J08_IDA!$A$38:$A$45,"A FAVOR",J08_IDA!$E$38:$E$45,A19),COUNTIFS(J09_IDA!$A$38:$A$45,"A FAVOR",J09_IDA!$E$38:$E$45,A19),COUNTIFS(J10_IDA!$A$38:$A$45,"A FAVOR",J10_IDA!$E$38:$E$45,A19),COUNTIFS(J11_IDA!$A$38:$A$45,"A FAVOR",J11_IDA!$E$38:$E$45,A19),COUNTIFS(J12_IDA!$A$38:$A$45,"A FAVOR",J12_IDA!$E$38:$E$45,A19),COUNTIFS(J13_IDA!$A$38:$A$45,"A FAVOR",J13_IDA!$E$38:$E$45,A19),COUNTIFS(J01_VTA!$A$38:$A$45,"A FAVOR",J01_VTA!$E$38:$E$45,A19),COUNTIFS(J02_VTA!$A$38:$A$45,"A FAVOR",J02_VTA!$E$38:$E$45,A19),COUNTIFS(J03_VTA!$A$38:$A$45,"A FAVOR",J03_VTA!$E$38:$E$45,A19),COUNTIFS(J04_VTA!$A$38:$A$45,"A FAVOR",J04_VTA!$E$38:$E$45,A19),COUNTIFS(J05_VTA!$A$38:$A$45,"A FAVOR",J05_VTA!$E$38:$E$45,A19),COUNTIFS(J06_VTA!$A$38:$A$45,"A FAVOR",J06_VTA!$E$38:$E$45,A19),COUNTIFS(J07_VTA!$A$38:$A$45,"A FAVOR",J07_VTA!$E$38:$E$45,A19),COUNTIFS(J08_VTA!$A$38:$A$45,"A FAVOR",J08_VTA!$E$38:$E$45,A19),COUNTIFS(J09_VTA!$A$38:$A$45,"A FAVOR",J09_VTA!$E$38:$E$45,A19),COUNTIFS(J10_VTA!$A$38:$A$45,"A FAVOR",J10_VTA!$E$38:$E$45,A19),COUNTIFS(J11_VTA!$A$38:$A$45,"A FAVOR",J11_VTA!$E$38:$E$45,A19),COUNTIFS(J12_VTA!$A$38:$A$45,"A FAVOR",J12_VTA!$E$38:$E$45,A19),COUNTIFS(J13_VTA!$A$38:$A$45,"A FAVOR",J13_VTA!$E$38:$E$45,A19))</f>
        <v>0</v>
      </c>
      <c r="D19">
        <f>SUM(COUNTIFS(J01_IDA!$A$38:$A$45,"A FAVOR",J01_IDA!$H$38:$H$45,A19),COUNTIFS(J02_IDA!$A$38:$A$45,"A FAVOR",J02_IDA!$H$38:$H$45,A19),COUNTIFS(J03_IDA!$A$38:$A$45,"A FAVOR",J03_IDA!$H$38:$H$45,A19),COUNTIFS(J04_IDA!$A$38:$A$45,"A FAVOR",J04_IDA!$H$38:$H$45,A19),COUNTIFS(J05_IDA!$A$38:$A$45,"A FAVOR",J05_IDA!$H$38:$H$45,A19),COUNTIFS(J06_IDA!$A$38:$A$45,"A FAVOR",J06_IDA!$H$38:$H$45,A19),COUNTIFS(J07_IDA!$A$38:$A$45,"A FAVOR",J07_IDA!$H$38:$H$45,A19),COUNTIFS(J08_IDA!$A$38:$A$45,"A FAVOR",J08_IDA!$H$38:$H$45,A19),COUNTIFS(J09_IDA!$A$38:$A$45,"A FAVOR",J09_IDA!$H$38:$H$45,A19),COUNTIFS(J10_IDA!$A$38:$A$45,"A FAVOR",J10_IDA!$H$38:$H$45,A19),COUNTIFS(J11_IDA!$A$38:$A$45,"A FAVOR",J11_IDA!$H$38:$H$45,A19),COUNTIFS(J12_IDA!$A$38:$A$45,"A FAVOR",J12_IDA!$H$38:$H$45,A19),COUNTIFS(J13_IDA!$A$38:$A$45,"A FAVOR",J13_IDA!$H$38:$H$45,A19),COUNTIFS(J01_VTA!$A$38:$A$45,"A FAVOR",J01_VTA!$H$38:$H$45,A19),COUNTIFS(J02_VTA!$A$38:$A$45,"A FAVOR",J02_VTA!$H$38:$H$45,A19),COUNTIFS(J03_VTA!$A$38:$A$45,"A FAVOR",J03_VTA!$H$38:$H$45,A19),COUNTIFS(J04_VTA!$A$38:$A$45,"A FAVOR",J04_VTA!$H$38:$H$45,A19),COUNTIFS(J05_VTA!$A$38:$A$45,"A FAVOR",J05_VTA!$H$38:$H$45,A19),COUNTIFS(J06_VTA!$A$38:$A$45,"A FAVOR",J06_VTA!$H$38:$H$45,A19),COUNTIFS(J07_VTA!$A$38:$A$45,"A FAVOR",J07_VTA!$H$38:$H$45,A19),COUNTIFS(J08_VTA!$A$38:$A$45,"A FAVOR",J08_VTA!$H$38:$H$45,A19),COUNTIFS(J09_VTA!$A$38:$A$45,"A FAVOR",J09_VTA!$H$38:$H$45,A19),COUNTIFS(J10_VTA!$A$38:$A$45,"A FAVOR",J10_VTA!$H$38:$H$45,A19),COUNTIFS(J11_VTA!$A$38:$A$45,"A FAVOR",J11_VTA!$H$38:$H$45,A19),COUNTIFS(J12_VTA!$A$38:$A$45,"A FAVOR",J12_VTA!$H$38:$H$45,A19),COUNTIFS(J13_VTA!$A$38:$A$45,"A FAVOR",J13_VTA!$H$38:$H$45,A19))</f>
        <v>0</v>
      </c>
      <c r="E19">
        <f>SUM(COUNTIFS(J01_IDA!$A$38:$A$45,"EN CONTRA",J01_IDA!$E$38:$E$45,A19),COUNTIFS(J02_IDA!$A$38:$A$45,"EN CONTRA",J02_IDA!$E$38:$E$45,A19),COUNTIFS(J03_IDA!$A$38:$A$45,"EN CONTRA",J03_IDA!$E$38:$E$45,A19),COUNTIFS(J04_IDA!$A$38:$A$45,"EN CONTRA",J04_IDA!$E$38:$E$45,A19),COUNTIFS(J05_IDA!$A$38:$A$45,"EN CONTRA",J05_IDA!$E$38:$E$45,A19),COUNTIFS(J06_IDA!$A$38:$A$45,"EN CONTRA",J06_IDA!$E$38:$E$45,A19),COUNTIFS(J07_IDA!$A$38:$A$45,"EN CONTRA",J07_IDA!$E$38:$E$45,A19),COUNTIFS(J08_IDA!$A$38:$A$45,"EN CONTRA",J08_IDA!$E$38:$E$45,A19),COUNTIFS(J09_IDA!$A$38:$A$45,"EN CONTRA",J09_IDA!$E$38:$E$45,A19),COUNTIFS(J10_IDA!$A$38:$A$45,"EN CONTRA",J10_IDA!$E$38:$E$45,A19),COUNTIFS(J11_IDA!$A$38:$A$45,"EN CONTRA",J11_IDA!$E$38:$E$45,A19),COUNTIFS(J12_IDA!$A$38:$A$45,"EN CONTRA",J12_IDA!$E$38:$E$45,A19),COUNTIFS(J13_IDA!$A$38:$A$45,"EN CONTRA",J13_IDA!$E$38:$E$45,A19),COUNTIFS(J01_VTA!$A$38:$A$45,"EN CONTRA",J01_VTA!$E$38:$E$45,A19),COUNTIFS(J02_VTA!$A$38:$A$45,"EN CONTRA",J02_VTA!$E$38:$E$45,A19),COUNTIFS(J03_VTA!$A$38:$A$45,"EN CONTRA",J03_VTA!$E$38:$E$45,A19),COUNTIFS(J04_VTA!$A$38:$A$45,"EN CONTRA",J04_VTA!$E$38:$E$45,A19),COUNTIFS(J05_VTA!$A$38:$A$45,"EN CONTRA",J05_VTA!$E$38:$E$45,A19),COUNTIFS(J06_VTA!$A$38:$A$45,"EN CONTRA",J06_VTA!$E$38:$E$45,A19),COUNTIFS(J07_VTA!$A$38:$A$45,"EN CONTRA",J07_VTA!$E$38:$E$45,A19),COUNTIFS(J08_VTA!$A$38:$A$45,"EN CONTRA",J08_VTA!$E$38:$E$45,A19),COUNTIFS(J09_VTA!$A$38:$A$45,"EN CONTRA",J09_VTA!$E$38:$E$45,A19),COUNTIFS(J10_VTA!$A$38:$A$45,"EN CONTRA",J10_VTA!$E$38:$E$45,A19),COUNTIFS(J11_VTA!$A$38:$A$45,"EN CONTRA",J11_VTA!$E$38:$E$45,A19),COUNTIFS(J12_VTA!$A$38:$A$45,"EN CONTRA",J12_VTA!$E$38:$E$45,A19),COUNTIFS(J13_VTA!$A$38:$A$45,"EN CONTRA",J13_VTA!$E$38:$E$45,A19))</f>
        <v>0</v>
      </c>
      <c r="F19">
        <f>IF(A19="","",IFERROR(SUMPRODUCT((#REF!=A19)*(#REF!="A FAVOR")/COUNTIFS(#REF!,#REF!,#REF!,#REF!,#REF!,#REF!)),0))</f>
        <v>0</v>
      </c>
      <c r="G19" s="3" t="str">
        <f>IFERROR(LOOKUP(2,1/((#REF!=A19)*(#REF!="A FAVOR")),#REF!),"")</f>
        <v/>
      </c>
    </row>
    <row r="20" spans="1:7" x14ac:dyDescent="0.25">
      <c r="A20" t="str">
        <f>Jugadoras!C20</f>
        <v>Ana</v>
      </c>
      <c r="B20" t="str">
        <f>Jugadoras!E20</f>
        <v>DELANTERA / M.P.</v>
      </c>
      <c r="C20">
        <f>SUM(COUNTIFS(J01_IDA!$A$38:$A$45,"A FAVOR",J01_IDA!$E$38:$E$45,A20),COUNTIFS(J02_IDA!$A$38:$A$45,"A FAVOR",J02_IDA!$E$38:$E$45,A20),COUNTIFS(J03_IDA!$A$38:$A$45,"A FAVOR",J03_IDA!$E$38:$E$45,A20),COUNTIFS(J04_IDA!$A$38:$A$45,"A FAVOR",J04_IDA!$E$38:$E$45,A20),COUNTIFS(J05_IDA!$A$38:$A$45,"A FAVOR",J05_IDA!$E$38:$E$45,A20),COUNTIFS(J06_IDA!$A$38:$A$45,"A FAVOR",J06_IDA!$E$38:$E$45,A20),COUNTIFS(J07_IDA!$A$38:$A$45,"A FAVOR",J07_IDA!$E$38:$E$45,A20),COUNTIFS(J08_IDA!$A$38:$A$45,"A FAVOR",J08_IDA!$E$38:$E$45,A20),COUNTIFS(J09_IDA!$A$38:$A$45,"A FAVOR",J09_IDA!$E$38:$E$45,A20),COUNTIFS(J10_IDA!$A$38:$A$45,"A FAVOR",J10_IDA!$E$38:$E$45,A20),COUNTIFS(J11_IDA!$A$38:$A$45,"A FAVOR",J11_IDA!$E$38:$E$45,A20),COUNTIFS(J12_IDA!$A$38:$A$45,"A FAVOR",J12_IDA!$E$38:$E$45,A20),COUNTIFS(J13_IDA!$A$38:$A$45,"A FAVOR",J13_IDA!$E$38:$E$45,A20),COUNTIFS(J01_VTA!$A$38:$A$45,"A FAVOR",J01_VTA!$E$38:$E$45,A20),COUNTIFS(J02_VTA!$A$38:$A$45,"A FAVOR",J02_VTA!$E$38:$E$45,A20),COUNTIFS(J03_VTA!$A$38:$A$45,"A FAVOR",J03_VTA!$E$38:$E$45,A20),COUNTIFS(J04_VTA!$A$38:$A$45,"A FAVOR",J04_VTA!$E$38:$E$45,A20),COUNTIFS(J05_VTA!$A$38:$A$45,"A FAVOR",J05_VTA!$E$38:$E$45,A20),COUNTIFS(J06_VTA!$A$38:$A$45,"A FAVOR",J06_VTA!$E$38:$E$45,A20),COUNTIFS(J07_VTA!$A$38:$A$45,"A FAVOR",J07_VTA!$E$38:$E$45,A20),COUNTIFS(J08_VTA!$A$38:$A$45,"A FAVOR",J08_VTA!$E$38:$E$45,A20),COUNTIFS(J09_VTA!$A$38:$A$45,"A FAVOR",J09_VTA!$E$38:$E$45,A20),COUNTIFS(J10_VTA!$A$38:$A$45,"A FAVOR",J10_VTA!$E$38:$E$45,A20),COUNTIFS(J11_VTA!$A$38:$A$45,"A FAVOR",J11_VTA!$E$38:$E$45,A20),COUNTIFS(J12_VTA!$A$38:$A$45,"A FAVOR",J12_VTA!$E$38:$E$45,A20),COUNTIFS(J13_VTA!$A$38:$A$45,"A FAVOR",J13_VTA!$E$38:$E$45,A20))</f>
        <v>1</v>
      </c>
      <c r="D20">
        <f>SUM(COUNTIFS(J01_IDA!$A$38:$A$45,"A FAVOR",J01_IDA!$H$38:$H$45,A20),COUNTIFS(J02_IDA!$A$38:$A$45,"A FAVOR",J02_IDA!$H$38:$H$45,A20),COUNTIFS(J03_IDA!$A$38:$A$45,"A FAVOR",J03_IDA!$H$38:$H$45,A20),COUNTIFS(J04_IDA!$A$38:$A$45,"A FAVOR",J04_IDA!$H$38:$H$45,A20),COUNTIFS(J05_IDA!$A$38:$A$45,"A FAVOR",J05_IDA!$H$38:$H$45,A20),COUNTIFS(J06_IDA!$A$38:$A$45,"A FAVOR",J06_IDA!$H$38:$H$45,A20),COUNTIFS(J07_IDA!$A$38:$A$45,"A FAVOR",J07_IDA!$H$38:$H$45,A20),COUNTIFS(J08_IDA!$A$38:$A$45,"A FAVOR",J08_IDA!$H$38:$H$45,A20),COUNTIFS(J09_IDA!$A$38:$A$45,"A FAVOR",J09_IDA!$H$38:$H$45,A20),COUNTIFS(J10_IDA!$A$38:$A$45,"A FAVOR",J10_IDA!$H$38:$H$45,A20),COUNTIFS(J11_IDA!$A$38:$A$45,"A FAVOR",J11_IDA!$H$38:$H$45,A20),COUNTIFS(J12_IDA!$A$38:$A$45,"A FAVOR",J12_IDA!$H$38:$H$45,A20),COUNTIFS(J13_IDA!$A$38:$A$45,"A FAVOR",J13_IDA!$H$38:$H$45,A20),COUNTIFS(J01_VTA!$A$38:$A$45,"A FAVOR",J01_VTA!$H$38:$H$45,A20),COUNTIFS(J02_VTA!$A$38:$A$45,"A FAVOR",J02_VTA!$H$38:$H$45,A20),COUNTIFS(J03_VTA!$A$38:$A$45,"A FAVOR",J03_VTA!$H$38:$H$45,A20),COUNTIFS(J04_VTA!$A$38:$A$45,"A FAVOR",J04_VTA!$H$38:$H$45,A20),COUNTIFS(J05_VTA!$A$38:$A$45,"A FAVOR",J05_VTA!$H$38:$H$45,A20),COUNTIFS(J06_VTA!$A$38:$A$45,"A FAVOR",J06_VTA!$H$38:$H$45,A20),COUNTIFS(J07_VTA!$A$38:$A$45,"A FAVOR",J07_VTA!$H$38:$H$45,A20),COUNTIFS(J08_VTA!$A$38:$A$45,"A FAVOR",J08_VTA!$H$38:$H$45,A20),COUNTIFS(J09_VTA!$A$38:$A$45,"A FAVOR",J09_VTA!$H$38:$H$45,A20),COUNTIFS(J10_VTA!$A$38:$A$45,"A FAVOR",J10_VTA!$H$38:$H$45,A20),COUNTIFS(J11_VTA!$A$38:$A$45,"A FAVOR",J11_VTA!$H$38:$H$45,A20),COUNTIFS(J12_VTA!$A$38:$A$45,"A FAVOR",J12_VTA!$H$38:$H$45,A20),COUNTIFS(J13_VTA!$A$38:$A$45,"A FAVOR",J13_VTA!$H$38:$H$45,A20))</f>
        <v>0</v>
      </c>
      <c r="E20">
        <f>SUM(COUNTIFS(J01_IDA!$A$38:$A$45,"EN CONTRA",J01_IDA!$E$38:$E$45,A20),COUNTIFS(J02_IDA!$A$38:$A$45,"EN CONTRA",J02_IDA!$E$38:$E$45,A20),COUNTIFS(J03_IDA!$A$38:$A$45,"EN CONTRA",J03_IDA!$E$38:$E$45,A20),COUNTIFS(J04_IDA!$A$38:$A$45,"EN CONTRA",J04_IDA!$E$38:$E$45,A20),COUNTIFS(J05_IDA!$A$38:$A$45,"EN CONTRA",J05_IDA!$E$38:$E$45,A20),COUNTIFS(J06_IDA!$A$38:$A$45,"EN CONTRA",J06_IDA!$E$38:$E$45,A20),COUNTIFS(J07_IDA!$A$38:$A$45,"EN CONTRA",J07_IDA!$E$38:$E$45,A20),COUNTIFS(J08_IDA!$A$38:$A$45,"EN CONTRA",J08_IDA!$E$38:$E$45,A20),COUNTIFS(J09_IDA!$A$38:$A$45,"EN CONTRA",J09_IDA!$E$38:$E$45,A20),COUNTIFS(J10_IDA!$A$38:$A$45,"EN CONTRA",J10_IDA!$E$38:$E$45,A20),COUNTIFS(J11_IDA!$A$38:$A$45,"EN CONTRA",J11_IDA!$E$38:$E$45,A20),COUNTIFS(J12_IDA!$A$38:$A$45,"EN CONTRA",J12_IDA!$E$38:$E$45,A20),COUNTIFS(J13_IDA!$A$38:$A$45,"EN CONTRA",J13_IDA!$E$38:$E$45,A20),COUNTIFS(J01_VTA!$A$38:$A$45,"EN CONTRA",J01_VTA!$E$38:$E$45,A20),COUNTIFS(J02_VTA!$A$38:$A$45,"EN CONTRA",J02_VTA!$E$38:$E$45,A20),COUNTIFS(J03_VTA!$A$38:$A$45,"EN CONTRA",J03_VTA!$E$38:$E$45,A20),COUNTIFS(J04_VTA!$A$38:$A$45,"EN CONTRA",J04_VTA!$E$38:$E$45,A20),COUNTIFS(J05_VTA!$A$38:$A$45,"EN CONTRA",J05_VTA!$E$38:$E$45,A20),COUNTIFS(J06_VTA!$A$38:$A$45,"EN CONTRA",J06_VTA!$E$38:$E$45,A20),COUNTIFS(J07_VTA!$A$38:$A$45,"EN CONTRA",J07_VTA!$E$38:$E$45,A20),COUNTIFS(J08_VTA!$A$38:$A$45,"EN CONTRA",J08_VTA!$E$38:$E$45,A20),COUNTIFS(J09_VTA!$A$38:$A$45,"EN CONTRA",J09_VTA!$E$38:$E$45,A20),COUNTIFS(J10_VTA!$A$38:$A$45,"EN CONTRA",J10_VTA!$E$38:$E$45,A20),COUNTIFS(J11_VTA!$A$38:$A$45,"EN CONTRA",J11_VTA!$E$38:$E$45,A20),COUNTIFS(J12_VTA!$A$38:$A$45,"EN CONTRA",J12_VTA!$E$38:$E$45,A20),COUNTIFS(J13_VTA!$A$38:$A$45,"EN CONTRA",J13_VTA!$E$38:$E$45,A20))</f>
        <v>0</v>
      </c>
      <c r="F20">
        <f>IF(A20="","",IFERROR(SUMPRODUCT((#REF!=A20)*(#REF!="A FAVOR")/COUNTIFS(#REF!,#REF!,#REF!,#REF!,#REF!,#REF!)),0))</f>
        <v>0</v>
      </c>
      <c r="G20" s="3" t="str">
        <f>IFERROR(LOOKUP(2,1/((#REF!=A20)*(#REF!="A FAVOR")),#REF!),"")</f>
        <v/>
      </c>
    </row>
    <row r="21" spans="1:7" x14ac:dyDescent="0.25">
      <c r="A21" t="str">
        <f>Jugadoras!C21</f>
        <v>Marta G.</v>
      </c>
      <c r="B21" t="str">
        <f>Jugadoras!E21</f>
        <v>M.C.</v>
      </c>
      <c r="C21">
        <f>SUM(COUNTIFS(J01_IDA!$A$38:$A$45,"A FAVOR",J01_IDA!$E$38:$E$45,A21),COUNTIFS(J02_IDA!$A$38:$A$45,"A FAVOR",J02_IDA!$E$38:$E$45,A21),COUNTIFS(J03_IDA!$A$38:$A$45,"A FAVOR",J03_IDA!$E$38:$E$45,A21),COUNTIFS(J04_IDA!$A$38:$A$45,"A FAVOR",J04_IDA!$E$38:$E$45,A21),COUNTIFS(J05_IDA!$A$38:$A$45,"A FAVOR",J05_IDA!$E$38:$E$45,A21),COUNTIFS(J06_IDA!$A$38:$A$45,"A FAVOR",J06_IDA!$E$38:$E$45,A21),COUNTIFS(J07_IDA!$A$38:$A$45,"A FAVOR",J07_IDA!$E$38:$E$45,A21),COUNTIFS(J08_IDA!$A$38:$A$45,"A FAVOR",J08_IDA!$E$38:$E$45,A21),COUNTIFS(J09_IDA!$A$38:$A$45,"A FAVOR",J09_IDA!$E$38:$E$45,A21),COUNTIFS(J10_IDA!$A$38:$A$45,"A FAVOR",J10_IDA!$E$38:$E$45,A21),COUNTIFS(J11_IDA!$A$38:$A$45,"A FAVOR",J11_IDA!$E$38:$E$45,A21),COUNTIFS(J12_IDA!$A$38:$A$45,"A FAVOR",J12_IDA!$E$38:$E$45,A21),COUNTIFS(J13_IDA!$A$38:$A$45,"A FAVOR",J13_IDA!$E$38:$E$45,A21),COUNTIFS(J01_VTA!$A$38:$A$45,"A FAVOR",J01_VTA!$E$38:$E$45,A21),COUNTIFS(J02_VTA!$A$38:$A$45,"A FAVOR",J02_VTA!$E$38:$E$45,A21),COUNTIFS(J03_VTA!$A$38:$A$45,"A FAVOR",J03_VTA!$E$38:$E$45,A21),COUNTIFS(J04_VTA!$A$38:$A$45,"A FAVOR",J04_VTA!$E$38:$E$45,A21),COUNTIFS(J05_VTA!$A$38:$A$45,"A FAVOR",J05_VTA!$E$38:$E$45,A21),COUNTIFS(J06_VTA!$A$38:$A$45,"A FAVOR",J06_VTA!$E$38:$E$45,A21),COUNTIFS(J07_VTA!$A$38:$A$45,"A FAVOR",J07_VTA!$E$38:$E$45,A21),COUNTIFS(J08_VTA!$A$38:$A$45,"A FAVOR",J08_VTA!$E$38:$E$45,A21),COUNTIFS(J09_VTA!$A$38:$A$45,"A FAVOR",J09_VTA!$E$38:$E$45,A21),COUNTIFS(J10_VTA!$A$38:$A$45,"A FAVOR",J10_VTA!$E$38:$E$45,A21),COUNTIFS(J11_VTA!$A$38:$A$45,"A FAVOR",J11_VTA!$E$38:$E$45,A21),COUNTIFS(J12_VTA!$A$38:$A$45,"A FAVOR",J12_VTA!$E$38:$E$45,A21),COUNTIFS(J13_VTA!$A$38:$A$45,"A FAVOR",J13_VTA!$E$38:$E$45,A21))</f>
        <v>0</v>
      </c>
      <c r="D21">
        <f>SUM(COUNTIFS(J01_IDA!$A$38:$A$45,"A FAVOR",J01_IDA!$H$38:$H$45,A21),COUNTIFS(J02_IDA!$A$38:$A$45,"A FAVOR",J02_IDA!$H$38:$H$45,A21),COUNTIFS(J03_IDA!$A$38:$A$45,"A FAVOR",J03_IDA!$H$38:$H$45,A21),COUNTIFS(J04_IDA!$A$38:$A$45,"A FAVOR",J04_IDA!$H$38:$H$45,A21),COUNTIFS(J05_IDA!$A$38:$A$45,"A FAVOR",J05_IDA!$H$38:$H$45,A21),COUNTIFS(J06_IDA!$A$38:$A$45,"A FAVOR",J06_IDA!$H$38:$H$45,A21),COUNTIFS(J07_IDA!$A$38:$A$45,"A FAVOR",J07_IDA!$H$38:$H$45,A21),COUNTIFS(J08_IDA!$A$38:$A$45,"A FAVOR",J08_IDA!$H$38:$H$45,A21),COUNTIFS(J09_IDA!$A$38:$A$45,"A FAVOR",J09_IDA!$H$38:$H$45,A21),COUNTIFS(J10_IDA!$A$38:$A$45,"A FAVOR",J10_IDA!$H$38:$H$45,A21),COUNTIFS(J11_IDA!$A$38:$A$45,"A FAVOR",J11_IDA!$H$38:$H$45,A21),COUNTIFS(J12_IDA!$A$38:$A$45,"A FAVOR",J12_IDA!$H$38:$H$45,A21),COUNTIFS(J13_IDA!$A$38:$A$45,"A FAVOR",J13_IDA!$H$38:$H$45,A21),COUNTIFS(J01_VTA!$A$38:$A$45,"A FAVOR",J01_VTA!$H$38:$H$45,A21),COUNTIFS(J02_VTA!$A$38:$A$45,"A FAVOR",J02_VTA!$H$38:$H$45,A21),COUNTIFS(J03_VTA!$A$38:$A$45,"A FAVOR",J03_VTA!$H$38:$H$45,A21),COUNTIFS(J04_VTA!$A$38:$A$45,"A FAVOR",J04_VTA!$H$38:$H$45,A21),COUNTIFS(J05_VTA!$A$38:$A$45,"A FAVOR",J05_VTA!$H$38:$H$45,A21),COUNTIFS(J06_VTA!$A$38:$A$45,"A FAVOR",J06_VTA!$H$38:$H$45,A21),COUNTIFS(J07_VTA!$A$38:$A$45,"A FAVOR",J07_VTA!$H$38:$H$45,A21),COUNTIFS(J08_VTA!$A$38:$A$45,"A FAVOR",J08_VTA!$H$38:$H$45,A21),COUNTIFS(J09_VTA!$A$38:$A$45,"A FAVOR",J09_VTA!$H$38:$H$45,A21),COUNTIFS(J10_VTA!$A$38:$A$45,"A FAVOR",J10_VTA!$H$38:$H$45,A21),COUNTIFS(J11_VTA!$A$38:$A$45,"A FAVOR",J11_VTA!$H$38:$H$45,A21),COUNTIFS(J12_VTA!$A$38:$A$45,"A FAVOR",J12_VTA!$H$38:$H$45,A21),COUNTIFS(J13_VTA!$A$38:$A$45,"A FAVOR",J13_VTA!$H$38:$H$45,A21))</f>
        <v>0</v>
      </c>
      <c r="E21">
        <f>SUM(COUNTIFS(J01_IDA!$A$38:$A$45,"EN CONTRA",J01_IDA!$E$38:$E$45,A21),COUNTIFS(J02_IDA!$A$38:$A$45,"EN CONTRA",J02_IDA!$E$38:$E$45,A21),COUNTIFS(J03_IDA!$A$38:$A$45,"EN CONTRA",J03_IDA!$E$38:$E$45,A21),COUNTIFS(J04_IDA!$A$38:$A$45,"EN CONTRA",J04_IDA!$E$38:$E$45,A21),COUNTIFS(J05_IDA!$A$38:$A$45,"EN CONTRA",J05_IDA!$E$38:$E$45,A21),COUNTIFS(J06_IDA!$A$38:$A$45,"EN CONTRA",J06_IDA!$E$38:$E$45,A21),COUNTIFS(J07_IDA!$A$38:$A$45,"EN CONTRA",J07_IDA!$E$38:$E$45,A21),COUNTIFS(J08_IDA!$A$38:$A$45,"EN CONTRA",J08_IDA!$E$38:$E$45,A21),COUNTIFS(J09_IDA!$A$38:$A$45,"EN CONTRA",J09_IDA!$E$38:$E$45,A21),COUNTIFS(J10_IDA!$A$38:$A$45,"EN CONTRA",J10_IDA!$E$38:$E$45,A21),COUNTIFS(J11_IDA!$A$38:$A$45,"EN CONTRA",J11_IDA!$E$38:$E$45,A21),COUNTIFS(J12_IDA!$A$38:$A$45,"EN CONTRA",J12_IDA!$E$38:$E$45,A21),COUNTIFS(J13_IDA!$A$38:$A$45,"EN CONTRA",J13_IDA!$E$38:$E$45,A21),COUNTIFS(J01_VTA!$A$38:$A$45,"EN CONTRA",J01_VTA!$E$38:$E$45,A21),COUNTIFS(J02_VTA!$A$38:$A$45,"EN CONTRA",J02_VTA!$E$38:$E$45,A21),COUNTIFS(J03_VTA!$A$38:$A$45,"EN CONTRA",J03_VTA!$E$38:$E$45,A21),COUNTIFS(J04_VTA!$A$38:$A$45,"EN CONTRA",J04_VTA!$E$38:$E$45,A21),COUNTIFS(J05_VTA!$A$38:$A$45,"EN CONTRA",J05_VTA!$E$38:$E$45,A21),COUNTIFS(J06_VTA!$A$38:$A$45,"EN CONTRA",J06_VTA!$E$38:$E$45,A21),COUNTIFS(J07_VTA!$A$38:$A$45,"EN CONTRA",J07_VTA!$E$38:$E$45,A21),COUNTIFS(J08_VTA!$A$38:$A$45,"EN CONTRA",J08_VTA!$E$38:$E$45,A21),COUNTIFS(J09_VTA!$A$38:$A$45,"EN CONTRA",J09_VTA!$E$38:$E$45,A21),COUNTIFS(J10_VTA!$A$38:$A$45,"EN CONTRA",J10_VTA!$E$38:$E$45,A21),COUNTIFS(J11_VTA!$A$38:$A$45,"EN CONTRA",J11_VTA!$E$38:$E$45,A21),COUNTIFS(J12_VTA!$A$38:$A$45,"EN CONTRA",J12_VTA!$E$38:$E$45,A21),COUNTIFS(J13_VTA!$A$38:$A$45,"EN CONTRA",J13_VTA!$E$38:$E$45,A21))</f>
        <v>0</v>
      </c>
      <c r="F21">
        <f>IF(A21="","",IFERROR(SUMPRODUCT((#REF!=A21)*(#REF!="A FAVOR")/COUNTIFS(#REF!,#REF!,#REF!,#REF!,#REF!,#REF!)),0))</f>
        <v>0</v>
      </c>
      <c r="G21" s="3" t="str">
        <f>IFERROR(LOOKUP(2,1/((#REF!=A21)*(#REF!="A FAVOR")),#REF!),"")</f>
        <v/>
      </c>
    </row>
    <row r="22" spans="1:7" x14ac:dyDescent="0.25">
      <c r="A22" t="str">
        <f>Jugadoras!C22</f>
        <v>Rocío</v>
      </c>
      <c r="B22" t="str">
        <f>Jugadoras!E22</f>
        <v>M.C.</v>
      </c>
      <c r="C22">
        <f>SUM(COUNTIFS(J01_IDA!$A$38:$A$45,"A FAVOR",J01_IDA!$E$38:$E$45,A22),COUNTIFS(J02_IDA!$A$38:$A$45,"A FAVOR",J02_IDA!$E$38:$E$45,A22),COUNTIFS(J03_IDA!$A$38:$A$45,"A FAVOR",J03_IDA!$E$38:$E$45,A22),COUNTIFS(J04_IDA!$A$38:$A$45,"A FAVOR",J04_IDA!$E$38:$E$45,A22),COUNTIFS(J05_IDA!$A$38:$A$45,"A FAVOR",J05_IDA!$E$38:$E$45,A22),COUNTIFS(J06_IDA!$A$38:$A$45,"A FAVOR",J06_IDA!$E$38:$E$45,A22),COUNTIFS(J07_IDA!$A$38:$A$45,"A FAVOR",J07_IDA!$E$38:$E$45,A22),COUNTIFS(J08_IDA!$A$38:$A$45,"A FAVOR",J08_IDA!$E$38:$E$45,A22),COUNTIFS(J09_IDA!$A$38:$A$45,"A FAVOR",J09_IDA!$E$38:$E$45,A22),COUNTIFS(J10_IDA!$A$38:$A$45,"A FAVOR",J10_IDA!$E$38:$E$45,A22),COUNTIFS(J11_IDA!$A$38:$A$45,"A FAVOR",J11_IDA!$E$38:$E$45,A22),COUNTIFS(J12_IDA!$A$38:$A$45,"A FAVOR",J12_IDA!$E$38:$E$45,A22),COUNTIFS(J13_IDA!$A$38:$A$45,"A FAVOR",J13_IDA!$E$38:$E$45,A22),COUNTIFS(J01_VTA!$A$38:$A$45,"A FAVOR",J01_VTA!$E$38:$E$45,A22),COUNTIFS(J02_VTA!$A$38:$A$45,"A FAVOR",J02_VTA!$E$38:$E$45,A22),COUNTIFS(J03_VTA!$A$38:$A$45,"A FAVOR",J03_VTA!$E$38:$E$45,A22),COUNTIFS(J04_VTA!$A$38:$A$45,"A FAVOR",J04_VTA!$E$38:$E$45,A22),COUNTIFS(J05_VTA!$A$38:$A$45,"A FAVOR",J05_VTA!$E$38:$E$45,A22),COUNTIFS(J06_VTA!$A$38:$A$45,"A FAVOR",J06_VTA!$E$38:$E$45,A22),COUNTIFS(J07_VTA!$A$38:$A$45,"A FAVOR",J07_VTA!$E$38:$E$45,A22),COUNTIFS(J08_VTA!$A$38:$A$45,"A FAVOR",J08_VTA!$E$38:$E$45,A22),COUNTIFS(J09_VTA!$A$38:$A$45,"A FAVOR",J09_VTA!$E$38:$E$45,A22),COUNTIFS(J10_VTA!$A$38:$A$45,"A FAVOR",J10_VTA!$E$38:$E$45,A22),COUNTIFS(J11_VTA!$A$38:$A$45,"A FAVOR",J11_VTA!$E$38:$E$45,A22),COUNTIFS(J12_VTA!$A$38:$A$45,"A FAVOR",J12_VTA!$E$38:$E$45,A22),COUNTIFS(J13_VTA!$A$38:$A$45,"A FAVOR",J13_VTA!$E$38:$E$45,A22))</f>
        <v>0</v>
      </c>
      <c r="D22">
        <f>SUM(COUNTIFS(J01_IDA!$A$38:$A$45,"A FAVOR",J01_IDA!$H$38:$H$45,A22),COUNTIFS(J02_IDA!$A$38:$A$45,"A FAVOR",J02_IDA!$H$38:$H$45,A22),COUNTIFS(J03_IDA!$A$38:$A$45,"A FAVOR",J03_IDA!$H$38:$H$45,A22),COUNTIFS(J04_IDA!$A$38:$A$45,"A FAVOR",J04_IDA!$H$38:$H$45,A22),COUNTIFS(J05_IDA!$A$38:$A$45,"A FAVOR",J05_IDA!$H$38:$H$45,A22),COUNTIFS(J06_IDA!$A$38:$A$45,"A FAVOR",J06_IDA!$H$38:$H$45,A22),COUNTIFS(J07_IDA!$A$38:$A$45,"A FAVOR",J07_IDA!$H$38:$H$45,A22),COUNTIFS(J08_IDA!$A$38:$A$45,"A FAVOR",J08_IDA!$H$38:$H$45,A22),COUNTIFS(J09_IDA!$A$38:$A$45,"A FAVOR",J09_IDA!$H$38:$H$45,A22),COUNTIFS(J10_IDA!$A$38:$A$45,"A FAVOR",J10_IDA!$H$38:$H$45,A22),COUNTIFS(J11_IDA!$A$38:$A$45,"A FAVOR",J11_IDA!$H$38:$H$45,A22),COUNTIFS(J12_IDA!$A$38:$A$45,"A FAVOR",J12_IDA!$H$38:$H$45,A22),COUNTIFS(J13_IDA!$A$38:$A$45,"A FAVOR",J13_IDA!$H$38:$H$45,A22),COUNTIFS(J01_VTA!$A$38:$A$45,"A FAVOR",J01_VTA!$H$38:$H$45,A22),COUNTIFS(J02_VTA!$A$38:$A$45,"A FAVOR",J02_VTA!$H$38:$H$45,A22),COUNTIFS(J03_VTA!$A$38:$A$45,"A FAVOR",J03_VTA!$H$38:$H$45,A22),COUNTIFS(J04_VTA!$A$38:$A$45,"A FAVOR",J04_VTA!$H$38:$H$45,A22),COUNTIFS(J05_VTA!$A$38:$A$45,"A FAVOR",J05_VTA!$H$38:$H$45,A22),COUNTIFS(J06_VTA!$A$38:$A$45,"A FAVOR",J06_VTA!$H$38:$H$45,A22),COUNTIFS(J07_VTA!$A$38:$A$45,"A FAVOR",J07_VTA!$H$38:$H$45,A22),COUNTIFS(J08_VTA!$A$38:$A$45,"A FAVOR",J08_VTA!$H$38:$H$45,A22),COUNTIFS(J09_VTA!$A$38:$A$45,"A FAVOR",J09_VTA!$H$38:$H$45,A22),COUNTIFS(J10_VTA!$A$38:$A$45,"A FAVOR",J10_VTA!$H$38:$H$45,A22),COUNTIFS(J11_VTA!$A$38:$A$45,"A FAVOR",J11_VTA!$H$38:$H$45,A22),COUNTIFS(J12_VTA!$A$38:$A$45,"A FAVOR",J12_VTA!$H$38:$H$45,A22),COUNTIFS(J13_VTA!$A$38:$A$45,"A FAVOR",J13_VTA!$H$38:$H$45,A22))</f>
        <v>0</v>
      </c>
      <c r="E22">
        <f>SUM(COUNTIFS(J01_IDA!$A$38:$A$45,"EN CONTRA",J01_IDA!$E$38:$E$45,A22),COUNTIFS(J02_IDA!$A$38:$A$45,"EN CONTRA",J02_IDA!$E$38:$E$45,A22),COUNTIFS(J03_IDA!$A$38:$A$45,"EN CONTRA",J03_IDA!$E$38:$E$45,A22),COUNTIFS(J04_IDA!$A$38:$A$45,"EN CONTRA",J04_IDA!$E$38:$E$45,A22),COUNTIFS(J05_IDA!$A$38:$A$45,"EN CONTRA",J05_IDA!$E$38:$E$45,A22),COUNTIFS(J06_IDA!$A$38:$A$45,"EN CONTRA",J06_IDA!$E$38:$E$45,A22),COUNTIFS(J07_IDA!$A$38:$A$45,"EN CONTRA",J07_IDA!$E$38:$E$45,A22),COUNTIFS(J08_IDA!$A$38:$A$45,"EN CONTRA",J08_IDA!$E$38:$E$45,A22),COUNTIFS(J09_IDA!$A$38:$A$45,"EN CONTRA",J09_IDA!$E$38:$E$45,A22),COUNTIFS(J10_IDA!$A$38:$A$45,"EN CONTRA",J10_IDA!$E$38:$E$45,A22),COUNTIFS(J11_IDA!$A$38:$A$45,"EN CONTRA",J11_IDA!$E$38:$E$45,A22),COUNTIFS(J12_IDA!$A$38:$A$45,"EN CONTRA",J12_IDA!$E$38:$E$45,A22),COUNTIFS(J13_IDA!$A$38:$A$45,"EN CONTRA",J13_IDA!$E$38:$E$45,A22),COUNTIFS(J01_VTA!$A$38:$A$45,"EN CONTRA",J01_VTA!$E$38:$E$45,A22),COUNTIFS(J02_VTA!$A$38:$A$45,"EN CONTRA",J02_VTA!$E$38:$E$45,A22),COUNTIFS(J03_VTA!$A$38:$A$45,"EN CONTRA",J03_VTA!$E$38:$E$45,A22),COUNTIFS(J04_VTA!$A$38:$A$45,"EN CONTRA",J04_VTA!$E$38:$E$45,A22),COUNTIFS(J05_VTA!$A$38:$A$45,"EN CONTRA",J05_VTA!$E$38:$E$45,A22),COUNTIFS(J06_VTA!$A$38:$A$45,"EN CONTRA",J06_VTA!$E$38:$E$45,A22),COUNTIFS(J07_VTA!$A$38:$A$45,"EN CONTRA",J07_VTA!$E$38:$E$45,A22),COUNTIFS(J08_VTA!$A$38:$A$45,"EN CONTRA",J08_VTA!$E$38:$E$45,A22),COUNTIFS(J09_VTA!$A$38:$A$45,"EN CONTRA",J09_VTA!$E$38:$E$45,A22),COUNTIFS(J10_VTA!$A$38:$A$45,"EN CONTRA",J10_VTA!$E$38:$E$45,A22),COUNTIFS(J11_VTA!$A$38:$A$45,"EN CONTRA",J11_VTA!$E$38:$E$45,A22),COUNTIFS(J12_VTA!$A$38:$A$45,"EN CONTRA",J12_VTA!$E$38:$E$45,A22),COUNTIFS(J13_VTA!$A$38:$A$45,"EN CONTRA",J13_VTA!$E$38:$E$45,A22))</f>
        <v>0</v>
      </c>
      <c r="F22">
        <f>IF(A22="","",IFERROR(SUMPRODUCT((#REF!=A22)*(#REF!="A FAVOR")/COUNTIFS(#REF!,#REF!,#REF!,#REF!,#REF!,#REF!)),0))</f>
        <v>0</v>
      </c>
      <c r="G22" s="3" t="str">
        <f>IFERROR(LOOKUP(2,1/((#REF!=A22)*(#REF!="A FAVOR")),#REF!),"")</f>
        <v/>
      </c>
    </row>
    <row r="23" spans="1:7" x14ac:dyDescent="0.25">
      <c r="A23" t="str">
        <f>Jugadoras!C23</f>
        <v>Mariana</v>
      </c>
      <c r="B23" t="str">
        <f>Jugadoras!E23</f>
        <v>PORTERA</v>
      </c>
      <c r="C23">
        <f>SUM(COUNTIFS(J01_IDA!$A$38:$A$45,"A FAVOR",J01_IDA!$E$38:$E$45,A23),COUNTIFS(J02_IDA!$A$38:$A$45,"A FAVOR",J02_IDA!$E$38:$E$45,A23),COUNTIFS(J03_IDA!$A$38:$A$45,"A FAVOR",J03_IDA!$E$38:$E$45,A23),COUNTIFS(J04_IDA!$A$38:$A$45,"A FAVOR",J04_IDA!$E$38:$E$45,A23),COUNTIFS(J05_IDA!$A$38:$A$45,"A FAVOR",J05_IDA!$E$38:$E$45,A23),COUNTIFS(J06_IDA!$A$38:$A$45,"A FAVOR",J06_IDA!$E$38:$E$45,A23),COUNTIFS(J07_IDA!$A$38:$A$45,"A FAVOR",J07_IDA!$E$38:$E$45,A23),COUNTIFS(J08_IDA!$A$38:$A$45,"A FAVOR",J08_IDA!$E$38:$E$45,A23),COUNTIFS(J09_IDA!$A$38:$A$45,"A FAVOR",J09_IDA!$E$38:$E$45,A23),COUNTIFS(J10_IDA!$A$38:$A$45,"A FAVOR",J10_IDA!$E$38:$E$45,A23),COUNTIFS(J11_IDA!$A$38:$A$45,"A FAVOR",J11_IDA!$E$38:$E$45,A23),COUNTIFS(J12_IDA!$A$38:$A$45,"A FAVOR",J12_IDA!$E$38:$E$45,A23),COUNTIFS(J13_IDA!$A$38:$A$45,"A FAVOR",J13_IDA!$E$38:$E$45,A23),COUNTIFS(J01_VTA!$A$38:$A$45,"A FAVOR",J01_VTA!$E$38:$E$45,A23),COUNTIFS(J02_VTA!$A$38:$A$45,"A FAVOR",J02_VTA!$E$38:$E$45,A23),COUNTIFS(J03_VTA!$A$38:$A$45,"A FAVOR",J03_VTA!$E$38:$E$45,A23),COUNTIFS(J04_VTA!$A$38:$A$45,"A FAVOR",J04_VTA!$E$38:$E$45,A23),COUNTIFS(J05_VTA!$A$38:$A$45,"A FAVOR",J05_VTA!$E$38:$E$45,A23),COUNTIFS(J06_VTA!$A$38:$A$45,"A FAVOR",J06_VTA!$E$38:$E$45,A23),COUNTIFS(J07_VTA!$A$38:$A$45,"A FAVOR",J07_VTA!$E$38:$E$45,A23),COUNTIFS(J08_VTA!$A$38:$A$45,"A FAVOR",J08_VTA!$E$38:$E$45,A23),COUNTIFS(J09_VTA!$A$38:$A$45,"A FAVOR",J09_VTA!$E$38:$E$45,A23),COUNTIFS(J10_VTA!$A$38:$A$45,"A FAVOR",J10_VTA!$E$38:$E$45,A23),COUNTIFS(J11_VTA!$A$38:$A$45,"A FAVOR",J11_VTA!$E$38:$E$45,A23),COUNTIFS(J12_VTA!$A$38:$A$45,"A FAVOR",J12_VTA!$E$38:$E$45,A23),COUNTIFS(J13_VTA!$A$38:$A$45,"A FAVOR",J13_VTA!$E$38:$E$45,A23))</f>
        <v>0</v>
      </c>
      <c r="D23">
        <f>SUM(COUNTIFS(J01_IDA!$A$38:$A$45,"A FAVOR",J01_IDA!$H$38:$H$45,A23),COUNTIFS(J02_IDA!$A$38:$A$45,"A FAVOR",J02_IDA!$H$38:$H$45,A23),COUNTIFS(J03_IDA!$A$38:$A$45,"A FAVOR",J03_IDA!$H$38:$H$45,A23),COUNTIFS(J04_IDA!$A$38:$A$45,"A FAVOR",J04_IDA!$H$38:$H$45,A23),COUNTIFS(J05_IDA!$A$38:$A$45,"A FAVOR",J05_IDA!$H$38:$H$45,A23),COUNTIFS(J06_IDA!$A$38:$A$45,"A FAVOR",J06_IDA!$H$38:$H$45,A23),COUNTIFS(J07_IDA!$A$38:$A$45,"A FAVOR",J07_IDA!$H$38:$H$45,A23),COUNTIFS(J08_IDA!$A$38:$A$45,"A FAVOR",J08_IDA!$H$38:$H$45,A23),COUNTIFS(J09_IDA!$A$38:$A$45,"A FAVOR",J09_IDA!$H$38:$H$45,A23),COUNTIFS(J10_IDA!$A$38:$A$45,"A FAVOR",J10_IDA!$H$38:$H$45,A23),COUNTIFS(J11_IDA!$A$38:$A$45,"A FAVOR",J11_IDA!$H$38:$H$45,A23),COUNTIFS(J12_IDA!$A$38:$A$45,"A FAVOR",J12_IDA!$H$38:$H$45,A23),COUNTIFS(J13_IDA!$A$38:$A$45,"A FAVOR",J13_IDA!$H$38:$H$45,A23),COUNTIFS(J01_VTA!$A$38:$A$45,"A FAVOR",J01_VTA!$H$38:$H$45,A23),COUNTIFS(J02_VTA!$A$38:$A$45,"A FAVOR",J02_VTA!$H$38:$H$45,A23),COUNTIFS(J03_VTA!$A$38:$A$45,"A FAVOR",J03_VTA!$H$38:$H$45,A23),COUNTIFS(J04_VTA!$A$38:$A$45,"A FAVOR",J04_VTA!$H$38:$H$45,A23),COUNTIFS(J05_VTA!$A$38:$A$45,"A FAVOR",J05_VTA!$H$38:$H$45,A23),COUNTIFS(J06_VTA!$A$38:$A$45,"A FAVOR",J06_VTA!$H$38:$H$45,A23),COUNTIFS(J07_VTA!$A$38:$A$45,"A FAVOR",J07_VTA!$H$38:$H$45,A23),COUNTIFS(J08_VTA!$A$38:$A$45,"A FAVOR",J08_VTA!$H$38:$H$45,A23),COUNTIFS(J09_VTA!$A$38:$A$45,"A FAVOR",J09_VTA!$H$38:$H$45,A23),COUNTIFS(J10_VTA!$A$38:$A$45,"A FAVOR",J10_VTA!$H$38:$H$45,A23),COUNTIFS(J11_VTA!$A$38:$A$45,"A FAVOR",J11_VTA!$H$38:$H$45,A23),COUNTIFS(J12_VTA!$A$38:$A$45,"A FAVOR",J12_VTA!$H$38:$H$45,A23),COUNTIFS(J13_VTA!$A$38:$A$45,"A FAVOR",J13_VTA!$H$38:$H$45,A23))</f>
        <v>0</v>
      </c>
      <c r="E23">
        <f>SUM(COUNTIFS(J01_IDA!$A$38:$A$45,"EN CONTRA",J01_IDA!$E$38:$E$45,A23),COUNTIFS(J02_IDA!$A$38:$A$45,"EN CONTRA",J02_IDA!$E$38:$E$45,A23),COUNTIFS(J03_IDA!$A$38:$A$45,"EN CONTRA",J03_IDA!$E$38:$E$45,A23),COUNTIFS(J04_IDA!$A$38:$A$45,"EN CONTRA",J04_IDA!$E$38:$E$45,A23),COUNTIFS(J05_IDA!$A$38:$A$45,"EN CONTRA",J05_IDA!$E$38:$E$45,A23),COUNTIFS(J06_IDA!$A$38:$A$45,"EN CONTRA",J06_IDA!$E$38:$E$45,A23),COUNTIFS(J07_IDA!$A$38:$A$45,"EN CONTRA",J07_IDA!$E$38:$E$45,A23),COUNTIFS(J08_IDA!$A$38:$A$45,"EN CONTRA",J08_IDA!$E$38:$E$45,A23),COUNTIFS(J09_IDA!$A$38:$A$45,"EN CONTRA",J09_IDA!$E$38:$E$45,A23),COUNTIFS(J10_IDA!$A$38:$A$45,"EN CONTRA",J10_IDA!$E$38:$E$45,A23),COUNTIFS(J11_IDA!$A$38:$A$45,"EN CONTRA",J11_IDA!$E$38:$E$45,A23),COUNTIFS(J12_IDA!$A$38:$A$45,"EN CONTRA",J12_IDA!$E$38:$E$45,A23),COUNTIFS(J13_IDA!$A$38:$A$45,"EN CONTRA",J13_IDA!$E$38:$E$45,A23),COUNTIFS(J01_VTA!$A$38:$A$45,"EN CONTRA",J01_VTA!$E$38:$E$45,A23),COUNTIFS(J02_VTA!$A$38:$A$45,"EN CONTRA",J02_VTA!$E$38:$E$45,A23),COUNTIFS(J03_VTA!$A$38:$A$45,"EN CONTRA",J03_VTA!$E$38:$E$45,A23),COUNTIFS(J04_VTA!$A$38:$A$45,"EN CONTRA",J04_VTA!$E$38:$E$45,A23),COUNTIFS(J05_VTA!$A$38:$A$45,"EN CONTRA",J05_VTA!$E$38:$E$45,A23),COUNTIFS(J06_VTA!$A$38:$A$45,"EN CONTRA",J06_VTA!$E$38:$E$45,A23),COUNTIFS(J07_VTA!$A$38:$A$45,"EN CONTRA",J07_VTA!$E$38:$E$45,A23),COUNTIFS(J08_VTA!$A$38:$A$45,"EN CONTRA",J08_VTA!$E$38:$E$45,A23),COUNTIFS(J09_VTA!$A$38:$A$45,"EN CONTRA",J09_VTA!$E$38:$E$45,A23),COUNTIFS(J10_VTA!$A$38:$A$45,"EN CONTRA",J10_VTA!$E$38:$E$45,A23),COUNTIFS(J11_VTA!$A$38:$A$45,"EN CONTRA",J11_VTA!$E$38:$E$45,A23),COUNTIFS(J12_VTA!$A$38:$A$45,"EN CONTRA",J12_VTA!$E$38:$E$45,A23),COUNTIFS(J13_VTA!$A$38:$A$45,"EN CONTRA",J13_VTA!$E$38:$E$45,A23))</f>
        <v>0</v>
      </c>
      <c r="F23">
        <f>IF(A23="","",IFERROR(SUMPRODUCT((#REF!=A23)*(#REF!="A FAVOR")/COUNTIFS(#REF!,#REF!,#REF!,#REF!,#REF!,#REF!)),0))</f>
        <v>0</v>
      </c>
      <c r="G23" s="3" t="str">
        <f>IFERROR(LOOKUP(2,1/((#REF!=A23)*(#REF!="A FAVOR")),#REF!),"")</f>
        <v/>
      </c>
    </row>
    <row r="24" spans="1:7" x14ac:dyDescent="0.25">
      <c r="A24" t="str">
        <f>Jugadoras!C24</f>
        <v>Mariel</v>
      </c>
      <c r="B24" t="str">
        <f>Jugadoras!E24</f>
        <v>L.I. / L.D. / CENTRAL</v>
      </c>
      <c r="C24">
        <f>SUM(COUNTIFS(J01_IDA!$A$38:$A$45,"A FAVOR",J01_IDA!$E$38:$E$45,A24),COUNTIFS(J02_IDA!$A$38:$A$45,"A FAVOR",J02_IDA!$E$38:$E$45,A24),COUNTIFS(J03_IDA!$A$38:$A$45,"A FAVOR",J03_IDA!$E$38:$E$45,A24),COUNTIFS(J04_IDA!$A$38:$A$45,"A FAVOR",J04_IDA!$E$38:$E$45,A24),COUNTIFS(J05_IDA!$A$38:$A$45,"A FAVOR",J05_IDA!$E$38:$E$45,A24),COUNTIFS(J06_IDA!$A$38:$A$45,"A FAVOR",J06_IDA!$E$38:$E$45,A24),COUNTIFS(J07_IDA!$A$38:$A$45,"A FAVOR",J07_IDA!$E$38:$E$45,A24),COUNTIFS(J08_IDA!$A$38:$A$45,"A FAVOR",J08_IDA!$E$38:$E$45,A24),COUNTIFS(J09_IDA!$A$38:$A$45,"A FAVOR",J09_IDA!$E$38:$E$45,A24),COUNTIFS(J10_IDA!$A$38:$A$45,"A FAVOR",J10_IDA!$E$38:$E$45,A24),COUNTIFS(J11_IDA!$A$38:$A$45,"A FAVOR",J11_IDA!$E$38:$E$45,A24),COUNTIFS(J12_IDA!$A$38:$A$45,"A FAVOR",J12_IDA!$E$38:$E$45,A24),COUNTIFS(J13_IDA!$A$38:$A$45,"A FAVOR",J13_IDA!$E$38:$E$45,A24),COUNTIFS(J01_VTA!$A$38:$A$45,"A FAVOR",J01_VTA!$E$38:$E$45,A24),COUNTIFS(J02_VTA!$A$38:$A$45,"A FAVOR",J02_VTA!$E$38:$E$45,A24),COUNTIFS(J03_VTA!$A$38:$A$45,"A FAVOR",J03_VTA!$E$38:$E$45,A24),COUNTIFS(J04_VTA!$A$38:$A$45,"A FAVOR",J04_VTA!$E$38:$E$45,A24),COUNTIFS(J05_VTA!$A$38:$A$45,"A FAVOR",J05_VTA!$E$38:$E$45,A24),COUNTIFS(J06_VTA!$A$38:$A$45,"A FAVOR",J06_VTA!$E$38:$E$45,A24),COUNTIFS(J07_VTA!$A$38:$A$45,"A FAVOR",J07_VTA!$E$38:$E$45,A24),COUNTIFS(J08_VTA!$A$38:$A$45,"A FAVOR",J08_VTA!$E$38:$E$45,A24),COUNTIFS(J09_VTA!$A$38:$A$45,"A FAVOR",J09_VTA!$E$38:$E$45,A24),COUNTIFS(J10_VTA!$A$38:$A$45,"A FAVOR",J10_VTA!$E$38:$E$45,A24),COUNTIFS(J11_VTA!$A$38:$A$45,"A FAVOR",J11_VTA!$E$38:$E$45,A24),COUNTIFS(J12_VTA!$A$38:$A$45,"A FAVOR",J12_VTA!$E$38:$E$45,A24),COUNTIFS(J13_VTA!$A$38:$A$45,"A FAVOR",J13_VTA!$E$38:$E$45,A24))</f>
        <v>0</v>
      </c>
      <c r="D24">
        <f>SUM(COUNTIFS(J01_IDA!$A$38:$A$45,"A FAVOR",J01_IDA!$H$38:$H$45,A24),COUNTIFS(J02_IDA!$A$38:$A$45,"A FAVOR",J02_IDA!$H$38:$H$45,A24),COUNTIFS(J03_IDA!$A$38:$A$45,"A FAVOR",J03_IDA!$H$38:$H$45,A24),COUNTIFS(J04_IDA!$A$38:$A$45,"A FAVOR",J04_IDA!$H$38:$H$45,A24),COUNTIFS(J05_IDA!$A$38:$A$45,"A FAVOR",J05_IDA!$H$38:$H$45,A24),COUNTIFS(J06_IDA!$A$38:$A$45,"A FAVOR",J06_IDA!$H$38:$H$45,A24),COUNTIFS(J07_IDA!$A$38:$A$45,"A FAVOR",J07_IDA!$H$38:$H$45,A24),COUNTIFS(J08_IDA!$A$38:$A$45,"A FAVOR",J08_IDA!$H$38:$H$45,A24),COUNTIFS(J09_IDA!$A$38:$A$45,"A FAVOR",J09_IDA!$H$38:$H$45,A24),COUNTIFS(J10_IDA!$A$38:$A$45,"A FAVOR",J10_IDA!$H$38:$H$45,A24),COUNTIFS(J11_IDA!$A$38:$A$45,"A FAVOR",J11_IDA!$H$38:$H$45,A24),COUNTIFS(J12_IDA!$A$38:$A$45,"A FAVOR",J12_IDA!$H$38:$H$45,A24),COUNTIFS(J13_IDA!$A$38:$A$45,"A FAVOR",J13_IDA!$H$38:$H$45,A24),COUNTIFS(J01_VTA!$A$38:$A$45,"A FAVOR",J01_VTA!$H$38:$H$45,A24),COUNTIFS(J02_VTA!$A$38:$A$45,"A FAVOR",J02_VTA!$H$38:$H$45,A24),COUNTIFS(J03_VTA!$A$38:$A$45,"A FAVOR",J03_VTA!$H$38:$H$45,A24),COUNTIFS(J04_VTA!$A$38:$A$45,"A FAVOR",J04_VTA!$H$38:$H$45,A24),COUNTIFS(J05_VTA!$A$38:$A$45,"A FAVOR",J05_VTA!$H$38:$H$45,A24),COUNTIFS(J06_VTA!$A$38:$A$45,"A FAVOR",J06_VTA!$H$38:$H$45,A24),COUNTIFS(J07_VTA!$A$38:$A$45,"A FAVOR",J07_VTA!$H$38:$H$45,A24),COUNTIFS(J08_VTA!$A$38:$A$45,"A FAVOR",J08_VTA!$H$38:$H$45,A24),COUNTIFS(J09_VTA!$A$38:$A$45,"A FAVOR",J09_VTA!$H$38:$H$45,A24),COUNTIFS(J10_VTA!$A$38:$A$45,"A FAVOR",J10_VTA!$H$38:$H$45,A24),COUNTIFS(J11_VTA!$A$38:$A$45,"A FAVOR",J11_VTA!$H$38:$H$45,A24),COUNTIFS(J12_VTA!$A$38:$A$45,"A FAVOR",J12_VTA!$H$38:$H$45,A24),COUNTIFS(J13_VTA!$A$38:$A$45,"A FAVOR",J13_VTA!$H$38:$H$45,A24))</f>
        <v>0</v>
      </c>
      <c r="E24">
        <f>SUM(COUNTIFS(J01_IDA!$A$38:$A$45,"EN CONTRA",J01_IDA!$E$38:$E$45,A24),COUNTIFS(J02_IDA!$A$38:$A$45,"EN CONTRA",J02_IDA!$E$38:$E$45,A24),COUNTIFS(J03_IDA!$A$38:$A$45,"EN CONTRA",J03_IDA!$E$38:$E$45,A24),COUNTIFS(J04_IDA!$A$38:$A$45,"EN CONTRA",J04_IDA!$E$38:$E$45,A24),COUNTIFS(J05_IDA!$A$38:$A$45,"EN CONTRA",J05_IDA!$E$38:$E$45,A24),COUNTIFS(J06_IDA!$A$38:$A$45,"EN CONTRA",J06_IDA!$E$38:$E$45,A24),COUNTIFS(J07_IDA!$A$38:$A$45,"EN CONTRA",J07_IDA!$E$38:$E$45,A24),COUNTIFS(J08_IDA!$A$38:$A$45,"EN CONTRA",J08_IDA!$E$38:$E$45,A24),COUNTIFS(J09_IDA!$A$38:$A$45,"EN CONTRA",J09_IDA!$E$38:$E$45,A24),COUNTIFS(J10_IDA!$A$38:$A$45,"EN CONTRA",J10_IDA!$E$38:$E$45,A24),COUNTIFS(J11_IDA!$A$38:$A$45,"EN CONTRA",J11_IDA!$E$38:$E$45,A24),COUNTIFS(J12_IDA!$A$38:$A$45,"EN CONTRA",J12_IDA!$E$38:$E$45,A24),COUNTIFS(J13_IDA!$A$38:$A$45,"EN CONTRA",J13_IDA!$E$38:$E$45,A24),COUNTIFS(J01_VTA!$A$38:$A$45,"EN CONTRA",J01_VTA!$E$38:$E$45,A24),COUNTIFS(J02_VTA!$A$38:$A$45,"EN CONTRA",J02_VTA!$E$38:$E$45,A24),COUNTIFS(J03_VTA!$A$38:$A$45,"EN CONTRA",J03_VTA!$E$38:$E$45,A24),COUNTIFS(J04_VTA!$A$38:$A$45,"EN CONTRA",J04_VTA!$E$38:$E$45,A24),COUNTIFS(J05_VTA!$A$38:$A$45,"EN CONTRA",J05_VTA!$E$38:$E$45,A24),COUNTIFS(J06_VTA!$A$38:$A$45,"EN CONTRA",J06_VTA!$E$38:$E$45,A24),COUNTIFS(J07_VTA!$A$38:$A$45,"EN CONTRA",J07_VTA!$E$38:$E$45,A24),COUNTIFS(J08_VTA!$A$38:$A$45,"EN CONTRA",J08_VTA!$E$38:$E$45,A24),COUNTIFS(J09_VTA!$A$38:$A$45,"EN CONTRA",J09_VTA!$E$38:$E$45,A24),COUNTIFS(J10_VTA!$A$38:$A$45,"EN CONTRA",J10_VTA!$E$38:$E$45,A24),COUNTIFS(J11_VTA!$A$38:$A$45,"EN CONTRA",J11_VTA!$E$38:$E$45,A24),COUNTIFS(J12_VTA!$A$38:$A$45,"EN CONTRA",J12_VTA!$E$38:$E$45,A24),COUNTIFS(J13_VTA!$A$38:$A$45,"EN CONTRA",J13_VTA!$E$38:$E$45,A24))</f>
        <v>0</v>
      </c>
      <c r="F24">
        <f>IF(A24="","",IFERROR(SUMPRODUCT((#REF!=A24)*(#REF!="A FAVOR")/COUNTIFS(#REF!,#REF!,#REF!,#REF!,#REF!,#REF!)),0))</f>
        <v>0</v>
      </c>
      <c r="G24" s="3" t="str">
        <f>IFERROR(LOOKUP(2,1/((#REF!=A24)*(#REF!="A FAVOR")),#REF!),"")</f>
        <v/>
      </c>
    </row>
    <row r="25" spans="1:7" x14ac:dyDescent="0.25">
      <c r="A25" t="str">
        <f>Jugadoras!C25</f>
        <v>Adri</v>
      </c>
      <c r="B25" t="str">
        <f>Jugadoras!E25</f>
        <v>M.P.</v>
      </c>
      <c r="C25">
        <f>SUM(COUNTIFS(J01_IDA!$A$38:$A$45,"A FAVOR",J01_IDA!$E$38:$E$45,A25),COUNTIFS(J02_IDA!$A$38:$A$45,"A FAVOR",J02_IDA!$E$38:$E$45,A25),COUNTIFS(J03_IDA!$A$38:$A$45,"A FAVOR",J03_IDA!$E$38:$E$45,A25),COUNTIFS(J04_IDA!$A$38:$A$45,"A FAVOR",J04_IDA!$E$38:$E$45,A25),COUNTIFS(J05_IDA!$A$38:$A$45,"A FAVOR",J05_IDA!$E$38:$E$45,A25),COUNTIFS(J06_IDA!$A$38:$A$45,"A FAVOR",J06_IDA!$E$38:$E$45,A25),COUNTIFS(J07_IDA!$A$38:$A$45,"A FAVOR",J07_IDA!$E$38:$E$45,A25),COUNTIFS(J08_IDA!$A$38:$A$45,"A FAVOR",J08_IDA!$E$38:$E$45,A25),COUNTIFS(J09_IDA!$A$38:$A$45,"A FAVOR",J09_IDA!$E$38:$E$45,A25),COUNTIFS(J10_IDA!$A$38:$A$45,"A FAVOR",J10_IDA!$E$38:$E$45,A25),COUNTIFS(J11_IDA!$A$38:$A$45,"A FAVOR",J11_IDA!$E$38:$E$45,A25),COUNTIFS(J12_IDA!$A$38:$A$45,"A FAVOR",J12_IDA!$E$38:$E$45,A25),COUNTIFS(J13_IDA!$A$38:$A$45,"A FAVOR",J13_IDA!$E$38:$E$45,A25),COUNTIFS(J01_VTA!$A$38:$A$45,"A FAVOR",J01_VTA!$E$38:$E$45,A25),COUNTIFS(J02_VTA!$A$38:$A$45,"A FAVOR",J02_VTA!$E$38:$E$45,A25),COUNTIFS(J03_VTA!$A$38:$A$45,"A FAVOR",J03_VTA!$E$38:$E$45,A25),COUNTIFS(J04_VTA!$A$38:$A$45,"A FAVOR",J04_VTA!$E$38:$E$45,A25),COUNTIFS(J05_VTA!$A$38:$A$45,"A FAVOR",J05_VTA!$E$38:$E$45,A25),COUNTIFS(J06_VTA!$A$38:$A$45,"A FAVOR",J06_VTA!$E$38:$E$45,A25),COUNTIFS(J07_VTA!$A$38:$A$45,"A FAVOR",J07_VTA!$E$38:$E$45,A25),COUNTIFS(J08_VTA!$A$38:$A$45,"A FAVOR",J08_VTA!$E$38:$E$45,A25),COUNTIFS(J09_VTA!$A$38:$A$45,"A FAVOR",J09_VTA!$E$38:$E$45,A25),COUNTIFS(J10_VTA!$A$38:$A$45,"A FAVOR",J10_VTA!$E$38:$E$45,A25),COUNTIFS(J11_VTA!$A$38:$A$45,"A FAVOR",J11_VTA!$E$38:$E$45,A25),COUNTIFS(J12_VTA!$A$38:$A$45,"A FAVOR",J12_VTA!$E$38:$E$45,A25),COUNTIFS(J13_VTA!$A$38:$A$45,"A FAVOR",J13_VTA!$E$38:$E$45,A25))</f>
        <v>0</v>
      </c>
      <c r="D25">
        <f>SUM(COUNTIFS(J01_IDA!$A$38:$A$45,"A FAVOR",J01_IDA!$H$38:$H$45,A25),COUNTIFS(J02_IDA!$A$38:$A$45,"A FAVOR",J02_IDA!$H$38:$H$45,A25),COUNTIFS(J03_IDA!$A$38:$A$45,"A FAVOR",J03_IDA!$H$38:$H$45,A25),COUNTIFS(J04_IDA!$A$38:$A$45,"A FAVOR",J04_IDA!$H$38:$H$45,A25),COUNTIFS(J05_IDA!$A$38:$A$45,"A FAVOR",J05_IDA!$H$38:$H$45,A25),COUNTIFS(J06_IDA!$A$38:$A$45,"A FAVOR",J06_IDA!$H$38:$H$45,A25),COUNTIFS(J07_IDA!$A$38:$A$45,"A FAVOR",J07_IDA!$H$38:$H$45,A25),COUNTIFS(J08_IDA!$A$38:$A$45,"A FAVOR",J08_IDA!$H$38:$H$45,A25),COUNTIFS(J09_IDA!$A$38:$A$45,"A FAVOR",J09_IDA!$H$38:$H$45,A25),COUNTIFS(J10_IDA!$A$38:$A$45,"A FAVOR",J10_IDA!$H$38:$H$45,A25),COUNTIFS(J11_IDA!$A$38:$A$45,"A FAVOR",J11_IDA!$H$38:$H$45,A25),COUNTIFS(J12_IDA!$A$38:$A$45,"A FAVOR",J12_IDA!$H$38:$H$45,A25),COUNTIFS(J13_IDA!$A$38:$A$45,"A FAVOR",J13_IDA!$H$38:$H$45,A25),COUNTIFS(J01_VTA!$A$38:$A$45,"A FAVOR",J01_VTA!$H$38:$H$45,A25),COUNTIFS(J02_VTA!$A$38:$A$45,"A FAVOR",J02_VTA!$H$38:$H$45,A25),COUNTIFS(J03_VTA!$A$38:$A$45,"A FAVOR",J03_VTA!$H$38:$H$45,A25),COUNTIFS(J04_VTA!$A$38:$A$45,"A FAVOR",J04_VTA!$H$38:$H$45,A25),COUNTIFS(J05_VTA!$A$38:$A$45,"A FAVOR",J05_VTA!$H$38:$H$45,A25),COUNTIFS(J06_VTA!$A$38:$A$45,"A FAVOR",J06_VTA!$H$38:$H$45,A25),COUNTIFS(J07_VTA!$A$38:$A$45,"A FAVOR",J07_VTA!$H$38:$H$45,A25),COUNTIFS(J08_VTA!$A$38:$A$45,"A FAVOR",J08_VTA!$H$38:$H$45,A25),COUNTIFS(J09_VTA!$A$38:$A$45,"A FAVOR",J09_VTA!$H$38:$H$45,A25),COUNTIFS(J10_VTA!$A$38:$A$45,"A FAVOR",J10_VTA!$H$38:$H$45,A25),COUNTIFS(J11_VTA!$A$38:$A$45,"A FAVOR",J11_VTA!$H$38:$H$45,A25),COUNTIFS(J12_VTA!$A$38:$A$45,"A FAVOR",J12_VTA!$H$38:$H$45,A25),COUNTIFS(J13_VTA!$A$38:$A$45,"A FAVOR",J13_VTA!$H$38:$H$45,A25))</f>
        <v>0</v>
      </c>
      <c r="E25">
        <f>SUM(COUNTIFS(J01_IDA!$A$38:$A$45,"EN CONTRA",J01_IDA!$E$38:$E$45,A25),COUNTIFS(J02_IDA!$A$38:$A$45,"EN CONTRA",J02_IDA!$E$38:$E$45,A25),COUNTIFS(J03_IDA!$A$38:$A$45,"EN CONTRA",J03_IDA!$E$38:$E$45,A25),COUNTIFS(J04_IDA!$A$38:$A$45,"EN CONTRA",J04_IDA!$E$38:$E$45,A25),COUNTIFS(J05_IDA!$A$38:$A$45,"EN CONTRA",J05_IDA!$E$38:$E$45,A25),COUNTIFS(J06_IDA!$A$38:$A$45,"EN CONTRA",J06_IDA!$E$38:$E$45,A25),COUNTIFS(J07_IDA!$A$38:$A$45,"EN CONTRA",J07_IDA!$E$38:$E$45,A25),COUNTIFS(J08_IDA!$A$38:$A$45,"EN CONTRA",J08_IDA!$E$38:$E$45,A25),COUNTIFS(J09_IDA!$A$38:$A$45,"EN CONTRA",J09_IDA!$E$38:$E$45,A25),COUNTIFS(J10_IDA!$A$38:$A$45,"EN CONTRA",J10_IDA!$E$38:$E$45,A25),COUNTIFS(J11_IDA!$A$38:$A$45,"EN CONTRA",J11_IDA!$E$38:$E$45,A25),COUNTIFS(J12_IDA!$A$38:$A$45,"EN CONTRA",J12_IDA!$E$38:$E$45,A25),COUNTIFS(J13_IDA!$A$38:$A$45,"EN CONTRA",J13_IDA!$E$38:$E$45,A25),COUNTIFS(J01_VTA!$A$38:$A$45,"EN CONTRA",J01_VTA!$E$38:$E$45,A25),COUNTIFS(J02_VTA!$A$38:$A$45,"EN CONTRA",J02_VTA!$E$38:$E$45,A25),COUNTIFS(J03_VTA!$A$38:$A$45,"EN CONTRA",J03_VTA!$E$38:$E$45,A25),COUNTIFS(J04_VTA!$A$38:$A$45,"EN CONTRA",J04_VTA!$E$38:$E$45,A25),COUNTIFS(J05_VTA!$A$38:$A$45,"EN CONTRA",J05_VTA!$E$38:$E$45,A25),COUNTIFS(J06_VTA!$A$38:$A$45,"EN CONTRA",J06_VTA!$E$38:$E$45,A25),COUNTIFS(J07_VTA!$A$38:$A$45,"EN CONTRA",J07_VTA!$E$38:$E$45,A25),COUNTIFS(J08_VTA!$A$38:$A$45,"EN CONTRA",J08_VTA!$E$38:$E$45,A25),COUNTIFS(J09_VTA!$A$38:$A$45,"EN CONTRA",J09_VTA!$E$38:$E$45,A25),COUNTIFS(J10_VTA!$A$38:$A$45,"EN CONTRA",J10_VTA!$E$38:$E$45,A25),COUNTIFS(J11_VTA!$A$38:$A$45,"EN CONTRA",J11_VTA!$E$38:$E$45,A25),COUNTIFS(J12_VTA!$A$38:$A$45,"EN CONTRA",J12_VTA!$E$38:$E$45,A25),COUNTIFS(J13_VTA!$A$38:$A$45,"EN CONTRA",J13_VTA!$E$38:$E$45,A25))</f>
        <v>0</v>
      </c>
      <c r="F25">
        <f>IF(A25="","",IFERROR(SUMPRODUCT((#REF!=A25)*(#REF!="A FAVOR")/COUNTIFS(#REF!,#REF!,#REF!,#REF!,#REF!,#REF!)),0))</f>
        <v>0</v>
      </c>
      <c r="G25" s="3" t="str">
        <f>IFERROR(LOOKUP(2,1/((#REF!=A25)*(#REF!="A FAVOR")),#REF!),"")</f>
        <v/>
      </c>
    </row>
    <row r="26" spans="1:7" x14ac:dyDescent="0.25">
      <c r="A26" t="str">
        <f>Jugadoras!C26</f>
        <v>Lucía R.</v>
      </c>
      <c r="B26" t="str">
        <f>Jugadoras!E26</f>
        <v>DELANTERA</v>
      </c>
      <c r="C26">
        <f>SUM(COUNTIFS(J01_IDA!$A$38:$A$45,"A FAVOR",J01_IDA!$E$38:$E$45,A26),COUNTIFS(J02_IDA!$A$38:$A$45,"A FAVOR",J02_IDA!$E$38:$E$45,A26),COUNTIFS(J03_IDA!$A$38:$A$45,"A FAVOR",J03_IDA!$E$38:$E$45,A26),COUNTIFS(J04_IDA!$A$38:$A$45,"A FAVOR",J04_IDA!$E$38:$E$45,A26),COUNTIFS(J05_IDA!$A$38:$A$45,"A FAVOR",J05_IDA!$E$38:$E$45,A26),COUNTIFS(J06_IDA!$A$38:$A$45,"A FAVOR",J06_IDA!$E$38:$E$45,A26),COUNTIFS(J07_IDA!$A$38:$A$45,"A FAVOR",J07_IDA!$E$38:$E$45,A26),COUNTIFS(J08_IDA!$A$38:$A$45,"A FAVOR",J08_IDA!$E$38:$E$45,A26),COUNTIFS(J09_IDA!$A$38:$A$45,"A FAVOR",J09_IDA!$E$38:$E$45,A26),COUNTIFS(J10_IDA!$A$38:$A$45,"A FAVOR",J10_IDA!$E$38:$E$45,A26),COUNTIFS(J11_IDA!$A$38:$A$45,"A FAVOR",J11_IDA!$E$38:$E$45,A26),COUNTIFS(J12_IDA!$A$38:$A$45,"A FAVOR",J12_IDA!$E$38:$E$45,A26),COUNTIFS(J13_IDA!$A$38:$A$45,"A FAVOR",J13_IDA!$E$38:$E$45,A26),COUNTIFS(J01_VTA!$A$38:$A$45,"A FAVOR",J01_VTA!$E$38:$E$45,A26),COUNTIFS(J02_VTA!$A$38:$A$45,"A FAVOR",J02_VTA!$E$38:$E$45,A26),COUNTIFS(J03_VTA!$A$38:$A$45,"A FAVOR",J03_VTA!$E$38:$E$45,A26),COUNTIFS(J04_VTA!$A$38:$A$45,"A FAVOR",J04_VTA!$E$38:$E$45,A26),COUNTIFS(J05_VTA!$A$38:$A$45,"A FAVOR",J05_VTA!$E$38:$E$45,A26),COUNTIFS(J06_VTA!$A$38:$A$45,"A FAVOR",J06_VTA!$E$38:$E$45,A26),COUNTIFS(J07_VTA!$A$38:$A$45,"A FAVOR",J07_VTA!$E$38:$E$45,A26),COUNTIFS(J08_VTA!$A$38:$A$45,"A FAVOR",J08_VTA!$E$38:$E$45,A26),COUNTIFS(J09_VTA!$A$38:$A$45,"A FAVOR",J09_VTA!$E$38:$E$45,A26),COUNTIFS(J10_VTA!$A$38:$A$45,"A FAVOR",J10_VTA!$E$38:$E$45,A26),COUNTIFS(J11_VTA!$A$38:$A$45,"A FAVOR",J11_VTA!$E$38:$E$45,A26),COUNTIFS(J12_VTA!$A$38:$A$45,"A FAVOR",J12_VTA!$E$38:$E$45,A26),COUNTIFS(J13_VTA!$A$38:$A$45,"A FAVOR",J13_VTA!$E$38:$E$45,A26))</f>
        <v>0</v>
      </c>
      <c r="D26">
        <f>SUM(COUNTIFS(J01_IDA!$A$38:$A$45,"A FAVOR",J01_IDA!$H$38:$H$45,A26),COUNTIFS(J02_IDA!$A$38:$A$45,"A FAVOR",J02_IDA!$H$38:$H$45,A26),COUNTIFS(J03_IDA!$A$38:$A$45,"A FAVOR",J03_IDA!$H$38:$H$45,A26),COUNTIFS(J04_IDA!$A$38:$A$45,"A FAVOR",J04_IDA!$H$38:$H$45,A26),COUNTIFS(J05_IDA!$A$38:$A$45,"A FAVOR",J05_IDA!$H$38:$H$45,A26),COUNTIFS(J06_IDA!$A$38:$A$45,"A FAVOR",J06_IDA!$H$38:$H$45,A26),COUNTIFS(J07_IDA!$A$38:$A$45,"A FAVOR",J07_IDA!$H$38:$H$45,A26),COUNTIFS(J08_IDA!$A$38:$A$45,"A FAVOR",J08_IDA!$H$38:$H$45,A26),COUNTIFS(J09_IDA!$A$38:$A$45,"A FAVOR",J09_IDA!$H$38:$H$45,A26),COUNTIFS(J10_IDA!$A$38:$A$45,"A FAVOR",J10_IDA!$H$38:$H$45,A26),COUNTIFS(J11_IDA!$A$38:$A$45,"A FAVOR",J11_IDA!$H$38:$H$45,A26),COUNTIFS(J12_IDA!$A$38:$A$45,"A FAVOR",J12_IDA!$H$38:$H$45,A26),COUNTIFS(J13_IDA!$A$38:$A$45,"A FAVOR",J13_IDA!$H$38:$H$45,A26),COUNTIFS(J01_VTA!$A$38:$A$45,"A FAVOR",J01_VTA!$H$38:$H$45,A26),COUNTIFS(J02_VTA!$A$38:$A$45,"A FAVOR",J02_VTA!$H$38:$H$45,A26),COUNTIFS(J03_VTA!$A$38:$A$45,"A FAVOR",J03_VTA!$H$38:$H$45,A26),COUNTIFS(J04_VTA!$A$38:$A$45,"A FAVOR",J04_VTA!$H$38:$H$45,A26),COUNTIFS(J05_VTA!$A$38:$A$45,"A FAVOR",J05_VTA!$H$38:$H$45,A26),COUNTIFS(J06_VTA!$A$38:$A$45,"A FAVOR",J06_VTA!$H$38:$H$45,A26),COUNTIFS(J07_VTA!$A$38:$A$45,"A FAVOR",J07_VTA!$H$38:$H$45,A26),COUNTIFS(J08_VTA!$A$38:$A$45,"A FAVOR",J08_VTA!$H$38:$H$45,A26),COUNTIFS(J09_VTA!$A$38:$A$45,"A FAVOR",J09_VTA!$H$38:$H$45,A26),COUNTIFS(J10_VTA!$A$38:$A$45,"A FAVOR",J10_VTA!$H$38:$H$45,A26),COUNTIFS(J11_VTA!$A$38:$A$45,"A FAVOR",J11_VTA!$H$38:$H$45,A26),COUNTIFS(J12_VTA!$A$38:$A$45,"A FAVOR",J12_VTA!$H$38:$H$45,A26),COUNTIFS(J13_VTA!$A$38:$A$45,"A FAVOR",J13_VTA!$H$38:$H$45,A26))</f>
        <v>0</v>
      </c>
      <c r="E26">
        <f>SUM(COUNTIFS(J01_IDA!$A$38:$A$45,"EN CONTRA",J01_IDA!$E$38:$E$45,A26),COUNTIFS(J02_IDA!$A$38:$A$45,"EN CONTRA",J02_IDA!$E$38:$E$45,A26),COUNTIFS(J03_IDA!$A$38:$A$45,"EN CONTRA",J03_IDA!$E$38:$E$45,A26),COUNTIFS(J04_IDA!$A$38:$A$45,"EN CONTRA",J04_IDA!$E$38:$E$45,A26),COUNTIFS(J05_IDA!$A$38:$A$45,"EN CONTRA",J05_IDA!$E$38:$E$45,A26),COUNTIFS(J06_IDA!$A$38:$A$45,"EN CONTRA",J06_IDA!$E$38:$E$45,A26),COUNTIFS(J07_IDA!$A$38:$A$45,"EN CONTRA",J07_IDA!$E$38:$E$45,A26),COUNTIFS(J08_IDA!$A$38:$A$45,"EN CONTRA",J08_IDA!$E$38:$E$45,A26),COUNTIFS(J09_IDA!$A$38:$A$45,"EN CONTRA",J09_IDA!$E$38:$E$45,A26),COUNTIFS(J10_IDA!$A$38:$A$45,"EN CONTRA",J10_IDA!$E$38:$E$45,A26),COUNTIFS(J11_IDA!$A$38:$A$45,"EN CONTRA",J11_IDA!$E$38:$E$45,A26),COUNTIFS(J12_IDA!$A$38:$A$45,"EN CONTRA",J12_IDA!$E$38:$E$45,A26),COUNTIFS(J13_IDA!$A$38:$A$45,"EN CONTRA",J13_IDA!$E$38:$E$45,A26),COUNTIFS(J01_VTA!$A$38:$A$45,"EN CONTRA",J01_VTA!$E$38:$E$45,A26),COUNTIFS(J02_VTA!$A$38:$A$45,"EN CONTRA",J02_VTA!$E$38:$E$45,A26),COUNTIFS(J03_VTA!$A$38:$A$45,"EN CONTRA",J03_VTA!$E$38:$E$45,A26),COUNTIFS(J04_VTA!$A$38:$A$45,"EN CONTRA",J04_VTA!$E$38:$E$45,A26),COUNTIFS(J05_VTA!$A$38:$A$45,"EN CONTRA",J05_VTA!$E$38:$E$45,A26),COUNTIFS(J06_VTA!$A$38:$A$45,"EN CONTRA",J06_VTA!$E$38:$E$45,A26),COUNTIFS(J07_VTA!$A$38:$A$45,"EN CONTRA",J07_VTA!$E$38:$E$45,A26),COUNTIFS(J08_VTA!$A$38:$A$45,"EN CONTRA",J08_VTA!$E$38:$E$45,A26),COUNTIFS(J09_VTA!$A$38:$A$45,"EN CONTRA",J09_VTA!$E$38:$E$45,A26),COUNTIFS(J10_VTA!$A$38:$A$45,"EN CONTRA",J10_VTA!$E$38:$E$45,A26),COUNTIFS(J11_VTA!$A$38:$A$45,"EN CONTRA",J11_VTA!$E$38:$E$45,A26),COUNTIFS(J12_VTA!$A$38:$A$45,"EN CONTRA",J12_VTA!$E$38:$E$45,A26),COUNTIFS(J13_VTA!$A$38:$A$45,"EN CONTRA",J13_VTA!$E$38:$E$45,A26))</f>
        <v>0</v>
      </c>
      <c r="F26">
        <f>IF(A26="","",IFERROR(SUMPRODUCT((#REF!=A26)*(#REF!="A FAVOR")/COUNTIFS(#REF!,#REF!,#REF!,#REF!,#REF!,#REF!)),0))</f>
        <v>0</v>
      </c>
      <c r="G26" s="3" t="str">
        <f>IFERROR(LOOKUP(2,1/((#REF!=A26)*(#REF!="A FAVOR")),#REF!),"")</f>
        <v/>
      </c>
    </row>
    <row r="27" spans="1:7" x14ac:dyDescent="0.25">
      <c r="A27" t="str">
        <f>Jugadoras!C27</f>
        <v>Paula</v>
      </c>
      <c r="B27" t="str">
        <f>Jugadoras!E27</f>
        <v>M.C.</v>
      </c>
      <c r="C27">
        <f>SUM(COUNTIFS(J01_IDA!$A$38:$A$45,"A FAVOR",J01_IDA!$E$38:$E$45,A27),COUNTIFS(J02_IDA!$A$38:$A$45,"A FAVOR",J02_IDA!$E$38:$E$45,A27),COUNTIFS(J03_IDA!$A$38:$A$45,"A FAVOR",J03_IDA!$E$38:$E$45,A27),COUNTIFS(J04_IDA!$A$38:$A$45,"A FAVOR",J04_IDA!$E$38:$E$45,A27),COUNTIFS(J05_IDA!$A$38:$A$45,"A FAVOR",J05_IDA!$E$38:$E$45,A27),COUNTIFS(J06_IDA!$A$38:$A$45,"A FAVOR",J06_IDA!$E$38:$E$45,A27),COUNTIFS(J07_IDA!$A$38:$A$45,"A FAVOR",J07_IDA!$E$38:$E$45,A27),COUNTIFS(J08_IDA!$A$38:$A$45,"A FAVOR",J08_IDA!$E$38:$E$45,A27),COUNTIFS(J09_IDA!$A$38:$A$45,"A FAVOR",J09_IDA!$E$38:$E$45,A27),COUNTIFS(J10_IDA!$A$38:$A$45,"A FAVOR",J10_IDA!$E$38:$E$45,A27),COUNTIFS(J11_IDA!$A$38:$A$45,"A FAVOR",J11_IDA!$E$38:$E$45,A27),COUNTIFS(J12_IDA!$A$38:$A$45,"A FAVOR",J12_IDA!$E$38:$E$45,A27),COUNTIFS(J13_IDA!$A$38:$A$45,"A FAVOR",J13_IDA!$E$38:$E$45,A27),COUNTIFS(J01_VTA!$A$38:$A$45,"A FAVOR",J01_VTA!$E$38:$E$45,A27),COUNTIFS(J02_VTA!$A$38:$A$45,"A FAVOR",J02_VTA!$E$38:$E$45,A27),COUNTIFS(J03_VTA!$A$38:$A$45,"A FAVOR",J03_VTA!$E$38:$E$45,A27),COUNTIFS(J04_VTA!$A$38:$A$45,"A FAVOR",J04_VTA!$E$38:$E$45,A27),COUNTIFS(J05_VTA!$A$38:$A$45,"A FAVOR",J05_VTA!$E$38:$E$45,A27),COUNTIFS(J06_VTA!$A$38:$A$45,"A FAVOR",J06_VTA!$E$38:$E$45,A27),COUNTIFS(J07_VTA!$A$38:$A$45,"A FAVOR",J07_VTA!$E$38:$E$45,A27),COUNTIFS(J08_VTA!$A$38:$A$45,"A FAVOR",J08_VTA!$E$38:$E$45,A27),COUNTIFS(J09_VTA!$A$38:$A$45,"A FAVOR",J09_VTA!$E$38:$E$45,A27),COUNTIFS(J10_VTA!$A$38:$A$45,"A FAVOR",J10_VTA!$E$38:$E$45,A27),COUNTIFS(J11_VTA!$A$38:$A$45,"A FAVOR",J11_VTA!$E$38:$E$45,A27),COUNTIFS(J12_VTA!$A$38:$A$45,"A FAVOR",J12_VTA!$E$38:$E$45,A27),COUNTIFS(J13_VTA!$A$38:$A$45,"A FAVOR",J13_VTA!$E$38:$E$45,A27))</f>
        <v>0</v>
      </c>
      <c r="D27">
        <f>SUM(COUNTIFS(J01_IDA!$A$38:$A$45,"A FAVOR",J01_IDA!$H$38:$H$45,A27),COUNTIFS(J02_IDA!$A$38:$A$45,"A FAVOR",J02_IDA!$H$38:$H$45,A27),COUNTIFS(J03_IDA!$A$38:$A$45,"A FAVOR",J03_IDA!$H$38:$H$45,A27),COUNTIFS(J04_IDA!$A$38:$A$45,"A FAVOR",J04_IDA!$H$38:$H$45,A27),COUNTIFS(J05_IDA!$A$38:$A$45,"A FAVOR",J05_IDA!$H$38:$H$45,A27),COUNTIFS(J06_IDA!$A$38:$A$45,"A FAVOR",J06_IDA!$H$38:$H$45,A27),COUNTIFS(J07_IDA!$A$38:$A$45,"A FAVOR",J07_IDA!$H$38:$H$45,A27),COUNTIFS(J08_IDA!$A$38:$A$45,"A FAVOR",J08_IDA!$H$38:$H$45,A27),COUNTIFS(J09_IDA!$A$38:$A$45,"A FAVOR",J09_IDA!$H$38:$H$45,A27),COUNTIFS(J10_IDA!$A$38:$A$45,"A FAVOR",J10_IDA!$H$38:$H$45,A27),COUNTIFS(J11_IDA!$A$38:$A$45,"A FAVOR",J11_IDA!$H$38:$H$45,A27),COUNTIFS(J12_IDA!$A$38:$A$45,"A FAVOR",J12_IDA!$H$38:$H$45,A27),COUNTIFS(J13_IDA!$A$38:$A$45,"A FAVOR",J13_IDA!$H$38:$H$45,A27),COUNTIFS(J01_VTA!$A$38:$A$45,"A FAVOR",J01_VTA!$H$38:$H$45,A27),COUNTIFS(J02_VTA!$A$38:$A$45,"A FAVOR",J02_VTA!$H$38:$H$45,A27),COUNTIFS(J03_VTA!$A$38:$A$45,"A FAVOR",J03_VTA!$H$38:$H$45,A27),COUNTIFS(J04_VTA!$A$38:$A$45,"A FAVOR",J04_VTA!$H$38:$H$45,A27),COUNTIFS(J05_VTA!$A$38:$A$45,"A FAVOR",J05_VTA!$H$38:$H$45,A27),COUNTIFS(J06_VTA!$A$38:$A$45,"A FAVOR",J06_VTA!$H$38:$H$45,A27),COUNTIFS(J07_VTA!$A$38:$A$45,"A FAVOR",J07_VTA!$H$38:$H$45,A27),COUNTIFS(J08_VTA!$A$38:$A$45,"A FAVOR",J08_VTA!$H$38:$H$45,A27),COUNTIFS(J09_VTA!$A$38:$A$45,"A FAVOR",J09_VTA!$H$38:$H$45,A27),COUNTIFS(J10_VTA!$A$38:$A$45,"A FAVOR",J10_VTA!$H$38:$H$45,A27),COUNTIFS(J11_VTA!$A$38:$A$45,"A FAVOR",J11_VTA!$H$38:$H$45,A27),COUNTIFS(J12_VTA!$A$38:$A$45,"A FAVOR",J12_VTA!$H$38:$H$45,A27),COUNTIFS(J13_VTA!$A$38:$A$45,"A FAVOR",J13_VTA!$H$38:$H$45,A27))</f>
        <v>0</v>
      </c>
      <c r="E27">
        <f>SUM(COUNTIFS(J01_IDA!$A$38:$A$45,"EN CONTRA",J01_IDA!$E$38:$E$45,A27),COUNTIFS(J02_IDA!$A$38:$A$45,"EN CONTRA",J02_IDA!$E$38:$E$45,A27),COUNTIFS(J03_IDA!$A$38:$A$45,"EN CONTRA",J03_IDA!$E$38:$E$45,A27),COUNTIFS(J04_IDA!$A$38:$A$45,"EN CONTRA",J04_IDA!$E$38:$E$45,A27),COUNTIFS(J05_IDA!$A$38:$A$45,"EN CONTRA",J05_IDA!$E$38:$E$45,A27),COUNTIFS(J06_IDA!$A$38:$A$45,"EN CONTRA",J06_IDA!$E$38:$E$45,A27),COUNTIFS(J07_IDA!$A$38:$A$45,"EN CONTRA",J07_IDA!$E$38:$E$45,A27),COUNTIFS(J08_IDA!$A$38:$A$45,"EN CONTRA",J08_IDA!$E$38:$E$45,A27),COUNTIFS(J09_IDA!$A$38:$A$45,"EN CONTRA",J09_IDA!$E$38:$E$45,A27),COUNTIFS(J10_IDA!$A$38:$A$45,"EN CONTRA",J10_IDA!$E$38:$E$45,A27),COUNTIFS(J11_IDA!$A$38:$A$45,"EN CONTRA",J11_IDA!$E$38:$E$45,A27),COUNTIFS(J12_IDA!$A$38:$A$45,"EN CONTRA",J12_IDA!$E$38:$E$45,A27),COUNTIFS(J13_IDA!$A$38:$A$45,"EN CONTRA",J13_IDA!$E$38:$E$45,A27),COUNTIFS(J01_VTA!$A$38:$A$45,"EN CONTRA",J01_VTA!$E$38:$E$45,A27),COUNTIFS(J02_VTA!$A$38:$A$45,"EN CONTRA",J02_VTA!$E$38:$E$45,A27),COUNTIFS(J03_VTA!$A$38:$A$45,"EN CONTRA",J03_VTA!$E$38:$E$45,A27),COUNTIFS(J04_VTA!$A$38:$A$45,"EN CONTRA",J04_VTA!$E$38:$E$45,A27),COUNTIFS(J05_VTA!$A$38:$A$45,"EN CONTRA",J05_VTA!$E$38:$E$45,A27),COUNTIFS(J06_VTA!$A$38:$A$45,"EN CONTRA",J06_VTA!$E$38:$E$45,A27),COUNTIFS(J07_VTA!$A$38:$A$45,"EN CONTRA",J07_VTA!$E$38:$E$45,A27),COUNTIFS(J08_VTA!$A$38:$A$45,"EN CONTRA",J08_VTA!$E$38:$E$45,A27),COUNTIFS(J09_VTA!$A$38:$A$45,"EN CONTRA",J09_VTA!$E$38:$E$45,A27),COUNTIFS(J10_VTA!$A$38:$A$45,"EN CONTRA",J10_VTA!$E$38:$E$45,A27),COUNTIFS(J11_VTA!$A$38:$A$45,"EN CONTRA",J11_VTA!$E$38:$E$45,A27),COUNTIFS(J12_VTA!$A$38:$A$45,"EN CONTRA",J12_VTA!$E$38:$E$45,A27),COUNTIFS(J13_VTA!$A$38:$A$45,"EN CONTRA",J13_VTA!$E$38:$E$45,A27))</f>
        <v>0</v>
      </c>
      <c r="F27">
        <f>IF(A27="","",IFERROR(SUMPRODUCT((#REF!=A27)*(#REF!="A FAVOR")/COUNTIFS(#REF!,#REF!,#REF!,#REF!,#REF!,#REF!)),0))</f>
        <v>0</v>
      </c>
      <c r="G27" s="3" t="str">
        <f>IFERROR(LOOKUP(2,1/((#REF!=A27)*(#REF!="A FAVOR")),#REF!),"")</f>
        <v/>
      </c>
    </row>
    <row r="28" spans="1:7" x14ac:dyDescent="0.25">
      <c r="G28" s="3"/>
    </row>
    <row r="29" spans="1:7" x14ac:dyDescent="0.25">
      <c r="G29" s="3"/>
    </row>
    <row r="30" spans="1:7" hidden="1" x14ac:dyDescent="0.25">
      <c r="G30" s="3"/>
    </row>
    <row r="31" spans="1:7" hidden="1" x14ac:dyDescent="0.25">
      <c r="G31" s="3"/>
    </row>
    <row r="32" spans="1:7" hidden="1" x14ac:dyDescent="0.25">
      <c r="G32" s="3"/>
    </row>
    <row r="33" spans="7:7" hidden="1" x14ac:dyDescent="0.25">
      <c r="G33" s="3"/>
    </row>
    <row r="34" spans="7:7" hidden="1" x14ac:dyDescent="0.25">
      <c r="G34" s="3"/>
    </row>
    <row r="35" spans="7:7" hidden="1" x14ac:dyDescent="0.25">
      <c r="G35" s="3"/>
    </row>
    <row r="36" spans="7:7" hidden="1" x14ac:dyDescent="0.25">
      <c r="G36" s="3"/>
    </row>
    <row r="37" spans="7:7" hidden="1" x14ac:dyDescent="0.25">
      <c r="G37" s="3"/>
    </row>
    <row r="38" spans="7:7" hidden="1" x14ac:dyDescent="0.25">
      <c r="G38" s="3"/>
    </row>
    <row r="39" spans="7:7" hidden="1" x14ac:dyDescent="0.25">
      <c r="G39" s="3"/>
    </row>
    <row r="40" spans="7:7" hidden="1" x14ac:dyDescent="0.25">
      <c r="G40" s="3"/>
    </row>
    <row r="41" spans="7:7" hidden="1" x14ac:dyDescent="0.25">
      <c r="G41" s="3"/>
    </row>
    <row r="42" spans="7:7" hidden="1" x14ac:dyDescent="0.25">
      <c r="G42" s="3"/>
    </row>
    <row r="43" spans="7:7" hidden="1" x14ac:dyDescent="0.25">
      <c r="G43" s="3"/>
    </row>
    <row r="44" spans="7:7" hidden="1" x14ac:dyDescent="0.25">
      <c r="G44" s="3"/>
    </row>
    <row r="45" spans="7:7" hidden="1" x14ac:dyDescent="0.25">
      <c r="G45" s="3"/>
    </row>
    <row r="46" spans="7:7" hidden="1" x14ac:dyDescent="0.25">
      <c r="G46" s="3"/>
    </row>
    <row r="47" spans="7:7" hidden="1" x14ac:dyDescent="0.25">
      <c r="G47" s="3"/>
    </row>
    <row r="48" spans="7:7" hidden="1" x14ac:dyDescent="0.25">
      <c r="G48" s="3"/>
    </row>
    <row r="49" spans="7:7" hidden="1" x14ac:dyDescent="0.25">
      <c r="G49" s="3"/>
    </row>
    <row r="50" spans="7:7" hidden="1" x14ac:dyDescent="0.25">
      <c r="G50" s="3"/>
    </row>
    <row r="51" spans="7:7" hidden="1" x14ac:dyDescent="0.25">
      <c r="G51" s="3"/>
    </row>
    <row r="52" spans="7:7" hidden="1" x14ac:dyDescent="0.25">
      <c r="G52" s="3"/>
    </row>
    <row r="53" spans="7:7" hidden="1" x14ac:dyDescent="0.25">
      <c r="G53" s="3"/>
    </row>
    <row r="54" spans="7:7" hidden="1" x14ac:dyDescent="0.25">
      <c r="G54" s="3"/>
    </row>
  </sheetData>
  <mergeCells count="2">
    <mergeCell ref="A2:H2"/>
    <mergeCell ref="A1:H1"/>
  </mergeCells>
  <pageMargins left="0.75" right="0.75" top="1" bottom="1" header="0.511811023622047" footer="0.511811023622047"/>
  <pageSetup orientation="landscape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57B8"/>
    <pageSetUpPr fitToPage="1"/>
  </sheetPr>
  <dimension ref="A1:J54"/>
  <sheetViews>
    <sheetView showGridLines="0" tabSelected="1" zoomScale="115" zoomScaleNormal="115" workbookViewId="0">
      <pane ySplit="4" topLeftCell="A5" activePane="bottomLeft" state="frozen"/>
      <selection pane="bottomLeft" activeCell="K25" sqref="K25"/>
    </sheetView>
  </sheetViews>
  <sheetFormatPr baseColWidth="10" defaultColWidth="8.7109375" defaultRowHeight="15" x14ac:dyDescent="0.25"/>
  <cols>
    <col min="1" max="1" width="16" bestFit="1" customWidth="1"/>
    <col min="2" max="2" width="9" bestFit="1" customWidth="1"/>
    <col min="3" max="3" width="20" bestFit="1" customWidth="1"/>
    <col min="4" max="4" width="31" bestFit="1" customWidth="1"/>
    <col min="5" max="5" width="22" bestFit="1" customWidth="1"/>
    <col min="6" max="6" width="13" bestFit="1" customWidth="1"/>
    <col min="7" max="7" width="15" customWidth="1"/>
    <col min="8" max="8" width="24" customWidth="1"/>
    <col min="9" max="9" width="10" customWidth="1"/>
    <col min="10" max="10" width="14" bestFit="1" customWidth="1"/>
  </cols>
  <sheetData>
    <row r="1" spans="1:10" ht="33.950000000000003" customHeight="1" x14ac:dyDescent="0.25">
      <c r="A1" s="80" t="s">
        <v>177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x14ac:dyDescent="0.25">
      <c r="A2" s="93" t="s">
        <v>178</v>
      </c>
      <c r="B2" s="74"/>
      <c r="C2" s="74"/>
      <c r="D2" s="74"/>
      <c r="E2" s="74"/>
      <c r="F2" s="74"/>
      <c r="G2" s="74"/>
      <c r="H2" s="74"/>
      <c r="I2" s="74"/>
      <c r="J2" s="74"/>
    </row>
    <row r="4" spans="1:10" ht="32.1" customHeight="1" x14ac:dyDescent="0.25">
      <c r="A4" s="26" t="s">
        <v>179</v>
      </c>
      <c r="B4" s="26" t="s">
        <v>7</v>
      </c>
      <c r="C4" s="26" t="s">
        <v>180</v>
      </c>
      <c r="D4" s="26" t="s">
        <v>181</v>
      </c>
      <c r="E4" s="26" t="s">
        <v>9</v>
      </c>
      <c r="F4" s="26" t="s">
        <v>182</v>
      </c>
      <c r="G4" s="26" t="s">
        <v>183</v>
      </c>
      <c r="H4" s="26" t="s">
        <v>184</v>
      </c>
      <c r="I4" s="26" t="s">
        <v>185</v>
      </c>
      <c r="J4" s="26" t="s">
        <v>186</v>
      </c>
    </row>
    <row r="5" spans="1:10" ht="23.1" customHeight="1" x14ac:dyDescent="0.25">
      <c r="A5" s="9" t="s">
        <v>187</v>
      </c>
      <c r="B5" s="9">
        <v>1</v>
      </c>
      <c r="C5" s="13" t="s">
        <v>20</v>
      </c>
      <c r="D5" s="13"/>
      <c r="E5" s="13" t="s">
        <v>21</v>
      </c>
      <c r="F5" s="9"/>
      <c r="G5" s="14"/>
      <c r="H5" s="13" t="s">
        <v>188</v>
      </c>
      <c r="I5" s="9" t="s">
        <v>189</v>
      </c>
      <c r="J5" s="10"/>
    </row>
    <row r="6" spans="1:10" ht="23.1" customHeight="1" x14ac:dyDescent="0.25">
      <c r="A6" s="15" t="s">
        <v>190</v>
      </c>
      <c r="B6" s="15">
        <v>2</v>
      </c>
      <c r="C6" s="16" t="s">
        <v>22</v>
      </c>
      <c r="D6" s="16"/>
      <c r="E6" s="16" t="s">
        <v>23</v>
      </c>
      <c r="F6" s="15"/>
      <c r="G6" s="17"/>
      <c r="H6" s="16" t="s">
        <v>191</v>
      </c>
      <c r="I6" s="15" t="s">
        <v>189</v>
      </c>
      <c r="J6" s="10"/>
    </row>
    <row r="7" spans="1:10" ht="23.1" customHeight="1" x14ac:dyDescent="0.25">
      <c r="A7" s="9" t="s">
        <v>192</v>
      </c>
      <c r="B7" s="9">
        <v>3</v>
      </c>
      <c r="C7" s="13" t="s">
        <v>24</v>
      </c>
      <c r="D7" s="13"/>
      <c r="E7" s="13" t="s">
        <v>25</v>
      </c>
      <c r="F7" s="9"/>
      <c r="G7" s="14"/>
      <c r="H7" s="13" t="s">
        <v>193</v>
      </c>
      <c r="I7" s="9" t="s">
        <v>189</v>
      </c>
      <c r="J7" s="11"/>
    </row>
    <row r="8" spans="1:10" ht="23.1" customHeight="1" x14ac:dyDescent="0.25">
      <c r="A8" s="15" t="s">
        <v>194</v>
      </c>
      <c r="B8" s="15">
        <v>4</v>
      </c>
      <c r="C8" s="16" t="s">
        <v>26</v>
      </c>
      <c r="D8" s="16"/>
      <c r="E8" s="16" t="s">
        <v>27</v>
      </c>
      <c r="F8" s="15" t="s">
        <v>195</v>
      </c>
      <c r="G8" s="17"/>
      <c r="H8" s="16" t="s">
        <v>196</v>
      </c>
      <c r="I8" s="15" t="s">
        <v>189</v>
      </c>
      <c r="J8" s="10"/>
    </row>
    <row r="9" spans="1:10" ht="23.1" customHeight="1" x14ac:dyDescent="0.25">
      <c r="A9" s="9" t="s">
        <v>197</v>
      </c>
      <c r="B9" s="9">
        <v>5</v>
      </c>
      <c r="C9" s="13" t="s">
        <v>28</v>
      </c>
      <c r="D9" s="13"/>
      <c r="E9" s="13" t="s">
        <v>29</v>
      </c>
      <c r="F9" s="9"/>
      <c r="G9" s="14"/>
      <c r="H9" s="13" t="s">
        <v>193</v>
      </c>
      <c r="I9" s="9" t="s">
        <v>189</v>
      </c>
      <c r="J9" s="33"/>
    </row>
    <row r="10" spans="1:10" ht="23.1" customHeight="1" x14ac:dyDescent="0.25">
      <c r="A10" s="15" t="s">
        <v>198</v>
      </c>
      <c r="B10" s="15">
        <v>6</v>
      </c>
      <c r="C10" s="16" t="s">
        <v>30</v>
      </c>
      <c r="D10" s="16"/>
      <c r="E10" s="16" t="s">
        <v>31</v>
      </c>
      <c r="F10" s="15"/>
      <c r="G10" s="17"/>
      <c r="H10" s="16" t="s">
        <v>193</v>
      </c>
      <c r="I10" s="15" t="s">
        <v>189</v>
      </c>
      <c r="J10" s="33"/>
    </row>
    <row r="11" spans="1:10" ht="23.1" customHeight="1" x14ac:dyDescent="0.25">
      <c r="A11" s="9" t="s">
        <v>199</v>
      </c>
      <c r="B11" s="9">
        <v>7</v>
      </c>
      <c r="C11" s="13" t="s">
        <v>32</v>
      </c>
      <c r="D11" s="13"/>
      <c r="E11" s="13" t="s">
        <v>33</v>
      </c>
      <c r="F11" s="9"/>
      <c r="G11" s="14"/>
      <c r="H11" s="13" t="s">
        <v>193</v>
      </c>
      <c r="I11" s="9" t="s">
        <v>189</v>
      </c>
      <c r="J11" s="33"/>
    </row>
    <row r="12" spans="1:10" ht="23.1" customHeight="1" x14ac:dyDescent="0.25">
      <c r="A12" s="15" t="s">
        <v>200</v>
      </c>
      <c r="B12" s="15">
        <v>8</v>
      </c>
      <c r="C12" s="16" t="s">
        <v>34</v>
      </c>
      <c r="D12" s="16"/>
      <c r="E12" s="16" t="s">
        <v>35</v>
      </c>
      <c r="F12" s="15"/>
      <c r="G12" s="17"/>
      <c r="H12" s="16" t="s">
        <v>201</v>
      </c>
      <c r="I12" s="15" t="s">
        <v>189</v>
      </c>
      <c r="J12" s="33"/>
    </row>
    <row r="13" spans="1:10" ht="23.1" customHeight="1" x14ac:dyDescent="0.25">
      <c r="A13" s="9" t="s">
        <v>202</v>
      </c>
      <c r="B13" s="9">
        <v>9</v>
      </c>
      <c r="C13" s="13" t="s">
        <v>36</v>
      </c>
      <c r="D13" s="13"/>
      <c r="E13" s="13" t="s">
        <v>37</v>
      </c>
      <c r="F13" s="9" t="s">
        <v>195</v>
      </c>
      <c r="G13" s="14"/>
      <c r="H13" s="13" t="s">
        <v>193</v>
      </c>
      <c r="I13" s="9" t="s">
        <v>189</v>
      </c>
      <c r="J13" s="10"/>
    </row>
    <row r="14" spans="1:10" ht="23.1" customHeight="1" x14ac:dyDescent="0.25">
      <c r="A14" s="15" t="s">
        <v>203</v>
      </c>
      <c r="B14" s="15">
        <v>10</v>
      </c>
      <c r="C14" s="16" t="s">
        <v>38</v>
      </c>
      <c r="D14" s="16"/>
      <c r="E14" s="16" t="s">
        <v>39</v>
      </c>
      <c r="F14" s="15" t="s">
        <v>195</v>
      </c>
      <c r="G14" s="17"/>
      <c r="H14" s="16" t="s">
        <v>193</v>
      </c>
      <c r="I14" s="15" t="s">
        <v>189</v>
      </c>
      <c r="J14" s="33"/>
    </row>
    <row r="15" spans="1:10" ht="23.1" customHeight="1" x14ac:dyDescent="0.25">
      <c r="A15" s="9" t="s">
        <v>204</v>
      </c>
      <c r="B15" s="9">
        <v>11</v>
      </c>
      <c r="C15" s="13" t="s">
        <v>40</v>
      </c>
      <c r="D15" s="13"/>
      <c r="E15" s="13" t="s">
        <v>33</v>
      </c>
      <c r="F15" s="9"/>
      <c r="G15" s="14"/>
      <c r="H15" s="13" t="s">
        <v>193</v>
      </c>
      <c r="I15" s="9" t="s">
        <v>189</v>
      </c>
      <c r="J15" s="10"/>
    </row>
    <row r="16" spans="1:10" ht="23.1" customHeight="1" x14ac:dyDescent="0.25">
      <c r="A16" s="15" t="s">
        <v>205</v>
      </c>
      <c r="B16" s="15">
        <v>12</v>
      </c>
      <c r="C16" s="16" t="s">
        <v>41</v>
      </c>
      <c r="D16" s="16"/>
      <c r="E16" s="16" t="s">
        <v>29</v>
      </c>
      <c r="F16" s="15"/>
      <c r="G16" s="17"/>
      <c r="H16" s="16" t="s">
        <v>206</v>
      </c>
      <c r="I16" s="15" t="s">
        <v>189</v>
      </c>
      <c r="J16" s="10"/>
    </row>
    <row r="17" spans="1:10" ht="23.1" customHeight="1" x14ac:dyDescent="0.25">
      <c r="A17" s="9" t="s">
        <v>207</v>
      </c>
      <c r="B17" s="9">
        <v>13</v>
      </c>
      <c r="C17" s="13" t="s">
        <v>42</v>
      </c>
      <c r="D17" s="13"/>
      <c r="E17" s="13" t="s">
        <v>21</v>
      </c>
      <c r="F17" s="9"/>
      <c r="G17" s="14"/>
      <c r="H17" s="13" t="s">
        <v>208</v>
      </c>
      <c r="I17" s="9" t="s">
        <v>189</v>
      </c>
      <c r="J17" s="10"/>
    </row>
    <row r="18" spans="1:10" ht="23.1" customHeight="1" x14ac:dyDescent="0.25">
      <c r="A18" s="15" t="s">
        <v>209</v>
      </c>
      <c r="B18" s="15">
        <v>14</v>
      </c>
      <c r="C18" s="16" t="s">
        <v>43</v>
      </c>
      <c r="D18" s="16"/>
      <c r="E18" s="16" t="s">
        <v>44</v>
      </c>
      <c r="F18" s="15"/>
      <c r="G18" s="17"/>
      <c r="H18" s="16" t="s">
        <v>188</v>
      </c>
      <c r="I18" s="15" t="s">
        <v>189</v>
      </c>
      <c r="J18" s="10"/>
    </row>
    <row r="19" spans="1:10" ht="23.1" customHeight="1" x14ac:dyDescent="0.25">
      <c r="A19" s="9" t="s">
        <v>210</v>
      </c>
      <c r="B19" s="9">
        <v>15</v>
      </c>
      <c r="C19" s="13" t="s">
        <v>45</v>
      </c>
      <c r="D19" s="13"/>
      <c r="E19" s="13" t="s">
        <v>33</v>
      </c>
      <c r="F19" s="9"/>
      <c r="G19" s="14"/>
      <c r="H19" s="13" t="s">
        <v>196</v>
      </c>
      <c r="I19" s="9" t="s">
        <v>189</v>
      </c>
      <c r="J19" s="10"/>
    </row>
    <row r="20" spans="1:10" ht="23.1" customHeight="1" x14ac:dyDescent="0.25">
      <c r="A20" s="15" t="s">
        <v>211</v>
      </c>
      <c r="B20" s="15">
        <v>16</v>
      </c>
      <c r="C20" s="16" t="s">
        <v>46</v>
      </c>
      <c r="D20" s="16"/>
      <c r="E20" s="16" t="s">
        <v>47</v>
      </c>
      <c r="F20" s="15"/>
      <c r="G20" s="17"/>
      <c r="H20" s="16" t="s">
        <v>212</v>
      </c>
      <c r="I20" s="15" t="s">
        <v>189</v>
      </c>
      <c r="J20" s="33"/>
    </row>
    <row r="21" spans="1:10" ht="23.1" customHeight="1" x14ac:dyDescent="0.25">
      <c r="A21" s="9" t="s">
        <v>213</v>
      </c>
      <c r="B21" s="9">
        <v>17</v>
      </c>
      <c r="C21" s="13" t="s">
        <v>48</v>
      </c>
      <c r="D21" s="13"/>
      <c r="E21" s="13" t="s">
        <v>31</v>
      </c>
      <c r="F21" s="9"/>
      <c r="G21" s="14"/>
      <c r="H21" s="13" t="s">
        <v>214</v>
      </c>
      <c r="I21" s="9" t="s">
        <v>189</v>
      </c>
      <c r="J21" s="10"/>
    </row>
    <row r="22" spans="1:10" ht="23.1" customHeight="1" x14ac:dyDescent="0.25">
      <c r="A22" s="15" t="s">
        <v>215</v>
      </c>
      <c r="B22" s="15">
        <v>18</v>
      </c>
      <c r="C22" s="16" t="s">
        <v>49</v>
      </c>
      <c r="D22" s="16"/>
      <c r="E22" s="16" t="s">
        <v>31</v>
      </c>
      <c r="F22" s="15"/>
      <c r="G22" s="17"/>
      <c r="H22" s="16" t="s">
        <v>193</v>
      </c>
      <c r="I22" s="15" t="s">
        <v>189</v>
      </c>
      <c r="J22" s="33"/>
    </row>
    <row r="23" spans="1:10" ht="23.1" customHeight="1" x14ac:dyDescent="0.25">
      <c r="A23" s="9" t="s">
        <v>216</v>
      </c>
      <c r="B23" s="9">
        <v>19</v>
      </c>
      <c r="C23" s="13" t="s">
        <v>50</v>
      </c>
      <c r="D23" s="13"/>
      <c r="E23" s="13" t="s">
        <v>21</v>
      </c>
      <c r="F23" s="9"/>
      <c r="G23" s="14"/>
      <c r="H23" s="13" t="s">
        <v>217</v>
      </c>
      <c r="I23" s="9" t="s">
        <v>189</v>
      </c>
      <c r="J23" s="33"/>
    </row>
    <row r="24" spans="1:10" ht="23.1" customHeight="1" x14ac:dyDescent="0.25">
      <c r="A24" s="15" t="s">
        <v>218</v>
      </c>
      <c r="B24" s="15">
        <v>20</v>
      </c>
      <c r="C24" s="16" t="s">
        <v>51</v>
      </c>
      <c r="D24" s="16"/>
      <c r="E24" s="16" t="s">
        <v>52</v>
      </c>
      <c r="F24" s="15" t="s">
        <v>195</v>
      </c>
      <c r="G24" s="17"/>
      <c r="H24" s="16" t="s">
        <v>193</v>
      </c>
      <c r="I24" s="15" t="s">
        <v>189</v>
      </c>
      <c r="J24" s="33"/>
    </row>
    <row r="25" spans="1:10" ht="23.1" customHeight="1" x14ac:dyDescent="0.25">
      <c r="A25" s="9" t="s">
        <v>219</v>
      </c>
      <c r="B25" s="9">
        <v>21</v>
      </c>
      <c r="C25" s="13" t="s">
        <v>53</v>
      </c>
      <c r="D25" s="13"/>
      <c r="E25" s="13" t="s">
        <v>54</v>
      </c>
      <c r="F25" s="9"/>
      <c r="G25" s="14"/>
      <c r="H25" s="13" t="s">
        <v>220</v>
      </c>
      <c r="I25" s="9" t="s">
        <v>189</v>
      </c>
      <c r="J25" s="33"/>
    </row>
    <row r="26" spans="1:10" ht="23.1" customHeight="1" x14ac:dyDescent="0.25">
      <c r="A26" s="15" t="s">
        <v>221</v>
      </c>
      <c r="B26" s="15">
        <v>22</v>
      </c>
      <c r="C26" s="16" t="s">
        <v>55</v>
      </c>
      <c r="D26" s="16"/>
      <c r="E26" s="16" t="s">
        <v>56</v>
      </c>
      <c r="F26" s="15"/>
      <c r="G26" s="17"/>
      <c r="H26" s="16" t="s">
        <v>193</v>
      </c>
      <c r="I26" s="15" t="s">
        <v>189</v>
      </c>
      <c r="J26" s="33"/>
    </row>
    <row r="27" spans="1:10" ht="23.1" customHeight="1" x14ac:dyDescent="0.25">
      <c r="A27" s="9" t="s">
        <v>222</v>
      </c>
      <c r="B27" s="9">
        <v>23</v>
      </c>
      <c r="C27" s="13" t="s">
        <v>57</v>
      </c>
      <c r="D27" s="13"/>
      <c r="E27" s="13" t="s">
        <v>31</v>
      </c>
      <c r="F27" s="9"/>
      <c r="G27" s="14"/>
      <c r="H27" s="13" t="s">
        <v>217</v>
      </c>
      <c r="I27" s="9" t="s">
        <v>189</v>
      </c>
      <c r="J27" s="10"/>
    </row>
    <row r="28" spans="1:10" x14ac:dyDescent="0.25">
      <c r="A28" s="15" t="str">
        <f>IF(C28="","","JUG-"&amp;TEXT(B28,"00"))</f>
        <v/>
      </c>
      <c r="B28" s="15"/>
      <c r="C28" s="16"/>
      <c r="D28" s="16"/>
      <c r="E28" s="16"/>
      <c r="F28" s="15"/>
      <c r="G28" s="17"/>
      <c r="H28" s="16"/>
      <c r="I28" s="15" t="s">
        <v>223</v>
      </c>
      <c r="J28" s="34"/>
    </row>
    <row r="29" spans="1:10" x14ac:dyDescent="0.25">
      <c r="A29" s="9" t="str">
        <f>IF(C29="","","JUG-"&amp;TEXT(B29,"00"))</f>
        <v/>
      </c>
      <c r="B29" s="9"/>
      <c r="C29" s="13"/>
      <c r="D29" s="13"/>
      <c r="E29" s="13"/>
      <c r="F29" s="9"/>
      <c r="G29" s="14"/>
      <c r="H29" s="13"/>
      <c r="I29" s="9" t="s">
        <v>223</v>
      </c>
      <c r="J29" s="12"/>
    </row>
    <row r="30" spans="1:10" hidden="1" x14ac:dyDescent="0.25">
      <c r="A30" s="15"/>
      <c r="B30" s="15"/>
      <c r="C30" s="16"/>
      <c r="D30" s="16"/>
      <c r="E30" s="16"/>
      <c r="F30" s="15"/>
      <c r="G30" s="17"/>
      <c r="H30" s="16"/>
      <c r="I30" s="15"/>
    </row>
    <row r="31" spans="1:10" hidden="1" x14ac:dyDescent="0.25">
      <c r="A31" s="9"/>
      <c r="B31" s="9"/>
      <c r="C31" s="13"/>
      <c r="D31" s="13"/>
      <c r="E31" s="13"/>
      <c r="F31" s="9"/>
      <c r="G31" s="14"/>
      <c r="H31" s="13"/>
      <c r="I31" s="9"/>
    </row>
    <row r="32" spans="1:10" hidden="1" x14ac:dyDescent="0.25">
      <c r="A32" s="92" t="s">
        <v>224</v>
      </c>
      <c r="B32" s="74"/>
      <c r="C32" s="74"/>
      <c r="D32" s="74"/>
    </row>
    <row r="33" spans="1:2" hidden="1" x14ac:dyDescent="0.25">
      <c r="A33" t="s">
        <v>225</v>
      </c>
      <c r="B33">
        <v>3</v>
      </c>
    </row>
    <row r="34" spans="1:2" hidden="1" x14ac:dyDescent="0.25">
      <c r="A34" t="s">
        <v>226</v>
      </c>
      <c r="B34">
        <v>1</v>
      </c>
    </row>
    <row r="35" spans="1:2" hidden="1" x14ac:dyDescent="0.25">
      <c r="A35" t="s">
        <v>227</v>
      </c>
      <c r="B35">
        <v>1</v>
      </c>
    </row>
    <row r="36" spans="1:2" hidden="1" x14ac:dyDescent="0.25">
      <c r="A36" t="s">
        <v>228</v>
      </c>
      <c r="B36">
        <v>4</v>
      </c>
    </row>
    <row r="37" spans="1:2" hidden="1" x14ac:dyDescent="0.25">
      <c r="A37" t="s">
        <v>31</v>
      </c>
      <c r="B37">
        <v>5</v>
      </c>
    </row>
    <row r="38" spans="1:2" hidden="1" x14ac:dyDescent="0.25">
      <c r="A38" t="s">
        <v>229</v>
      </c>
      <c r="B38">
        <v>4</v>
      </c>
    </row>
    <row r="39" spans="1:2" hidden="1" x14ac:dyDescent="0.25">
      <c r="A39" t="s">
        <v>54</v>
      </c>
      <c r="B39">
        <v>2</v>
      </c>
    </row>
    <row r="40" spans="1:2" hidden="1" x14ac:dyDescent="0.25">
      <c r="A40" t="s">
        <v>230</v>
      </c>
      <c r="B40">
        <v>3</v>
      </c>
    </row>
    <row r="41" spans="1:2" hidden="1" x14ac:dyDescent="0.25">
      <c r="A41" t="s">
        <v>231</v>
      </c>
      <c r="B41">
        <v>23</v>
      </c>
    </row>
    <row r="42" spans="1:2" hidden="1" x14ac:dyDescent="0.25"/>
    <row r="43" spans="1:2" hidden="1" x14ac:dyDescent="0.25"/>
    <row r="44" spans="1:2" hidden="1" x14ac:dyDescent="0.25"/>
    <row r="45" spans="1:2" hidden="1" x14ac:dyDescent="0.25"/>
    <row r="46" spans="1:2" hidden="1" x14ac:dyDescent="0.25"/>
    <row r="47" spans="1:2" hidden="1" x14ac:dyDescent="0.25"/>
    <row r="48" spans="1:2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</sheetData>
  <mergeCells count="3">
    <mergeCell ref="A1:J1"/>
    <mergeCell ref="A32:D32"/>
    <mergeCell ref="A2:J2"/>
  </mergeCells>
  <dataValidations disablePrompts="1" count="2">
    <dataValidation type="list" sqref="I5:I29" xr:uid="{00000000-0002-0000-0600-000000000000}">
      <formula1>"SÍ,NO"</formula1>
    </dataValidation>
    <dataValidation type="list" allowBlank="1" sqref="F5:F29" xr:uid="{00000000-0002-0000-0600-000001000000}">
      <formula1>"X,"</formula1>
    </dataValidation>
  </dataValidations>
  <pageMargins left="0.75" right="0.75" top="1" bottom="1" header="0.511811023622047" footer="0.511811023622047"/>
  <pageSetup orientation="landscape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46"/>
  <sheetViews>
    <sheetView showGridLines="0" workbookViewId="0">
      <pane ySplit="3" topLeftCell="A4" activePane="bottomLeft" state="frozen"/>
      <selection pane="bottomLeft" activeCell="R18" sqref="R18"/>
    </sheetView>
  </sheetViews>
  <sheetFormatPr baseColWidth="10" defaultColWidth="9.140625" defaultRowHeight="15" x14ac:dyDescent="0.25"/>
  <cols>
    <col min="1" max="15" width="8.42578125" customWidth="1"/>
  </cols>
  <sheetData>
    <row r="1" spans="1:15" ht="33.950000000000003" customHeight="1" x14ac:dyDescent="0.25">
      <c r="A1" s="111" t="s">
        <v>232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25">
      <c r="A2" s="110" t="s">
        <v>233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4" spans="1:15" ht="20.100000000000001" customHeight="1" x14ac:dyDescent="0.25">
      <c r="A4" s="105" t="s">
        <v>234</v>
      </c>
      <c r="B4" s="95"/>
      <c r="C4" s="95"/>
      <c r="D4" s="95"/>
      <c r="E4" s="96"/>
      <c r="F4" s="105" t="s">
        <v>235</v>
      </c>
      <c r="G4" s="95"/>
      <c r="H4" s="95"/>
      <c r="I4" s="95"/>
      <c r="J4" s="96"/>
      <c r="K4" s="105" t="s">
        <v>236</v>
      </c>
      <c r="L4" s="95"/>
      <c r="M4" s="95"/>
      <c r="N4" s="95"/>
      <c r="O4" s="96"/>
    </row>
    <row r="5" spans="1:15" ht="20.100000000000001" customHeight="1" x14ac:dyDescent="0.25">
      <c r="A5" s="97"/>
      <c r="B5" s="98"/>
      <c r="C5" s="98"/>
      <c r="D5" s="98"/>
      <c r="E5" s="99"/>
      <c r="F5" s="97"/>
      <c r="G5" s="98"/>
      <c r="H5" s="98"/>
      <c r="I5" s="98"/>
      <c r="J5" s="99"/>
      <c r="K5" s="97"/>
      <c r="L5" s="98"/>
      <c r="M5" s="98"/>
      <c r="N5" s="98"/>
      <c r="O5" s="99"/>
    </row>
    <row r="6" spans="1:15" ht="20.100000000000001" customHeight="1" x14ac:dyDescent="0.25">
      <c r="A6" s="100"/>
      <c r="B6" s="74"/>
      <c r="C6" s="74"/>
      <c r="D6" s="74"/>
      <c r="E6" s="101"/>
      <c r="F6" s="100"/>
      <c r="G6" s="74"/>
      <c r="H6" s="74"/>
      <c r="I6" s="74"/>
      <c r="J6" s="101"/>
      <c r="K6" s="100"/>
      <c r="L6" s="74"/>
      <c r="M6" s="74"/>
      <c r="N6" s="74"/>
      <c r="O6" s="101"/>
    </row>
    <row r="7" spans="1:15" ht="20.100000000000001" customHeight="1" x14ac:dyDescent="0.25">
      <c r="A7" s="100"/>
      <c r="B7" s="74"/>
      <c r="C7" s="74"/>
      <c r="D7" s="74"/>
      <c r="E7" s="101"/>
      <c r="F7" s="100"/>
      <c r="G7" s="74"/>
      <c r="H7" s="74"/>
      <c r="I7" s="74"/>
      <c r="J7" s="101"/>
      <c r="K7" s="100"/>
      <c r="L7" s="74"/>
      <c r="M7" s="74"/>
      <c r="N7" s="74"/>
      <c r="O7" s="101"/>
    </row>
    <row r="8" spans="1:15" ht="20.100000000000001" customHeight="1" x14ac:dyDescent="0.25">
      <c r="A8" s="100"/>
      <c r="B8" s="74"/>
      <c r="C8" s="74"/>
      <c r="D8" s="74"/>
      <c r="E8" s="101"/>
      <c r="F8" s="100"/>
      <c r="G8" s="74"/>
      <c r="H8" s="74"/>
      <c r="I8" s="74"/>
      <c r="J8" s="101"/>
      <c r="K8" s="100"/>
      <c r="L8" s="74"/>
      <c r="M8" s="74"/>
      <c r="N8" s="74"/>
      <c r="O8" s="101"/>
    </row>
    <row r="9" spans="1:15" ht="20.100000000000001" customHeight="1" x14ac:dyDescent="0.25">
      <c r="A9" s="100"/>
      <c r="B9" s="74"/>
      <c r="C9" s="74"/>
      <c r="D9" s="74"/>
      <c r="E9" s="101"/>
      <c r="F9" s="100"/>
      <c r="G9" s="74"/>
      <c r="H9" s="74"/>
      <c r="I9" s="74"/>
      <c r="J9" s="101"/>
      <c r="K9" s="100"/>
      <c r="L9" s="74"/>
      <c r="M9" s="74"/>
      <c r="N9" s="74"/>
      <c r="O9" s="101"/>
    </row>
    <row r="10" spans="1:15" ht="20.100000000000001" customHeight="1" x14ac:dyDescent="0.25">
      <c r="A10" s="100"/>
      <c r="B10" s="74"/>
      <c r="C10" s="74"/>
      <c r="D10" s="74"/>
      <c r="E10" s="101"/>
      <c r="F10" s="100"/>
      <c r="G10" s="74"/>
      <c r="H10" s="74"/>
      <c r="I10" s="74"/>
      <c r="J10" s="101"/>
      <c r="K10" s="100"/>
      <c r="L10" s="74"/>
      <c r="M10" s="74"/>
      <c r="N10" s="74"/>
      <c r="O10" s="101"/>
    </row>
    <row r="11" spans="1:15" ht="20.100000000000001" customHeight="1" x14ac:dyDescent="0.25">
      <c r="A11" s="100"/>
      <c r="B11" s="74"/>
      <c r="C11" s="74"/>
      <c r="D11" s="74"/>
      <c r="E11" s="101"/>
      <c r="F11" s="100"/>
      <c r="G11" s="74"/>
      <c r="H11" s="74"/>
      <c r="I11" s="74"/>
      <c r="J11" s="101"/>
      <c r="K11" s="100"/>
      <c r="L11" s="74"/>
      <c r="M11" s="74"/>
      <c r="N11" s="74"/>
      <c r="O11" s="101"/>
    </row>
    <row r="12" spans="1:15" ht="20.100000000000001" customHeight="1" x14ac:dyDescent="0.25">
      <c r="A12" s="100"/>
      <c r="B12" s="74"/>
      <c r="C12" s="74"/>
      <c r="D12" s="74"/>
      <c r="E12" s="101"/>
      <c r="F12" s="100"/>
      <c r="G12" s="74"/>
      <c r="H12" s="74"/>
      <c r="I12" s="74"/>
      <c r="J12" s="101"/>
      <c r="K12" s="100"/>
      <c r="L12" s="74"/>
      <c r="M12" s="74"/>
      <c r="N12" s="74"/>
      <c r="O12" s="101"/>
    </row>
    <row r="13" spans="1:15" ht="20.100000000000001" customHeight="1" x14ac:dyDescent="0.25">
      <c r="A13" s="100"/>
      <c r="B13" s="74"/>
      <c r="C13" s="74"/>
      <c r="D13" s="74"/>
      <c r="E13" s="101"/>
      <c r="F13" s="100"/>
      <c r="G13" s="74"/>
      <c r="H13" s="74"/>
      <c r="I13" s="74"/>
      <c r="J13" s="101"/>
      <c r="K13" s="100"/>
      <c r="L13" s="74"/>
      <c r="M13" s="74"/>
      <c r="N13" s="74"/>
      <c r="O13" s="101"/>
    </row>
    <row r="14" spans="1:15" ht="20.100000000000001" customHeight="1" x14ac:dyDescent="0.25">
      <c r="A14" s="100"/>
      <c r="B14" s="74"/>
      <c r="C14" s="74"/>
      <c r="D14" s="74"/>
      <c r="E14" s="101"/>
      <c r="F14" s="100"/>
      <c r="G14" s="74"/>
      <c r="H14" s="74"/>
      <c r="I14" s="74"/>
      <c r="J14" s="101"/>
      <c r="K14" s="100"/>
      <c r="L14" s="74"/>
      <c r="M14" s="74"/>
      <c r="N14" s="74"/>
      <c r="O14" s="101"/>
    </row>
    <row r="15" spans="1:15" ht="20.100000000000001" customHeight="1" x14ac:dyDescent="0.25">
      <c r="A15" s="102"/>
      <c r="B15" s="103"/>
      <c r="C15" s="103"/>
      <c r="D15" s="103"/>
      <c r="E15" s="104"/>
      <c r="F15" s="102"/>
      <c r="G15" s="103"/>
      <c r="H15" s="103"/>
      <c r="I15" s="103"/>
      <c r="J15" s="104"/>
      <c r="K15" s="102"/>
      <c r="L15" s="103"/>
      <c r="M15" s="103"/>
      <c r="N15" s="103"/>
      <c r="O15" s="104"/>
    </row>
    <row r="16" spans="1:15" ht="20.100000000000001" customHeight="1" x14ac:dyDescent="0.25">
      <c r="A16" s="94" t="s">
        <v>21</v>
      </c>
      <c r="B16" s="95"/>
      <c r="C16" s="95"/>
      <c r="D16" s="95"/>
      <c r="E16" s="96"/>
      <c r="F16" s="94" t="s">
        <v>23</v>
      </c>
      <c r="G16" s="95"/>
      <c r="H16" s="95"/>
      <c r="I16" s="95"/>
      <c r="J16" s="96"/>
      <c r="K16" s="94" t="s">
        <v>25</v>
      </c>
      <c r="L16" s="95"/>
      <c r="M16" s="95"/>
      <c r="N16" s="95"/>
      <c r="O16" s="96"/>
    </row>
    <row r="17" spans="1:15" ht="20.100000000000001" customHeight="1" x14ac:dyDescent="0.25">
      <c r="A17" s="38" t="s">
        <v>13</v>
      </c>
      <c r="B17" s="38" t="s">
        <v>14</v>
      </c>
      <c r="C17" s="38" t="s">
        <v>15</v>
      </c>
      <c r="D17" s="106" t="s">
        <v>237</v>
      </c>
      <c r="E17" s="38" t="s">
        <v>238</v>
      </c>
      <c r="F17" s="38" t="s">
        <v>13</v>
      </c>
      <c r="G17" s="38" t="s">
        <v>14</v>
      </c>
      <c r="H17" s="38" t="s">
        <v>15</v>
      </c>
      <c r="I17" s="106" t="s">
        <v>237</v>
      </c>
      <c r="J17" s="38" t="s">
        <v>238</v>
      </c>
      <c r="K17" s="38" t="s">
        <v>13</v>
      </c>
      <c r="L17" s="38" t="s">
        <v>14</v>
      </c>
      <c r="M17" s="38" t="s">
        <v>15</v>
      </c>
      <c r="N17" s="106" t="s">
        <v>237</v>
      </c>
      <c r="O17" s="38" t="s">
        <v>238</v>
      </c>
    </row>
    <row r="18" spans="1:15" ht="20.100000000000001" customHeight="1" x14ac:dyDescent="0.3">
      <c r="A18" s="32">
        <f>'Seguimiento partidos'!G6</f>
        <v>45</v>
      </c>
      <c r="B18" s="32">
        <f>'Seguimiento partidos'!H6</f>
        <v>0</v>
      </c>
      <c r="C18" s="32">
        <f>'Seguimiento partidos'!I6</f>
        <v>0</v>
      </c>
      <c r="D18" s="107"/>
      <c r="E18" s="32">
        <f>'Seguimiento partidos'!M6</f>
        <v>0</v>
      </c>
      <c r="F18" s="32">
        <f>'Seguimiento partidos'!G7</f>
        <v>63</v>
      </c>
      <c r="G18" s="32">
        <f>'Seguimiento partidos'!H7</f>
        <v>0</v>
      </c>
      <c r="H18" s="32">
        <f>'Seguimiento partidos'!I7</f>
        <v>0</v>
      </c>
      <c r="I18" s="107"/>
      <c r="J18" s="32">
        <f>'Seguimiento partidos'!M7</f>
        <v>0</v>
      </c>
      <c r="K18" s="32">
        <f>'Seguimiento partidos'!G8</f>
        <v>61</v>
      </c>
      <c r="L18" s="32">
        <f>'Seguimiento partidos'!H8</f>
        <v>0</v>
      </c>
      <c r="M18" s="32">
        <f>'Seguimiento partidos'!I8</f>
        <v>0</v>
      </c>
      <c r="N18" s="107"/>
      <c r="O18" s="32">
        <f>'Seguimiento partidos'!M8</f>
        <v>0</v>
      </c>
    </row>
    <row r="19" spans="1:15" ht="20.100000000000001" customHeight="1" x14ac:dyDescent="0.25">
      <c r="A19" s="108" t="s">
        <v>239</v>
      </c>
      <c r="B19" s="98"/>
      <c r="C19" s="98"/>
      <c r="D19" s="98"/>
      <c r="E19" s="99"/>
      <c r="F19" s="109" t="s">
        <v>240</v>
      </c>
      <c r="G19" s="98"/>
      <c r="H19" s="98"/>
      <c r="I19" s="98"/>
      <c r="J19" s="99"/>
      <c r="K19" s="108" t="s">
        <v>239</v>
      </c>
      <c r="L19" s="98"/>
      <c r="M19" s="98"/>
      <c r="N19" s="98"/>
      <c r="O19" s="99"/>
    </row>
    <row r="20" spans="1:15" ht="20.100000000000001" customHeight="1" x14ac:dyDescent="0.25">
      <c r="A20" s="102"/>
      <c r="B20" s="103"/>
      <c r="C20" s="103"/>
      <c r="D20" s="103"/>
      <c r="E20" s="104"/>
      <c r="F20" s="102"/>
      <c r="G20" s="103"/>
      <c r="H20" s="103"/>
      <c r="I20" s="103"/>
      <c r="J20" s="104"/>
      <c r="K20" s="102"/>
      <c r="L20" s="103"/>
      <c r="M20" s="103"/>
      <c r="N20" s="103"/>
      <c r="O20" s="104"/>
    </row>
    <row r="22" spans="1:15" ht="20.100000000000001" customHeight="1" x14ac:dyDescent="0.25">
      <c r="A22" s="105" t="s">
        <v>241</v>
      </c>
      <c r="B22" s="95"/>
      <c r="C22" s="95"/>
      <c r="D22" s="95"/>
      <c r="E22" s="96"/>
      <c r="F22" s="105" t="s">
        <v>242</v>
      </c>
      <c r="G22" s="95"/>
      <c r="H22" s="95"/>
      <c r="I22" s="95"/>
      <c r="J22" s="96"/>
      <c r="K22" s="105" t="s">
        <v>243</v>
      </c>
      <c r="L22" s="95"/>
      <c r="M22" s="95"/>
      <c r="N22" s="95"/>
      <c r="O22" s="96"/>
    </row>
    <row r="23" spans="1:15" ht="20.100000000000001" customHeight="1" x14ac:dyDescent="0.25">
      <c r="A23" s="97"/>
      <c r="B23" s="98"/>
      <c r="C23" s="98"/>
      <c r="D23" s="98"/>
      <c r="E23" s="99"/>
      <c r="F23" s="97"/>
      <c r="G23" s="98"/>
      <c r="H23" s="98"/>
      <c r="I23" s="98"/>
      <c r="J23" s="99"/>
      <c r="K23" s="97"/>
      <c r="L23" s="98"/>
      <c r="M23" s="98"/>
      <c r="N23" s="98"/>
      <c r="O23" s="99"/>
    </row>
    <row r="24" spans="1:15" ht="20.100000000000001" customHeight="1" x14ac:dyDescent="0.25">
      <c r="A24" s="100"/>
      <c r="B24" s="74"/>
      <c r="C24" s="74"/>
      <c r="D24" s="74"/>
      <c r="E24" s="101"/>
      <c r="F24" s="100"/>
      <c r="G24" s="74"/>
      <c r="H24" s="74"/>
      <c r="I24" s="74"/>
      <c r="J24" s="101"/>
      <c r="K24" s="100"/>
      <c r="L24" s="74"/>
      <c r="M24" s="74"/>
      <c r="N24" s="74"/>
      <c r="O24" s="101"/>
    </row>
    <row r="25" spans="1:15" ht="20.100000000000001" customHeight="1" x14ac:dyDescent="0.25">
      <c r="A25" s="100"/>
      <c r="B25" s="74"/>
      <c r="C25" s="74"/>
      <c r="D25" s="74"/>
      <c r="E25" s="101"/>
      <c r="F25" s="100"/>
      <c r="G25" s="74"/>
      <c r="H25" s="74"/>
      <c r="I25" s="74"/>
      <c r="J25" s="101"/>
      <c r="K25" s="100"/>
      <c r="L25" s="74"/>
      <c r="M25" s="74"/>
      <c r="N25" s="74"/>
      <c r="O25" s="101"/>
    </row>
    <row r="26" spans="1:15" ht="20.100000000000001" customHeight="1" x14ac:dyDescent="0.25">
      <c r="A26" s="100"/>
      <c r="B26" s="74"/>
      <c r="C26" s="74"/>
      <c r="D26" s="74"/>
      <c r="E26" s="101"/>
      <c r="F26" s="100"/>
      <c r="G26" s="74"/>
      <c r="H26" s="74"/>
      <c r="I26" s="74"/>
      <c r="J26" s="101"/>
      <c r="K26" s="100"/>
      <c r="L26" s="74"/>
      <c r="M26" s="74"/>
      <c r="N26" s="74"/>
      <c r="O26" s="101"/>
    </row>
    <row r="27" spans="1:15" ht="20.100000000000001" customHeight="1" x14ac:dyDescent="0.25">
      <c r="A27" s="100"/>
      <c r="B27" s="74"/>
      <c r="C27" s="74"/>
      <c r="D27" s="74"/>
      <c r="E27" s="101"/>
      <c r="F27" s="100"/>
      <c r="G27" s="74"/>
      <c r="H27" s="74"/>
      <c r="I27" s="74"/>
      <c r="J27" s="101"/>
      <c r="K27" s="100"/>
      <c r="L27" s="74"/>
      <c r="M27" s="74"/>
      <c r="N27" s="74"/>
      <c r="O27" s="101"/>
    </row>
    <row r="28" spans="1:15" ht="20.100000000000001" customHeight="1" x14ac:dyDescent="0.25">
      <c r="A28" s="100"/>
      <c r="B28" s="74"/>
      <c r="C28" s="74"/>
      <c r="D28" s="74"/>
      <c r="E28" s="101"/>
      <c r="F28" s="100"/>
      <c r="G28" s="74"/>
      <c r="H28" s="74"/>
      <c r="I28" s="74"/>
      <c r="J28" s="101"/>
      <c r="K28" s="100"/>
      <c r="L28" s="74"/>
      <c r="M28" s="74"/>
      <c r="N28" s="74"/>
      <c r="O28" s="101"/>
    </row>
    <row r="29" spans="1:15" ht="20.100000000000001" customHeight="1" x14ac:dyDescent="0.25">
      <c r="A29" s="100"/>
      <c r="B29" s="74"/>
      <c r="C29" s="74"/>
      <c r="D29" s="74"/>
      <c r="E29" s="101"/>
      <c r="F29" s="100"/>
      <c r="G29" s="74"/>
      <c r="H29" s="74"/>
      <c r="I29" s="74"/>
      <c r="J29" s="101"/>
      <c r="K29" s="100"/>
      <c r="L29" s="74"/>
      <c r="M29" s="74"/>
      <c r="N29" s="74"/>
      <c r="O29" s="101"/>
    </row>
    <row r="30" spans="1:15" ht="20.100000000000001" customHeight="1" x14ac:dyDescent="0.25">
      <c r="A30" s="100"/>
      <c r="B30" s="74"/>
      <c r="C30" s="74"/>
      <c r="D30" s="74"/>
      <c r="E30" s="101"/>
      <c r="F30" s="100"/>
      <c r="G30" s="74"/>
      <c r="H30" s="74"/>
      <c r="I30" s="74"/>
      <c r="J30" s="101"/>
      <c r="K30" s="100"/>
      <c r="L30" s="74"/>
      <c r="M30" s="74"/>
      <c r="N30" s="74"/>
      <c r="O30" s="101"/>
    </row>
    <row r="31" spans="1:15" ht="20.100000000000001" customHeight="1" x14ac:dyDescent="0.25">
      <c r="A31" s="100"/>
      <c r="B31" s="74"/>
      <c r="C31" s="74"/>
      <c r="D31" s="74"/>
      <c r="E31" s="101"/>
      <c r="F31" s="100"/>
      <c r="G31" s="74"/>
      <c r="H31" s="74"/>
      <c r="I31" s="74"/>
      <c r="J31" s="101"/>
      <c r="K31" s="100"/>
      <c r="L31" s="74"/>
      <c r="M31" s="74"/>
      <c r="N31" s="74"/>
      <c r="O31" s="101"/>
    </row>
    <row r="32" spans="1:15" ht="20.100000000000001" customHeight="1" x14ac:dyDescent="0.25">
      <c r="A32" s="100"/>
      <c r="B32" s="74"/>
      <c r="C32" s="74"/>
      <c r="D32" s="74"/>
      <c r="E32" s="101"/>
      <c r="F32" s="100"/>
      <c r="G32" s="74"/>
      <c r="H32" s="74"/>
      <c r="I32" s="74"/>
      <c r="J32" s="101"/>
      <c r="K32" s="100"/>
      <c r="L32" s="74"/>
      <c r="M32" s="74"/>
      <c r="N32" s="74"/>
      <c r="O32" s="101"/>
    </row>
    <row r="33" spans="1:15" ht="20.100000000000001" customHeight="1" x14ac:dyDescent="0.25">
      <c r="A33" s="102"/>
      <c r="B33" s="103"/>
      <c r="C33" s="103"/>
      <c r="D33" s="103"/>
      <c r="E33" s="104"/>
      <c r="F33" s="102"/>
      <c r="G33" s="103"/>
      <c r="H33" s="103"/>
      <c r="I33" s="103"/>
      <c r="J33" s="104"/>
      <c r="K33" s="102"/>
      <c r="L33" s="103"/>
      <c r="M33" s="103"/>
      <c r="N33" s="103"/>
      <c r="O33" s="104"/>
    </row>
    <row r="34" spans="1:15" ht="20.100000000000001" customHeight="1" x14ac:dyDescent="0.25">
      <c r="A34" s="94" t="s">
        <v>27</v>
      </c>
      <c r="B34" s="95"/>
      <c r="C34" s="95"/>
      <c r="D34" s="95"/>
      <c r="E34" s="96"/>
      <c r="F34" s="94" t="s">
        <v>29</v>
      </c>
      <c r="G34" s="95"/>
      <c r="H34" s="95"/>
      <c r="I34" s="95"/>
      <c r="J34" s="96"/>
      <c r="K34" s="94" t="s">
        <v>31</v>
      </c>
      <c r="L34" s="95"/>
      <c r="M34" s="95"/>
      <c r="N34" s="95"/>
      <c r="O34" s="96"/>
    </row>
    <row r="35" spans="1:15" ht="20.100000000000001" customHeight="1" x14ac:dyDescent="0.25">
      <c r="A35" s="38" t="s">
        <v>13</v>
      </c>
      <c r="B35" s="38" t="s">
        <v>14</v>
      </c>
      <c r="C35" s="38" t="s">
        <v>15</v>
      </c>
      <c r="D35" s="106" t="s">
        <v>237</v>
      </c>
      <c r="E35" s="38" t="s">
        <v>238</v>
      </c>
      <c r="F35" s="38" t="s">
        <v>13</v>
      </c>
      <c r="G35" s="38" t="s">
        <v>14</v>
      </c>
      <c r="H35" s="38" t="s">
        <v>15</v>
      </c>
      <c r="I35" s="106" t="s">
        <v>237</v>
      </c>
      <c r="J35" s="38" t="s">
        <v>238</v>
      </c>
      <c r="K35" s="38" t="s">
        <v>13</v>
      </c>
      <c r="L35" s="38" t="s">
        <v>14</v>
      </c>
      <c r="M35" s="38" t="s">
        <v>15</v>
      </c>
      <c r="N35" s="106" t="s">
        <v>237</v>
      </c>
      <c r="O35" s="38" t="s">
        <v>238</v>
      </c>
    </row>
    <row r="36" spans="1:15" ht="20.100000000000001" customHeight="1" x14ac:dyDescent="0.3">
      <c r="A36" s="32">
        <f>'Seguimiento partidos'!G9</f>
        <v>90</v>
      </c>
      <c r="B36" s="32">
        <f>'Seguimiento partidos'!H9</f>
        <v>0</v>
      </c>
      <c r="C36" s="32">
        <f>'Seguimiento partidos'!I9</f>
        <v>0</v>
      </c>
      <c r="D36" s="107"/>
      <c r="E36" s="32">
        <f>'Seguimiento partidos'!M9</f>
        <v>0</v>
      </c>
      <c r="F36" s="32">
        <f>'Seguimiento partidos'!G10</f>
        <v>63</v>
      </c>
      <c r="G36" s="32">
        <f>'Seguimiento partidos'!H10</f>
        <v>0</v>
      </c>
      <c r="H36" s="32">
        <f>'Seguimiento partidos'!I10</f>
        <v>0</v>
      </c>
      <c r="I36" s="107"/>
      <c r="J36" s="32">
        <f>'Seguimiento partidos'!M10</f>
        <v>0</v>
      </c>
      <c r="K36" s="32">
        <f>'Seguimiento partidos'!G11</f>
        <v>64</v>
      </c>
      <c r="L36" s="32">
        <f>'Seguimiento partidos'!H11</f>
        <v>0</v>
      </c>
      <c r="M36" s="32">
        <f>'Seguimiento partidos'!I11</f>
        <v>0</v>
      </c>
      <c r="N36" s="107"/>
      <c r="O36" s="32">
        <f>'Seguimiento partidos'!M11</f>
        <v>0</v>
      </c>
    </row>
    <row r="37" spans="1:15" ht="20.100000000000001" customHeight="1" x14ac:dyDescent="0.25">
      <c r="A37" s="108" t="s">
        <v>239</v>
      </c>
      <c r="B37" s="98"/>
      <c r="C37" s="98"/>
      <c r="D37" s="98"/>
      <c r="E37" s="99"/>
      <c r="F37" s="109" t="s">
        <v>240</v>
      </c>
      <c r="G37" s="98"/>
      <c r="H37" s="98"/>
      <c r="I37" s="98"/>
      <c r="J37" s="99"/>
      <c r="K37" s="108" t="s">
        <v>239</v>
      </c>
      <c r="L37" s="98"/>
      <c r="M37" s="98"/>
      <c r="N37" s="98"/>
      <c r="O37" s="99"/>
    </row>
    <row r="38" spans="1:15" ht="20.100000000000001" customHeight="1" x14ac:dyDescent="0.25">
      <c r="A38" s="102"/>
      <c r="B38" s="103"/>
      <c r="C38" s="103"/>
      <c r="D38" s="103"/>
      <c r="E38" s="104"/>
      <c r="F38" s="102"/>
      <c r="G38" s="103"/>
      <c r="H38" s="103"/>
      <c r="I38" s="103"/>
      <c r="J38" s="104"/>
      <c r="K38" s="102"/>
      <c r="L38" s="103"/>
      <c r="M38" s="103"/>
      <c r="N38" s="103"/>
      <c r="O38" s="104"/>
    </row>
    <row r="40" spans="1:15" ht="20.100000000000001" customHeight="1" x14ac:dyDescent="0.25">
      <c r="A40" s="105" t="s">
        <v>244</v>
      </c>
      <c r="B40" s="95"/>
      <c r="C40" s="95"/>
      <c r="D40" s="95"/>
      <c r="E40" s="96"/>
      <c r="F40" s="105" t="s">
        <v>245</v>
      </c>
      <c r="G40" s="95"/>
      <c r="H40" s="95"/>
      <c r="I40" s="95"/>
      <c r="J40" s="96"/>
      <c r="K40" s="105" t="s">
        <v>246</v>
      </c>
      <c r="L40" s="95"/>
      <c r="M40" s="95"/>
      <c r="N40" s="95"/>
      <c r="O40" s="96"/>
    </row>
    <row r="41" spans="1:15" ht="20.100000000000001" customHeight="1" x14ac:dyDescent="0.25">
      <c r="A41" s="97"/>
      <c r="B41" s="98"/>
      <c r="C41" s="98"/>
      <c r="D41" s="98"/>
      <c r="E41" s="99"/>
      <c r="F41" s="97"/>
      <c r="G41" s="98"/>
      <c r="H41" s="98"/>
      <c r="I41" s="98"/>
      <c r="J41" s="99"/>
      <c r="K41" s="97"/>
      <c r="L41" s="98"/>
      <c r="M41" s="98"/>
      <c r="N41" s="98"/>
      <c r="O41" s="99"/>
    </row>
    <row r="42" spans="1:15" ht="20.100000000000001" customHeight="1" x14ac:dyDescent="0.25">
      <c r="A42" s="100"/>
      <c r="B42" s="74"/>
      <c r="C42" s="74"/>
      <c r="D42" s="74"/>
      <c r="E42" s="101"/>
      <c r="F42" s="100"/>
      <c r="G42" s="74"/>
      <c r="H42" s="74"/>
      <c r="I42" s="74"/>
      <c r="J42" s="101"/>
      <c r="K42" s="100"/>
      <c r="L42" s="74"/>
      <c r="M42" s="74"/>
      <c r="N42" s="74"/>
      <c r="O42" s="101"/>
    </row>
    <row r="43" spans="1:15" ht="20.100000000000001" customHeight="1" x14ac:dyDescent="0.25">
      <c r="A43" s="100"/>
      <c r="B43" s="74"/>
      <c r="C43" s="74"/>
      <c r="D43" s="74"/>
      <c r="E43" s="101"/>
      <c r="F43" s="100"/>
      <c r="G43" s="74"/>
      <c r="H43" s="74"/>
      <c r="I43" s="74"/>
      <c r="J43" s="101"/>
      <c r="K43" s="100"/>
      <c r="L43" s="74"/>
      <c r="M43" s="74"/>
      <c r="N43" s="74"/>
      <c r="O43" s="101"/>
    </row>
    <row r="44" spans="1:15" ht="20.100000000000001" customHeight="1" x14ac:dyDescent="0.25">
      <c r="A44" s="100"/>
      <c r="B44" s="74"/>
      <c r="C44" s="74"/>
      <c r="D44" s="74"/>
      <c r="E44" s="101"/>
      <c r="F44" s="100"/>
      <c r="G44" s="74"/>
      <c r="H44" s="74"/>
      <c r="I44" s="74"/>
      <c r="J44" s="101"/>
      <c r="K44" s="100"/>
      <c r="L44" s="74"/>
      <c r="M44" s="74"/>
      <c r="N44" s="74"/>
      <c r="O44" s="101"/>
    </row>
    <row r="45" spans="1:15" ht="20.100000000000001" customHeight="1" x14ac:dyDescent="0.25">
      <c r="A45" s="100"/>
      <c r="B45" s="74"/>
      <c r="C45" s="74"/>
      <c r="D45" s="74"/>
      <c r="E45" s="101"/>
      <c r="F45" s="100"/>
      <c r="G45" s="74"/>
      <c r="H45" s="74"/>
      <c r="I45" s="74"/>
      <c r="J45" s="101"/>
      <c r="K45" s="100"/>
      <c r="L45" s="74"/>
      <c r="M45" s="74"/>
      <c r="N45" s="74"/>
      <c r="O45" s="101"/>
    </row>
    <row r="46" spans="1:15" ht="20.100000000000001" customHeight="1" x14ac:dyDescent="0.25">
      <c r="A46" s="100"/>
      <c r="B46" s="74"/>
      <c r="C46" s="74"/>
      <c r="D46" s="74"/>
      <c r="E46" s="101"/>
      <c r="F46" s="100"/>
      <c r="G46" s="74"/>
      <c r="H46" s="74"/>
      <c r="I46" s="74"/>
      <c r="J46" s="101"/>
      <c r="K46" s="100"/>
      <c r="L46" s="74"/>
      <c r="M46" s="74"/>
      <c r="N46" s="74"/>
      <c r="O46" s="101"/>
    </row>
    <row r="47" spans="1:15" ht="20.100000000000001" customHeight="1" x14ac:dyDescent="0.25">
      <c r="A47" s="100"/>
      <c r="B47" s="74"/>
      <c r="C47" s="74"/>
      <c r="D47" s="74"/>
      <c r="E47" s="101"/>
      <c r="F47" s="100"/>
      <c r="G47" s="74"/>
      <c r="H47" s="74"/>
      <c r="I47" s="74"/>
      <c r="J47" s="101"/>
      <c r="K47" s="100"/>
      <c r="L47" s="74"/>
      <c r="M47" s="74"/>
      <c r="N47" s="74"/>
      <c r="O47" s="101"/>
    </row>
    <row r="48" spans="1:15" ht="20.100000000000001" customHeight="1" x14ac:dyDescent="0.25">
      <c r="A48" s="100"/>
      <c r="B48" s="74"/>
      <c r="C48" s="74"/>
      <c r="D48" s="74"/>
      <c r="E48" s="101"/>
      <c r="F48" s="100"/>
      <c r="G48" s="74"/>
      <c r="H48" s="74"/>
      <c r="I48" s="74"/>
      <c r="J48" s="101"/>
      <c r="K48" s="100"/>
      <c r="L48" s="74"/>
      <c r="M48" s="74"/>
      <c r="N48" s="74"/>
      <c r="O48" s="101"/>
    </row>
    <row r="49" spans="1:15" ht="20.100000000000001" customHeight="1" x14ac:dyDescent="0.25">
      <c r="A49" s="100"/>
      <c r="B49" s="74"/>
      <c r="C49" s="74"/>
      <c r="D49" s="74"/>
      <c r="E49" s="101"/>
      <c r="F49" s="100"/>
      <c r="G49" s="74"/>
      <c r="H49" s="74"/>
      <c r="I49" s="74"/>
      <c r="J49" s="101"/>
      <c r="K49" s="100"/>
      <c r="L49" s="74"/>
      <c r="M49" s="74"/>
      <c r="N49" s="74"/>
      <c r="O49" s="101"/>
    </row>
    <row r="50" spans="1:15" ht="20.100000000000001" customHeight="1" x14ac:dyDescent="0.25">
      <c r="A50" s="100"/>
      <c r="B50" s="74"/>
      <c r="C50" s="74"/>
      <c r="D50" s="74"/>
      <c r="E50" s="101"/>
      <c r="F50" s="100"/>
      <c r="G50" s="74"/>
      <c r="H50" s="74"/>
      <c r="I50" s="74"/>
      <c r="J50" s="101"/>
      <c r="K50" s="100"/>
      <c r="L50" s="74"/>
      <c r="M50" s="74"/>
      <c r="N50" s="74"/>
      <c r="O50" s="101"/>
    </row>
    <row r="51" spans="1:15" ht="20.100000000000001" customHeight="1" x14ac:dyDescent="0.25">
      <c r="A51" s="102"/>
      <c r="B51" s="103"/>
      <c r="C51" s="103"/>
      <c r="D51" s="103"/>
      <c r="E51" s="104"/>
      <c r="F51" s="102"/>
      <c r="G51" s="103"/>
      <c r="H51" s="103"/>
      <c r="I51" s="103"/>
      <c r="J51" s="104"/>
      <c r="K51" s="102"/>
      <c r="L51" s="103"/>
      <c r="M51" s="103"/>
      <c r="N51" s="103"/>
      <c r="O51" s="104"/>
    </row>
    <row r="52" spans="1:15" ht="20.100000000000001" customHeight="1" x14ac:dyDescent="0.25">
      <c r="A52" s="94" t="s">
        <v>33</v>
      </c>
      <c r="B52" s="95"/>
      <c r="C52" s="95"/>
      <c r="D52" s="95"/>
      <c r="E52" s="96"/>
      <c r="F52" s="94" t="s">
        <v>35</v>
      </c>
      <c r="G52" s="95"/>
      <c r="H52" s="95"/>
      <c r="I52" s="95"/>
      <c r="J52" s="96"/>
      <c r="K52" s="94" t="s">
        <v>37</v>
      </c>
      <c r="L52" s="95"/>
      <c r="M52" s="95"/>
      <c r="N52" s="95"/>
      <c r="O52" s="96"/>
    </row>
    <row r="53" spans="1:15" ht="20.100000000000001" customHeight="1" x14ac:dyDescent="0.25">
      <c r="A53" s="38" t="s">
        <v>13</v>
      </c>
      <c r="B53" s="38" t="s">
        <v>14</v>
      </c>
      <c r="C53" s="38" t="s">
        <v>15</v>
      </c>
      <c r="D53" s="106" t="s">
        <v>237</v>
      </c>
      <c r="E53" s="38" t="s">
        <v>238</v>
      </c>
      <c r="F53" s="38" t="s">
        <v>13</v>
      </c>
      <c r="G53" s="38" t="s">
        <v>14</v>
      </c>
      <c r="H53" s="38" t="s">
        <v>15</v>
      </c>
      <c r="I53" s="106" t="s">
        <v>237</v>
      </c>
      <c r="J53" s="38" t="s">
        <v>238</v>
      </c>
      <c r="K53" s="38" t="s">
        <v>13</v>
      </c>
      <c r="L53" s="38" t="s">
        <v>14</v>
      </c>
      <c r="M53" s="38" t="s">
        <v>15</v>
      </c>
      <c r="N53" s="106" t="s">
        <v>237</v>
      </c>
      <c r="O53" s="38" t="s">
        <v>238</v>
      </c>
    </row>
    <row r="54" spans="1:15" ht="20.100000000000001" customHeight="1" x14ac:dyDescent="0.3">
      <c r="A54" s="32">
        <f>'Seguimiento partidos'!G12</f>
        <v>56</v>
      </c>
      <c r="B54" s="32">
        <f>'Seguimiento partidos'!H12</f>
        <v>0</v>
      </c>
      <c r="C54" s="32">
        <f>'Seguimiento partidos'!I12</f>
        <v>0</v>
      </c>
      <c r="D54" s="107"/>
      <c r="E54" s="32">
        <f>'Seguimiento partidos'!M12</f>
        <v>0</v>
      </c>
      <c r="F54" s="32">
        <f>'Seguimiento partidos'!G13</f>
        <v>43</v>
      </c>
      <c r="G54" s="32">
        <f>'Seguimiento partidos'!H13</f>
        <v>1</v>
      </c>
      <c r="H54" s="32">
        <f>'Seguimiento partidos'!I13</f>
        <v>0</v>
      </c>
      <c r="I54" s="107"/>
      <c r="J54" s="32">
        <f>'Seguimiento partidos'!M13</f>
        <v>0</v>
      </c>
      <c r="K54" s="32">
        <f>'Seguimiento partidos'!G14</f>
        <v>64</v>
      </c>
      <c r="L54" s="32">
        <f>'Seguimiento partidos'!H14</f>
        <v>0</v>
      </c>
      <c r="M54" s="32">
        <f>'Seguimiento partidos'!I14</f>
        <v>0</v>
      </c>
      <c r="N54" s="107"/>
      <c r="O54" s="32">
        <f>'Seguimiento partidos'!M14</f>
        <v>0</v>
      </c>
    </row>
    <row r="55" spans="1:15" ht="20.100000000000001" customHeight="1" x14ac:dyDescent="0.25">
      <c r="A55" s="108" t="s">
        <v>239</v>
      </c>
      <c r="B55" s="98"/>
      <c r="C55" s="98"/>
      <c r="D55" s="98"/>
      <c r="E55" s="99"/>
      <c r="F55" s="109" t="s">
        <v>240</v>
      </c>
      <c r="G55" s="98"/>
      <c r="H55" s="98"/>
      <c r="I55" s="98"/>
      <c r="J55" s="99"/>
      <c r="K55" s="108" t="s">
        <v>239</v>
      </c>
      <c r="L55" s="98"/>
      <c r="M55" s="98"/>
      <c r="N55" s="98"/>
      <c r="O55" s="99"/>
    </row>
    <row r="56" spans="1:15" ht="20.100000000000001" customHeight="1" x14ac:dyDescent="0.25">
      <c r="A56" s="102"/>
      <c r="B56" s="103"/>
      <c r="C56" s="103"/>
      <c r="D56" s="103"/>
      <c r="E56" s="104"/>
      <c r="F56" s="102"/>
      <c r="G56" s="103"/>
      <c r="H56" s="103"/>
      <c r="I56" s="103"/>
      <c r="J56" s="104"/>
      <c r="K56" s="102"/>
      <c r="L56" s="103"/>
      <c r="M56" s="103"/>
      <c r="N56" s="103"/>
      <c r="O56" s="104"/>
    </row>
    <row r="58" spans="1:15" ht="20.100000000000001" customHeight="1" x14ac:dyDescent="0.25">
      <c r="A58" s="105" t="s">
        <v>247</v>
      </c>
      <c r="B58" s="95"/>
      <c r="C58" s="95"/>
      <c r="D58" s="95"/>
      <c r="E58" s="96"/>
      <c r="F58" s="105" t="s">
        <v>248</v>
      </c>
      <c r="G58" s="95"/>
      <c r="H58" s="95"/>
      <c r="I58" s="95"/>
      <c r="J58" s="96"/>
      <c r="K58" s="105" t="s">
        <v>249</v>
      </c>
      <c r="L58" s="95"/>
      <c r="M58" s="95"/>
      <c r="N58" s="95"/>
      <c r="O58" s="96"/>
    </row>
    <row r="59" spans="1:15" ht="20.100000000000001" customHeight="1" x14ac:dyDescent="0.25">
      <c r="A59" s="97"/>
      <c r="B59" s="98"/>
      <c r="C59" s="98"/>
      <c r="D59" s="98"/>
      <c r="E59" s="99"/>
      <c r="F59" s="97"/>
      <c r="G59" s="98"/>
      <c r="H59" s="98"/>
      <c r="I59" s="98"/>
      <c r="J59" s="99"/>
      <c r="K59" s="97"/>
      <c r="L59" s="98"/>
      <c r="M59" s="98"/>
      <c r="N59" s="98"/>
      <c r="O59" s="99"/>
    </row>
    <row r="60" spans="1:15" ht="20.100000000000001" customHeight="1" x14ac:dyDescent="0.25">
      <c r="A60" s="100"/>
      <c r="B60" s="74"/>
      <c r="C60" s="74"/>
      <c r="D60" s="74"/>
      <c r="E60" s="101"/>
      <c r="F60" s="100"/>
      <c r="G60" s="74"/>
      <c r="H60" s="74"/>
      <c r="I60" s="74"/>
      <c r="J60" s="101"/>
      <c r="K60" s="100"/>
      <c r="L60" s="74"/>
      <c r="M60" s="74"/>
      <c r="N60" s="74"/>
      <c r="O60" s="101"/>
    </row>
    <row r="61" spans="1:15" ht="20.100000000000001" customHeight="1" x14ac:dyDescent="0.25">
      <c r="A61" s="100"/>
      <c r="B61" s="74"/>
      <c r="C61" s="74"/>
      <c r="D61" s="74"/>
      <c r="E61" s="101"/>
      <c r="F61" s="100"/>
      <c r="G61" s="74"/>
      <c r="H61" s="74"/>
      <c r="I61" s="74"/>
      <c r="J61" s="101"/>
      <c r="K61" s="100"/>
      <c r="L61" s="74"/>
      <c r="M61" s="74"/>
      <c r="N61" s="74"/>
      <c r="O61" s="101"/>
    </row>
    <row r="62" spans="1:15" ht="20.100000000000001" customHeight="1" x14ac:dyDescent="0.25">
      <c r="A62" s="100"/>
      <c r="B62" s="74"/>
      <c r="C62" s="74"/>
      <c r="D62" s="74"/>
      <c r="E62" s="101"/>
      <c r="F62" s="100"/>
      <c r="G62" s="74"/>
      <c r="H62" s="74"/>
      <c r="I62" s="74"/>
      <c r="J62" s="101"/>
      <c r="K62" s="100"/>
      <c r="L62" s="74"/>
      <c r="M62" s="74"/>
      <c r="N62" s="74"/>
      <c r="O62" s="101"/>
    </row>
    <row r="63" spans="1:15" ht="20.100000000000001" customHeight="1" x14ac:dyDescent="0.25">
      <c r="A63" s="100"/>
      <c r="B63" s="74"/>
      <c r="C63" s="74"/>
      <c r="D63" s="74"/>
      <c r="E63" s="101"/>
      <c r="F63" s="100"/>
      <c r="G63" s="74"/>
      <c r="H63" s="74"/>
      <c r="I63" s="74"/>
      <c r="J63" s="101"/>
      <c r="K63" s="100"/>
      <c r="L63" s="74"/>
      <c r="M63" s="74"/>
      <c r="N63" s="74"/>
      <c r="O63" s="101"/>
    </row>
    <row r="64" spans="1:15" ht="20.100000000000001" customHeight="1" x14ac:dyDescent="0.25">
      <c r="A64" s="100"/>
      <c r="B64" s="74"/>
      <c r="C64" s="74"/>
      <c r="D64" s="74"/>
      <c r="E64" s="101"/>
      <c r="F64" s="100"/>
      <c r="G64" s="74"/>
      <c r="H64" s="74"/>
      <c r="I64" s="74"/>
      <c r="J64" s="101"/>
      <c r="K64" s="100"/>
      <c r="L64" s="74"/>
      <c r="M64" s="74"/>
      <c r="N64" s="74"/>
      <c r="O64" s="101"/>
    </row>
    <row r="65" spans="1:15" ht="20.100000000000001" customHeight="1" x14ac:dyDescent="0.25">
      <c r="A65" s="100"/>
      <c r="B65" s="74"/>
      <c r="C65" s="74"/>
      <c r="D65" s="74"/>
      <c r="E65" s="101"/>
      <c r="F65" s="100"/>
      <c r="G65" s="74"/>
      <c r="H65" s="74"/>
      <c r="I65" s="74"/>
      <c r="J65" s="101"/>
      <c r="K65" s="100"/>
      <c r="L65" s="74"/>
      <c r="M65" s="74"/>
      <c r="N65" s="74"/>
      <c r="O65" s="101"/>
    </row>
    <row r="66" spans="1:15" ht="20.100000000000001" customHeight="1" x14ac:dyDescent="0.25">
      <c r="A66" s="100"/>
      <c r="B66" s="74"/>
      <c r="C66" s="74"/>
      <c r="D66" s="74"/>
      <c r="E66" s="101"/>
      <c r="F66" s="100"/>
      <c r="G66" s="74"/>
      <c r="H66" s="74"/>
      <c r="I66" s="74"/>
      <c r="J66" s="101"/>
      <c r="K66" s="100"/>
      <c r="L66" s="74"/>
      <c r="M66" s="74"/>
      <c r="N66" s="74"/>
      <c r="O66" s="101"/>
    </row>
    <row r="67" spans="1:15" ht="20.100000000000001" customHeight="1" x14ac:dyDescent="0.25">
      <c r="A67" s="100"/>
      <c r="B67" s="74"/>
      <c r="C67" s="74"/>
      <c r="D67" s="74"/>
      <c r="E67" s="101"/>
      <c r="F67" s="100"/>
      <c r="G67" s="74"/>
      <c r="H67" s="74"/>
      <c r="I67" s="74"/>
      <c r="J67" s="101"/>
      <c r="K67" s="100"/>
      <c r="L67" s="74"/>
      <c r="M67" s="74"/>
      <c r="N67" s="74"/>
      <c r="O67" s="101"/>
    </row>
    <row r="68" spans="1:15" ht="20.100000000000001" customHeight="1" x14ac:dyDescent="0.25">
      <c r="A68" s="100"/>
      <c r="B68" s="74"/>
      <c r="C68" s="74"/>
      <c r="D68" s="74"/>
      <c r="E68" s="101"/>
      <c r="F68" s="100"/>
      <c r="G68" s="74"/>
      <c r="H68" s="74"/>
      <c r="I68" s="74"/>
      <c r="J68" s="101"/>
      <c r="K68" s="100"/>
      <c r="L68" s="74"/>
      <c r="M68" s="74"/>
      <c r="N68" s="74"/>
      <c r="O68" s="101"/>
    </row>
    <row r="69" spans="1:15" ht="20.100000000000001" customHeight="1" x14ac:dyDescent="0.25">
      <c r="A69" s="102"/>
      <c r="B69" s="103"/>
      <c r="C69" s="103"/>
      <c r="D69" s="103"/>
      <c r="E69" s="104"/>
      <c r="F69" s="102"/>
      <c r="G69" s="103"/>
      <c r="H69" s="103"/>
      <c r="I69" s="103"/>
      <c r="J69" s="104"/>
      <c r="K69" s="102"/>
      <c r="L69" s="103"/>
      <c r="M69" s="103"/>
      <c r="N69" s="103"/>
      <c r="O69" s="104"/>
    </row>
    <row r="70" spans="1:15" ht="20.100000000000001" customHeight="1" x14ac:dyDescent="0.25">
      <c r="A70" s="94" t="s">
        <v>39</v>
      </c>
      <c r="B70" s="95"/>
      <c r="C70" s="95"/>
      <c r="D70" s="95"/>
      <c r="E70" s="96"/>
      <c r="F70" s="94" t="s">
        <v>33</v>
      </c>
      <c r="G70" s="95"/>
      <c r="H70" s="95"/>
      <c r="I70" s="95"/>
      <c r="J70" s="96"/>
      <c r="K70" s="94" t="s">
        <v>29</v>
      </c>
      <c r="L70" s="95"/>
      <c r="M70" s="95"/>
      <c r="N70" s="95"/>
      <c r="O70" s="96"/>
    </row>
    <row r="71" spans="1:15" ht="20.100000000000001" customHeight="1" x14ac:dyDescent="0.25">
      <c r="A71" s="38" t="s">
        <v>13</v>
      </c>
      <c r="B71" s="38" t="s">
        <v>14</v>
      </c>
      <c r="C71" s="38" t="s">
        <v>15</v>
      </c>
      <c r="D71" s="106" t="s">
        <v>237</v>
      </c>
      <c r="E71" s="38" t="s">
        <v>238</v>
      </c>
      <c r="F71" s="38" t="s">
        <v>13</v>
      </c>
      <c r="G71" s="38" t="s">
        <v>14</v>
      </c>
      <c r="H71" s="38" t="s">
        <v>15</v>
      </c>
      <c r="I71" s="106" t="s">
        <v>237</v>
      </c>
      <c r="J71" s="38" t="s">
        <v>238</v>
      </c>
      <c r="K71" s="38" t="s">
        <v>13</v>
      </c>
      <c r="L71" s="38" t="s">
        <v>14</v>
      </c>
      <c r="M71" s="38" t="s">
        <v>15</v>
      </c>
      <c r="N71" s="106" t="s">
        <v>237</v>
      </c>
      <c r="O71" s="38" t="s">
        <v>238</v>
      </c>
    </row>
    <row r="72" spans="1:15" ht="20.100000000000001" customHeight="1" x14ac:dyDescent="0.3">
      <c r="A72" s="32">
        <f>'Seguimiento partidos'!G15</f>
        <v>73</v>
      </c>
      <c r="B72" s="32">
        <f>'Seguimiento partidos'!H15</f>
        <v>0</v>
      </c>
      <c r="C72" s="32">
        <f>'Seguimiento partidos'!I15</f>
        <v>0</v>
      </c>
      <c r="D72" s="107"/>
      <c r="E72" s="32">
        <f>'Seguimiento partidos'!M15</f>
        <v>0</v>
      </c>
      <c r="F72" s="32">
        <f>'Seguimiento partidos'!G16</f>
        <v>75</v>
      </c>
      <c r="G72" s="32">
        <f>'Seguimiento partidos'!H16</f>
        <v>0</v>
      </c>
      <c r="H72" s="32">
        <f>'Seguimiento partidos'!I16</f>
        <v>1</v>
      </c>
      <c r="I72" s="107"/>
      <c r="J72" s="32">
        <f>'Seguimiento partidos'!M16</f>
        <v>0</v>
      </c>
      <c r="K72" s="32">
        <f>'Seguimiento partidos'!G17</f>
        <v>45</v>
      </c>
      <c r="L72" s="32">
        <f>'Seguimiento partidos'!H17</f>
        <v>0</v>
      </c>
      <c r="M72" s="32">
        <f>'Seguimiento partidos'!I17</f>
        <v>0</v>
      </c>
      <c r="N72" s="107"/>
      <c r="O72" s="32">
        <f>'Seguimiento partidos'!M17</f>
        <v>0</v>
      </c>
    </row>
    <row r="73" spans="1:15" ht="20.100000000000001" customHeight="1" x14ac:dyDescent="0.25">
      <c r="A73" s="108" t="s">
        <v>239</v>
      </c>
      <c r="B73" s="98"/>
      <c r="C73" s="98"/>
      <c r="D73" s="98"/>
      <c r="E73" s="99"/>
      <c r="F73" s="108" t="s">
        <v>239</v>
      </c>
      <c r="G73" s="98"/>
      <c r="H73" s="98"/>
      <c r="I73" s="98"/>
      <c r="J73" s="99"/>
      <c r="K73" s="108" t="s">
        <v>239</v>
      </c>
      <c r="L73" s="98"/>
      <c r="M73" s="98"/>
      <c r="N73" s="98"/>
      <c r="O73" s="99"/>
    </row>
    <row r="74" spans="1:15" ht="20.100000000000001" customHeight="1" x14ac:dyDescent="0.25">
      <c r="A74" s="102"/>
      <c r="B74" s="103"/>
      <c r="C74" s="103"/>
      <c r="D74" s="103"/>
      <c r="E74" s="104"/>
      <c r="F74" s="102"/>
      <c r="G74" s="103"/>
      <c r="H74" s="103"/>
      <c r="I74" s="103"/>
      <c r="J74" s="104"/>
      <c r="K74" s="102"/>
      <c r="L74" s="103"/>
      <c r="M74" s="103"/>
      <c r="N74" s="103"/>
      <c r="O74" s="104"/>
    </row>
    <row r="76" spans="1:15" ht="20.100000000000001" customHeight="1" x14ac:dyDescent="0.25">
      <c r="A76" s="105" t="s">
        <v>250</v>
      </c>
      <c r="B76" s="95"/>
      <c r="C76" s="95"/>
      <c r="D76" s="95"/>
      <c r="E76" s="96"/>
      <c r="F76" s="105" t="s">
        <v>251</v>
      </c>
      <c r="G76" s="95"/>
      <c r="H76" s="95"/>
      <c r="I76" s="95"/>
      <c r="J76" s="96"/>
      <c r="K76" s="105" t="s">
        <v>252</v>
      </c>
      <c r="L76" s="95"/>
      <c r="M76" s="95"/>
      <c r="N76" s="95"/>
      <c r="O76" s="96"/>
    </row>
    <row r="77" spans="1:15" ht="20.100000000000001" customHeight="1" x14ac:dyDescent="0.25">
      <c r="A77" s="97"/>
      <c r="B77" s="98"/>
      <c r="C77" s="98"/>
      <c r="D77" s="98"/>
      <c r="E77" s="99"/>
      <c r="F77" s="97"/>
      <c r="G77" s="98"/>
      <c r="H77" s="98"/>
      <c r="I77" s="98"/>
      <c r="J77" s="99"/>
      <c r="K77" s="97"/>
      <c r="L77" s="98"/>
      <c r="M77" s="98"/>
      <c r="N77" s="98"/>
      <c r="O77" s="99"/>
    </row>
    <row r="78" spans="1:15" ht="20.100000000000001" customHeight="1" x14ac:dyDescent="0.25">
      <c r="A78" s="100"/>
      <c r="B78" s="74"/>
      <c r="C78" s="74"/>
      <c r="D78" s="74"/>
      <c r="E78" s="101"/>
      <c r="F78" s="100"/>
      <c r="G78" s="74"/>
      <c r="H78" s="74"/>
      <c r="I78" s="74"/>
      <c r="J78" s="101"/>
      <c r="K78" s="100"/>
      <c r="L78" s="74"/>
      <c r="M78" s="74"/>
      <c r="N78" s="74"/>
      <c r="O78" s="101"/>
    </row>
    <row r="79" spans="1:15" ht="20.100000000000001" customHeight="1" x14ac:dyDescent="0.25">
      <c r="A79" s="100"/>
      <c r="B79" s="74"/>
      <c r="C79" s="74"/>
      <c r="D79" s="74"/>
      <c r="E79" s="101"/>
      <c r="F79" s="100"/>
      <c r="G79" s="74"/>
      <c r="H79" s="74"/>
      <c r="I79" s="74"/>
      <c r="J79" s="101"/>
      <c r="K79" s="100"/>
      <c r="L79" s="74"/>
      <c r="M79" s="74"/>
      <c r="N79" s="74"/>
      <c r="O79" s="101"/>
    </row>
    <row r="80" spans="1:15" ht="20.100000000000001" customHeight="1" x14ac:dyDescent="0.25">
      <c r="A80" s="100"/>
      <c r="B80" s="74"/>
      <c r="C80" s="74"/>
      <c r="D80" s="74"/>
      <c r="E80" s="101"/>
      <c r="F80" s="100"/>
      <c r="G80" s="74"/>
      <c r="H80" s="74"/>
      <c r="I80" s="74"/>
      <c r="J80" s="101"/>
      <c r="K80" s="100"/>
      <c r="L80" s="74"/>
      <c r="M80" s="74"/>
      <c r="N80" s="74"/>
      <c r="O80" s="101"/>
    </row>
    <row r="81" spans="1:15" ht="20.100000000000001" customHeight="1" x14ac:dyDescent="0.25">
      <c r="A81" s="100"/>
      <c r="B81" s="74"/>
      <c r="C81" s="74"/>
      <c r="D81" s="74"/>
      <c r="E81" s="101"/>
      <c r="F81" s="100"/>
      <c r="G81" s="74"/>
      <c r="H81" s="74"/>
      <c r="I81" s="74"/>
      <c r="J81" s="101"/>
      <c r="K81" s="100"/>
      <c r="L81" s="74"/>
      <c r="M81" s="74"/>
      <c r="N81" s="74"/>
      <c r="O81" s="101"/>
    </row>
    <row r="82" spans="1:15" ht="20.100000000000001" customHeight="1" x14ac:dyDescent="0.25">
      <c r="A82" s="100"/>
      <c r="B82" s="74"/>
      <c r="C82" s="74"/>
      <c r="D82" s="74"/>
      <c r="E82" s="101"/>
      <c r="F82" s="100"/>
      <c r="G82" s="74"/>
      <c r="H82" s="74"/>
      <c r="I82" s="74"/>
      <c r="J82" s="101"/>
      <c r="K82" s="100"/>
      <c r="L82" s="74"/>
      <c r="M82" s="74"/>
      <c r="N82" s="74"/>
      <c r="O82" s="101"/>
    </row>
    <row r="83" spans="1:15" ht="20.100000000000001" customHeight="1" x14ac:dyDescent="0.25">
      <c r="A83" s="100"/>
      <c r="B83" s="74"/>
      <c r="C83" s="74"/>
      <c r="D83" s="74"/>
      <c r="E83" s="101"/>
      <c r="F83" s="100"/>
      <c r="G83" s="74"/>
      <c r="H83" s="74"/>
      <c r="I83" s="74"/>
      <c r="J83" s="101"/>
      <c r="K83" s="100"/>
      <c r="L83" s="74"/>
      <c r="M83" s="74"/>
      <c r="N83" s="74"/>
      <c r="O83" s="101"/>
    </row>
    <row r="84" spans="1:15" ht="20.100000000000001" customHeight="1" x14ac:dyDescent="0.25">
      <c r="A84" s="100"/>
      <c r="B84" s="74"/>
      <c r="C84" s="74"/>
      <c r="D84" s="74"/>
      <c r="E84" s="101"/>
      <c r="F84" s="100"/>
      <c r="G84" s="74"/>
      <c r="H84" s="74"/>
      <c r="I84" s="74"/>
      <c r="J84" s="101"/>
      <c r="K84" s="100"/>
      <c r="L84" s="74"/>
      <c r="M84" s="74"/>
      <c r="N84" s="74"/>
      <c r="O84" s="101"/>
    </row>
    <row r="85" spans="1:15" ht="20.100000000000001" customHeight="1" x14ac:dyDescent="0.25">
      <c r="A85" s="100"/>
      <c r="B85" s="74"/>
      <c r="C85" s="74"/>
      <c r="D85" s="74"/>
      <c r="E85" s="101"/>
      <c r="F85" s="100"/>
      <c r="G85" s="74"/>
      <c r="H85" s="74"/>
      <c r="I85" s="74"/>
      <c r="J85" s="101"/>
      <c r="K85" s="100"/>
      <c r="L85" s="74"/>
      <c r="M85" s="74"/>
      <c r="N85" s="74"/>
      <c r="O85" s="101"/>
    </row>
    <row r="86" spans="1:15" ht="20.100000000000001" customHeight="1" x14ac:dyDescent="0.25">
      <c r="A86" s="100"/>
      <c r="B86" s="74"/>
      <c r="C86" s="74"/>
      <c r="D86" s="74"/>
      <c r="E86" s="101"/>
      <c r="F86" s="100"/>
      <c r="G86" s="74"/>
      <c r="H86" s="74"/>
      <c r="I86" s="74"/>
      <c r="J86" s="101"/>
      <c r="K86" s="100"/>
      <c r="L86" s="74"/>
      <c r="M86" s="74"/>
      <c r="N86" s="74"/>
      <c r="O86" s="101"/>
    </row>
    <row r="87" spans="1:15" ht="20.100000000000001" customHeight="1" x14ac:dyDescent="0.25">
      <c r="A87" s="102"/>
      <c r="B87" s="103"/>
      <c r="C87" s="103"/>
      <c r="D87" s="103"/>
      <c r="E87" s="104"/>
      <c r="F87" s="102"/>
      <c r="G87" s="103"/>
      <c r="H87" s="103"/>
      <c r="I87" s="103"/>
      <c r="J87" s="104"/>
      <c r="K87" s="102"/>
      <c r="L87" s="103"/>
      <c r="M87" s="103"/>
      <c r="N87" s="103"/>
      <c r="O87" s="104"/>
    </row>
    <row r="88" spans="1:15" ht="20.100000000000001" customHeight="1" x14ac:dyDescent="0.25">
      <c r="A88" s="94" t="s">
        <v>21</v>
      </c>
      <c r="B88" s="95"/>
      <c r="C88" s="95"/>
      <c r="D88" s="95"/>
      <c r="E88" s="96"/>
      <c r="F88" s="94" t="s">
        <v>44</v>
      </c>
      <c r="G88" s="95"/>
      <c r="H88" s="95"/>
      <c r="I88" s="95"/>
      <c r="J88" s="96"/>
      <c r="K88" s="94" t="s">
        <v>33</v>
      </c>
      <c r="L88" s="95"/>
      <c r="M88" s="95"/>
      <c r="N88" s="95"/>
      <c r="O88" s="96"/>
    </row>
    <row r="89" spans="1:15" ht="20.100000000000001" customHeight="1" x14ac:dyDescent="0.25">
      <c r="A89" s="38" t="s">
        <v>13</v>
      </c>
      <c r="B89" s="38" t="s">
        <v>14</v>
      </c>
      <c r="C89" s="38" t="s">
        <v>15</v>
      </c>
      <c r="D89" s="106" t="s">
        <v>237</v>
      </c>
      <c r="E89" s="38" t="s">
        <v>238</v>
      </c>
      <c r="F89" s="38" t="s">
        <v>13</v>
      </c>
      <c r="G89" s="38" t="s">
        <v>14</v>
      </c>
      <c r="H89" s="38" t="s">
        <v>15</v>
      </c>
      <c r="I89" s="106" t="s">
        <v>237</v>
      </c>
      <c r="J89" s="38" t="s">
        <v>238</v>
      </c>
      <c r="K89" s="38" t="s">
        <v>13</v>
      </c>
      <c r="L89" s="38" t="s">
        <v>14</v>
      </c>
      <c r="M89" s="38" t="s">
        <v>15</v>
      </c>
      <c r="N89" s="106" t="s">
        <v>237</v>
      </c>
      <c r="O89" s="38" t="s">
        <v>238</v>
      </c>
    </row>
    <row r="90" spans="1:15" ht="20.100000000000001" customHeight="1" x14ac:dyDescent="0.3">
      <c r="A90" s="32">
        <f>'Seguimiento partidos'!G18</f>
        <v>45</v>
      </c>
      <c r="B90" s="32">
        <f>'Seguimiento partidos'!H18</f>
        <v>0</v>
      </c>
      <c r="C90" s="32">
        <f>'Seguimiento partidos'!I18</f>
        <v>0</v>
      </c>
      <c r="D90" s="107"/>
      <c r="E90" s="32">
        <f>'Seguimiento partidos'!M18</f>
        <v>1</v>
      </c>
      <c r="F90" s="32">
        <f>'Seguimiento partidos'!G19</f>
        <v>15</v>
      </c>
      <c r="G90" s="32">
        <f>'Seguimiento partidos'!H19</f>
        <v>0</v>
      </c>
      <c r="H90" s="32">
        <f>'Seguimiento partidos'!I19</f>
        <v>0</v>
      </c>
      <c r="I90" s="107"/>
      <c r="J90" s="32">
        <f>'Seguimiento partidos'!M19</f>
        <v>0</v>
      </c>
      <c r="K90" s="32">
        <f>'Seguimiento partidos'!G20</f>
        <v>34</v>
      </c>
      <c r="L90" s="32">
        <f>'Seguimiento partidos'!H20</f>
        <v>0</v>
      </c>
      <c r="M90" s="32">
        <f>'Seguimiento partidos'!I20</f>
        <v>0</v>
      </c>
      <c r="N90" s="107"/>
      <c r="O90" s="32">
        <f>'Seguimiento partidos'!M20</f>
        <v>0</v>
      </c>
    </row>
    <row r="91" spans="1:15" ht="20.100000000000001" customHeight="1" x14ac:dyDescent="0.25">
      <c r="A91" s="108" t="s">
        <v>239</v>
      </c>
      <c r="B91" s="98"/>
      <c r="C91" s="98"/>
      <c r="D91" s="98"/>
      <c r="E91" s="99"/>
      <c r="F91" s="108" t="s">
        <v>239</v>
      </c>
      <c r="G91" s="98"/>
      <c r="H91" s="98"/>
      <c r="I91" s="98"/>
      <c r="J91" s="99"/>
      <c r="K91" s="108" t="s">
        <v>239</v>
      </c>
      <c r="L91" s="98"/>
      <c r="M91" s="98"/>
      <c r="N91" s="98"/>
      <c r="O91" s="99"/>
    </row>
    <row r="92" spans="1:15" ht="20.100000000000001" customHeight="1" x14ac:dyDescent="0.25">
      <c r="A92" s="102"/>
      <c r="B92" s="103"/>
      <c r="C92" s="103"/>
      <c r="D92" s="103"/>
      <c r="E92" s="104"/>
      <c r="F92" s="102"/>
      <c r="G92" s="103"/>
      <c r="H92" s="103"/>
      <c r="I92" s="103"/>
      <c r="J92" s="104"/>
      <c r="K92" s="102"/>
      <c r="L92" s="103"/>
      <c r="M92" s="103"/>
      <c r="N92" s="103"/>
      <c r="O92" s="104"/>
    </row>
    <row r="94" spans="1:15" ht="20.100000000000001" customHeight="1" x14ac:dyDescent="0.25">
      <c r="A94" s="105" t="s">
        <v>253</v>
      </c>
      <c r="B94" s="95"/>
      <c r="C94" s="95"/>
      <c r="D94" s="95"/>
      <c r="E94" s="96"/>
      <c r="F94" s="105" t="s">
        <v>254</v>
      </c>
      <c r="G94" s="95"/>
      <c r="H94" s="95"/>
      <c r="I94" s="95"/>
      <c r="J94" s="96"/>
      <c r="K94" s="105" t="s">
        <v>255</v>
      </c>
      <c r="L94" s="95"/>
      <c r="M94" s="95"/>
      <c r="N94" s="95"/>
      <c r="O94" s="96"/>
    </row>
    <row r="95" spans="1:15" ht="20.100000000000001" customHeight="1" x14ac:dyDescent="0.25">
      <c r="A95" s="97"/>
      <c r="B95" s="98"/>
      <c r="C95" s="98"/>
      <c r="D95" s="98"/>
      <c r="E95" s="99"/>
      <c r="F95" s="97"/>
      <c r="G95" s="98"/>
      <c r="H95" s="98"/>
      <c r="I95" s="98"/>
      <c r="J95" s="99"/>
      <c r="K95" s="97"/>
      <c r="L95" s="98"/>
      <c r="M95" s="98"/>
      <c r="N95" s="98"/>
      <c r="O95" s="99"/>
    </row>
    <row r="96" spans="1:15" ht="20.100000000000001" customHeight="1" x14ac:dyDescent="0.25">
      <c r="A96" s="100"/>
      <c r="B96" s="74"/>
      <c r="C96" s="74"/>
      <c r="D96" s="74"/>
      <c r="E96" s="101"/>
      <c r="F96" s="100"/>
      <c r="G96" s="74"/>
      <c r="H96" s="74"/>
      <c r="I96" s="74"/>
      <c r="J96" s="101"/>
      <c r="K96" s="100"/>
      <c r="L96" s="74"/>
      <c r="M96" s="74"/>
      <c r="N96" s="74"/>
      <c r="O96" s="101"/>
    </row>
    <row r="97" spans="1:15" ht="20.100000000000001" customHeight="1" x14ac:dyDescent="0.25">
      <c r="A97" s="100"/>
      <c r="B97" s="74"/>
      <c r="C97" s="74"/>
      <c r="D97" s="74"/>
      <c r="E97" s="101"/>
      <c r="F97" s="100"/>
      <c r="G97" s="74"/>
      <c r="H97" s="74"/>
      <c r="I97" s="74"/>
      <c r="J97" s="101"/>
      <c r="K97" s="100"/>
      <c r="L97" s="74"/>
      <c r="M97" s="74"/>
      <c r="N97" s="74"/>
      <c r="O97" s="101"/>
    </row>
    <row r="98" spans="1:15" ht="20.100000000000001" customHeight="1" x14ac:dyDescent="0.25">
      <c r="A98" s="100"/>
      <c r="B98" s="74"/>
      <c r="C98" s="74"/>
      <c r="D98" s="74"/>
      <c r="E98" s="101"/>
      <c r="F98" s="100"/>
      <c r="G98" s="74"/>
      <c r="H98" s="74"/>
      <c r="I98" s="74"/>
      <c r="J98" s="101"/>
      <c r="K98" s="100"/>
      <c r="L98" s="74"/>
      <c r="M98" s="74"/>
      <c r="N98" s="74"/>
      <c r="O98" s="101"/>
    </row>
    <row r="99" spans="1:15" ht="20.100000000000001" customHeight="1" x14ac:dyDescent="0.25">
      <c r="A99" s="100"/>
      <c r="B99" s="74"/>
      <c r="C99" s="74"/>
      <c r="D99" s="74"/>
      <c r="E99" s="101"/>
      <c r="F99" s="100"/>
      <c r="G99" s="74"/>
      <c r="H99" s="74"/>
      <c r="I99" s="74"/>
      <c r="J99" s="101"/>
      <c r="K99" s="100"/>
      <c r="L99" s="74"/>
      <c r="M99" s="74"/>
      <c r="N99" s="74"/>
      <c r="O99" s="101"/>
    </row>
    <row r="100" spans="1:15" ht="20.100000000000001" customHeight="1" x14ac:dyDescent="0.25">
      <c r="A100" s="100"/>
      <c r="B100" s="74"/>
      <c r="C100" s="74"/>
      <c r="D100" s="74"/>
      <c r="E100" s="101"/>
      <c r="F100" s="100"/>
      <c r="G100" s="74"/>
      <c r="H100" s="74"/>
      <c r="I100" s="74"/>
      <c r="J100" s="101"/>
      <c r="K100" s="100"/>
      <c r="L100" s="74"/>
      <c r="M100" s="74"/>
      <c r="N100" s="74"/>
      <c r="O100" s="101"/>
    </row>
    <row r="101" spans="1:15" ht="20.100000000000001" customHeight="1" x14ac:dyDescent="0.25">
      <c r="A101" s="100"/>
      <c r="B101" s="74"/>
      <c r="C101" s="74"/>
      <c r="D101" s="74"/>
      <c r="E101" s="101"/>
      <c r="F101" s="100"/>
      <c r="G101" s="74"/>
      <c r="H101" s="74"/>
      <c r="I101" s="74"/>
      <c r="J101" s="101"/>
      <c r="K101" s="100"/>
      <c r="L101" s="74"/>
      <c r="M101" s="74"/>
      <c r="N101" s="74"/>
      <c r="O101" s="101"/>
    </row>
    <row r="102" spans="1:15" ht="20.100000000000001" customHeight="1" x14ac:dyDescent="0.25">
      <c r="A102" s="100"/>
      <c r="B102" s="74"/>
      <c r="C102" s="74"/>
      <c r="D102" s="74"/>
      <c r="E102" s="101"/>
      <c r="F102" s="100"/>
      <c r="G102" s="74"/>
      <c r="H102" s="74"/>
      <c r="I102" s="74"/>
      <c r="J102" s="101"/>
      <c r="K102" s="100"/>
      <c r="L102" s="74"/>
      <c r="M102" s="74"/>
      <c r="N102" s="74"/>
      <c r="O102" s="101"/>
    </row>
    <row r="103" spans="1:15" ht="20.100000000000001" customHeight="1" x14ac:dyDescent="0.25">
      <c r="A103" s="100"/>
      <c r="B103" s="74"/>
      <c r="C103" s="74"/>
      <c r="D103" s="74"/>
      <c r="E103" s="101"/>
      <c r="F103" s="100"/>
      <c r="G103" s="74"/>
      <c r="H103" s="74"/>
      <c r="I103" s="74"/>
      <c r="J103" s="101"/>
      <c r="K103" s="100"/>
      <c r="L103" s="74"/>
      <c r="M103" s="74"/>
      <c r="N103" s="74"/>
      <c r="O103" s="101"/>
    </row>
    <row r="104" spans="1:15" ht="20.100000000000001" customHeight="1" x14ac:dyDescent="0.25">
      <c r="A104" s="100"/>
      <c r="B104" s="74"/>
      <c r="C104" s="74"/>
      <c r="D104" s="74"/>
      <c r="E104" s="101"/>
      <c r="F104" s="100"/>
      <c r="G104" s="74"/>
      <c r="H104" s="74"/>
      <c r="I104" s="74"/>
      <c r="J104" s="101"/>
      <c r="K104" s="100"/>
      <c r="L104" s="74"/>
      <c r="M104" s="74"/>
      <c r="N104" s="74"/>
      <c r="O104" s="101"/>
    </row>
    <row r="105" spans="1:15" ht="20.100000000000001" customHeight="1" x14ac:dyDescent="0.25">
      <c r="A105" s="102"/>
      <c r="B105" s="103"/>
      <c r="C105" s="103"/>
      <c r="D105" s="103"/>
      <c r="E105" s="104"/>
      <c r="F105" s="102"/>
      <c r="G105" s="103"/>
      <c r="H105" s="103"/>
      <c r="I105" s="103"/>
      <c r="J105" s="104"/>
      <c r="K105" s="102"/>
      <c r="L105" s="103"/>
      <c r="M105" s="103"/>
      <c r="N105" s="103"/>
      <c r="O105" s="104"/>
    </row>
    <row r="106" spans="1:15" ht="20.100000000000001" customHeight="1" x14ac:dyDescent="0.25">
      <c r="A106" s="94" t="s">
        <v>47</v>
      </c>
      <c r="B106" s="95"/>
      <c r="C106" s="95"/>
      <c r="D106" s="95"/>
      <c r="E106" s="96"/>
      <c r="F106" s="94" t="s">
        <v>31</v>
      </c>
      <c r="G106" s="95"/>
      <c r="H106" s="95"/>
      <c r="I106" s="95"/>
      <c r="J106" s="96"/>
      <c r="K106" s="94" t="s">
        <v>31</v>
      </c>
      <c r="L106" s="95"/>
      <c r="M106" s="95"/>
      <c r="N106" s="95"/>
      <c r="O106" s="96"/>
    </row>
    <row r="107" spans="1:15" ht="20.100000000000001" customHeight="1" x14ac:dyDescent="0.25">
      <c r="A107" s="38" t="s">
        <v>13</v>
      </c>
      <c r="B107" s="38" t="s">
        <v>14</v>
      </c>
      <c r="C107" s="38" t="s">
        <v>15</v>
      </c>
      <c r="D107" s="106" t="s">
        <v>237</v>
      </c>
      <c r="E107" s="38" t="s">
        <v>238</v>
      </c>
      <c r="F107" s="38" t="s">
        <v>13</v>
      </c>
      <c r="G107" s="38" t="s">
        <v>14</v>
      </c>
      <c r="H107" s="38" t="s">
        <v>15</v>
      </c>
      <c r="I107" s="106" t="s">
        <v>237</v>
      </c>
      <c r="J107" s="38" t="s">
        <v>238</v>
      </c>
      <c r="K107" s="38" t="s">
        <v>13</v>
      </c>
      <c r="L107" s="38" t="s">
        <v>14</v>
      </c>
      <c r="M107" s="38" t="s">
        <v>15</v>
      </c>
      <c r="N107" s="106" t="s">
        <v>237</v>
      </c>
      <c r="O107" s="38" t="s">
        <v>238</v>
      </c>
    </row>
    <row r="108" spans="1:15" ht="20.100000000000001" customHeight="1" x14ac:dyDescent="0.3">
      <c r="A108" s="32">
        <f>'Seguimiento partidos'!G21</f>
        <v>40</v>
      </c>
      <c r="B108" s="32">
        <f>'Seguimiento partidos'!H21</f>
        <v>1</v>
      </c>
      <c r="C108" s="32">
        <f>'Seguimiento partidos'!I21</f>
        <v>0</v>
      </c>
      <c r="D108" s="107"/>
      <c r="E108" s="32">
        <f>'Seguimiento partidos'!M21</f>
        <v>0</v>
      </c>
      <c r="F108" s="32">
        <f>'Seguimiento partidos'!G22</f>
        <v>26</v>
      </c>
      <c r="G108" s="32">
        <f>'Seguimiento partidos'!H22</f>
        <v>0</v>
      </c>
      <c r="H108" s="32">
        <f>'Seguimiento partidos'!I22</f>
        <v>0</v>
      </c>
      <c r="I108" s="107"/>
      <c r="J108" s="32">
        <f>'Seguimiento partidos'!M22</f>
        <v>0</v>
      </c>
      <c r="K108" s="32">
        <f>'Seguimiento partidos'!G23</f>
        <v>64</v>
      </c>
      <c r="L108" s="32">
        <f>'Seguimiento partidos'!H23</f>
        <v>0</v>
      </c>
      <c r="M108" s="32">
        <f>'Seguimiento partidos'!I23</f>
        <v>0</v>
      </c>
      <c r="N108" s="107"/>
      <c r="O108" s="32">
        <f>'Seguimiento partidos'!M23</f>
        <v>0</v>
      </c>
    </row>
    <row r="109" spans="1:15" ht="20.100000000000001" customHeight="1" x14ac:dyDescent="0.25">
      <c r="A109" s="108" t="s">
        <v>239</v>
      </c>
      <c r="B109" s="98"/>
      <c r="C109" s="98"/>
      <c r="D109" s="98"/>
      <c r="E109" s="99"/>
      <c r="F109" s="109" t="s">
        <v>240</v>
      </c>
      <c r="G109" s="98"/>
      <c r="H109" s="98"/>
      <c r="I109" s="98"/>
      <c r="J109" s="99"/>
      <c r="K109" s="108" t="s">
        <v>239</v>
      </c>
      <c r="L109" s="98"/>
      <c r="M109" s="98"/>
      <c r="N109" s="98"/>
      <c r="O109" s="99"/>
    </row>
    <row r="110" spans="1:15" ht="20.100000000000001" customHeight="1" x14ac:dyDescent="0.25">
      <c r="A110" s="102"/>
      <c r="B110" s="103"/>
      <c r="C110" s="103"/>
      <c r="D110" s="103"/>
      <c r="E110" s="104"/>
      <c r="F110" s="102"/>
      <c r="G110" s="103"/>
      <c r="H110" s="103"/>
      <c r="I110" s="103"/>
      <c r="J110" s="104"/>
      <c r="K110" s="102"/>
      <c r="L110" s="103"/>
      <c r="M110" s="103"/>
      <c r="N110" s="103"/>
      <c r="O110" s="104"/>
    </row>
    <row r="112" spans="1:15" ht="20.100000000000001" customHeight="1" x14ac:dyDescent="0.25">
      <c r="A112" s="105" t="s">
        <v>256</v>
      </c>
      <c r="B112" s="95"/>
      <c r="C112" s="95"/>
      <c r="D112" s="95"/>
      <c r="E112" s="96"/>
      <c r="F112" s="105" t="s">
        <v>257</v>
      </c>
      <c r="G112" s="95"/>
      <c r="H112" s="95"/>
      <c r="I112" s="95"/>
      <c r="J112" s="96"/>
      <c r="K112" s="105" t="s">
        <v>258</v>
      </c>
      <c r="L112" s="95"/>
      <c r="M112" s="95"/>
      <c r="N112" s="95"/>
      <c r="O112" s="96"/>
    </row>
    <row r="113" spans="1:15" ht="20.100000000000001" customHeight="1" x14ac:dyDescent="0.25">
      <c r="A113" s="97"/>
      <c r="B113" s="98"/>
      <c r="C113" s="98"/>
      <c r="D113" s="98"/>
      <c r="E113" s="99"/>
      <c r="F113" s="97"/>
      <c r="G113" s="98"/>
      <c r="H113" s="98"/>
      <c r="I113" s="98"/>
      <c r="J113" s="99"/>
      <c r="K113" s="97"/>
      <c r="L113" s="98"/>
      <c r="M113" s="98"/>
      <c r="N113" s="98"/>
      <c r="O113" s="99"/>
    </row>
    <row r="114" spans="1:15" ht="20.100000000000001" customHeight="1" x14ac:dyDescent="0.25">
      <c r="A114" s="100"/>
      <c r="B114" s="74"/>
      <c r="C114" s="74"/>
      <c r="D114" s="74"/>
      <c r="E114" s="101"/>
      <c r="F114" s="100"/>
      <c r="G114" s="74"/>
      <c r="H114" s="74"/>
      <c r="I114" s="74"/>
      <c r="J114" s="101"/>
      <c r="K114" s="100"/>
      <c r="L114" s="74"/>
      <c r="M114" s="74"/>
      <c r="N114" s="74"/>
      <c r="O114" s="101"/>
    </row>
    <row r="115" spans="1:15" ht="20.100000000000001" customHeight="1" x14ac:dyDescent="0.25">
      <c r="A115" s="100"/>
      <c r="B115" s="74"/>
      <c r="C115" s="74"/>
      <c r="D115" s="74"/>
      <c r="E115" s="101"/>
      <c r="F115" s="100"/>
      <c r="G115" s="74"/>
      <c r="H115" s="74"/>
      <c r="I115" s="74"/>
      <c r="J115" s="101"/>
      <c r="K115" s="100"/>
      <c r="L115" s="74"/>
      <c r="M115" s="74"/>
      <c r="N115" s="74"/>
      <c r="O115" s="101"/>
    </row>
    <row r="116" spans="1:15" ht="20.100000000000001" customHeight="1" x14ac:dyDescent="0.25">
      <c r="A116" s="100"/>
      <c r="B116" s="74"/>
      <c r="C116" s="74"/>
      <c r="D116" s="74"/>
      <c r="E116" s="101"/>
      <c r="F116" s="100"/>
      <c r="G116" s="74"/>
      <c r="H116" s="74"/>
      <c r="I116" s="74"/>
      <c r="J116" s="101"/>
      <c r="K116" s="100"/>
      <c r="L116" s="74"/>
      <c r="M116" s="74"/>
      <c r="N116" s="74"/>
      <c r="O116" s="101"/>
    </row>
    <row r="117" spans="1:15" ht="20.100000000000001" customHeight="1" x14ac:dyDescent="0.25">
      <c r="A117" s="100"/>
      <c r="B117" s="74"/>
      <c r="C117" s="74"/>
      <c r="D117" s="74"/>
      <c r="E117" s="101"/>
      <c r="F117" s="100"/>
      <c r="G117" s="74"/>
      <c r="H117" s="74"/>
      <c r="I117" s="74"/>
      <c r="J117" s="101"/>
      <c r="K117" s="100"/>
      <c r="L117" s="74"/>
      <c r="M117" s="74"/>
      <c r="N117" s="74"/>
      <c r="O117" s="101"/>
    </row>
    <row r="118" spans="1:15" ht="20.100000000000001" customHeight="1" x14ac:dyDescent="0.25">
      <c r="A118" s="100"/>
      <c r="B118" s="74"/>
      <c r="C118" s="74"/>
      <c r="D118" s="74"/>
      <c r="E118" s="101"/>
      <c r="F118" s="100"/>
      <c r="G118" s="74"/>
      <c r="H118" s="74"/>
      <c r="I118" s="74"/>
      <c r="J118" s="101"/>
      <c r="K118" s="100"/>
      <c r="L118" s="74"/>
      <c r="M118" s="74"/>
      <c r="N118" s="74"/>
      <c r="O118" s="101"/>
    </row>
    <row r="119" spans="1:15" ht="20.100000000000001" customHeight="1" x14ac:dyDescent="0.25">
      <c r="A119" s="100"/>
      <c r="B119" s="74"/>
      <c r="C119" s="74"/>
      <c r="D119" s="74"/>
      <c r="E119" s="101"/>
      <c r="F119" s="100"/>
      <c r="G119" s="74"/>
      <c r="H119" s="74"/>
      <c r="I119" s="74"/>
      <c r="J119" s="101"/>
      <c r="K119" s="100"/>
      <c r="L119" s="74"/>
      <c r="M119" s="74"/>
      <c r="N119" s="74"/>
      <c r="O119" s="101"/>
    </row>
    <row r="120" spans="1:15" ht="20.100000000000001" customHeight="1" x14ac:dyDescent="0.25">
      <c r="A120" s="100"/>
      <c r="B120" s="74"/>
      <c r="C120" s="74"/>
      <c r="D120" s="74"/>
      <c r="E120" s="101"/>
      <c r="F120" s="100"/>
      <c r="G120" s="74"/>
      <c r="H120" s="74"/>
      <c r="I120" s="74"/>
      <c r="J120" s="101"/>
      <c r="K120" s="100"/>
      <c r="L120" s="74"/>
      <c r="M120" s="74"/>
      <c r="N120" s="74"/>
      <c r="O120" s="101"/>
    </row>
    <row r="121" spans="1:15" ht="20.100000000000001" customHeight="1" x14ac:dyDescent="0.25">
      <c r="A121" s="100"/>
      <c r="B121" s="74"/>
      <c r="C121" s="74"/>
      <c r="D121" s="74"/>
      <c r="E121" s="101"/>
      <c r="F121" s="100"/>
      <c r="G121" s="74"/>
      <c r="H121" s="74"/>
      <c r="I121" s="74"/>
      <c r="J121" s="101"/>
      <c r="K121" s="100"/>
      <c r="L121" s="74"/>
      <c r="M121" s="74"/>
      <c r="N121" s="74"/>
      <c r="O121" s="101"/>
    </row>
    <row r="122" spans="1:15" ht="20.100000000000001" customHeight="1" x14ac:dyDescent="0.25">
      <c r="A122" s="100"/>
      <c r="B122" s="74"/>
      <c r="C122" s="74"/>
      <c r="D122" s="74"/>
      <c r="E122" s="101"/>
      <c r="F122" s="100"/>
      <c r="G122" s="74"/>
      <c r="H122" s="74"/>
      <c r="I122" s="74"/>
      <c r="J122" s="101"/>
      <c r="K122" s="100"/>
      <c r="L122" s="74"/>
      <c r="M122" s="74"/>
      <c r="N122" s="74"/>
      <c r="O122" s="101"/>
    </row>
    <row r="123" spans="1:15" ht="20.100000000000001" customHeight="1" x14ac:dyDescent="0.25">
      <c r="A123" s="102"/>
      <c r="B123" s="103"/>
      <c r="C123" s="103"/>
      <c r="D123" s="103"/>
      <c r="E123" s="104"/>
      <c r="F123" s="102"/>
      <c r="G123" s="103"/>
      <c r="H123" s="103"/>
      <c r="I123" s="103"/>
      <c r="J123" s="104"/>
      <c r="K123" s="102"/>
      <c r="L123" s="103"/>
      <c r="M123" s="103"/>
      <c r="N123" s="103"/>
      <c r="O123" s="104"/>
    </row>
    <row r="124" spans="1:15" ht="20.100000000000001" customHeight="1" x14ac:dyDescent="0.25">
      <c r="A124" s="94" t="s">
        <v>21</v>
      </c>
      <c r="B124" s="95"/>
      <c r="C124" s="95"/>
      <c r="D124" s="95"/>
      <c r="E124" s="96"/>
      <c r="F124" s="94" t="s">
        <v>52</v>
      </c>
      <c r="G124" s="95"/>
      <c r="H124" s="95"/>
      <c r="I124" s="95"/>
      <c r="J124" s="96"/>
      <c r="K124" s="94" t="s">
        <v>54</v>
      </c>
      <c r="L124" s="95"/>
      <c r="M124" s="95"/>
      <c r="N124" s="95"/>
      <c r="O124" s="96"/>
    </row>
    <row r="125" spans="1:15" ht="20.100000000000001" customHeight="1" x14ac:dyDescent="0.25">
      <c r="A125" s="38" t="s">
        <v>13</v>
      </c>
      <c r="B125" s="38" t="s">
        <v>14</v>
      </c>
      <c r="C125" s="38" t="s">
        <v>15</v>
      </c>
      <c r="D125" s="106" t="s">
        <v>237</v>
      </c>
      <c r="E125" s="38" t="s">
        <v>238</v>
      </c>
      <c r="F125" s="38" t="s">
        <v>13</v>
      </c>
      <c r="G125" s="38" t="s">
        <v>14</v>
      </c>
      <c r="H125" s="38" t="s">
        <v>15</v>
      </c>
      <c r="I125" s="106" t="s">
        <v>237</v>
      </c>
      <c r="J125" s="38" t="s">
        <v>238</v>
      </c>
      <c r="K125" s="38" t="s">
        <v>13</v>
      </c>
      <c r="L125" s="38" t="s">
        <v>14</v>
      </c>
      <c r="M125" s="38" t="s">
        <v>15</v>
      </c>
      <c r="N125" s="106" t="s">
        <v>237</v>
      </c>
      <c r="O125" s="38" t="s">
        <v>238</v>
      </c>
    </row>
    <row r="126" spans="1:15" ht="20.100000000000001" customHeight="1" x14ac:dyDescent="0.3">
      <c r="A126" s="32">
        <f>'Seguimiento partidos'!G24</f>
        <v>0</v>
      </c>
      <c r="B126" s="32">
        <f>'Seguimiento partidos'!H24</f>
        <v>0</v>
      </c>
      <c r="C126" s="32">
        <f>'Seguimiento partidos'!I24</f>
        <v>0</v>
      </c>
      <c r="D126" s="107"/>
      <c r="E126" s="32">
        <f>'Seguimiento partidos'!M24</f>
        <v>0</v>
      </c>
      <c r="F126" s="32">
        <f>'Seguimiento partidos'!G25</f>
        <v>0</v>
      </c>
      <c r="G126" s="32">
        <f>'Seguimiento partidos'!H25</f>
        <v>0</v>
      </c>
      <c r="H126" s="32">
        <f>'Seguimiento partidos'!I25</f>
        <v>0</v>
      </c>
      <c r="I126" s="107"/>
      <c r="J126" s="32">
        <f>'Seguimiento partidos'!M25</f>
        <v>0</v>
      </c>
      <c r="K126" s="32">
        <f>'Seguimiento partidos'!G26</f>
        <v>0</v>
      </c>
      <c r="L126" s="32">
        <f>'Seguimiento partidos'!H26</f>
        <v>0</v>
      </c>
      <c r="M126" s="32">
        <f>'Seguimiento partidos'!I26</f>
        <v>0</v>
      </c>
      <c r="N126" s="107"/>
      <c r="O126" s="32">
        <f>'Seguimiento partidos'!M26</f>
        <v>0</v>
      </c>
    </row>
    <row r="127" spans="1:15" ht="20.100000000000001" customHeight="1" x14ac:dyDescent="0.25">
      <c r="A127" s="108" t="s">
        <v>239</v>
      </c>
      <c r="B127" s="98"/>
      <c r="C127" s="98"/>
      <c r="D127" s="98"/>
      <c r="E127" s="99"/>
      <c r="F127" s="108" t="s">
        <v>239</v>
      </c>
      <c r="G127" s="98"/>
      <c r="H127" s="98"/>
      <c r="I127" s="98"/>
      <c r="J127" s="99"/>
      <c r="K127" s="108" t="s">
        <v>239</v>
      </c>
      <c r="L127" s="98"/>
      <c r="M127" s="98"/>
      <c r="N127" s="98"/>
      <c r="O127" s="99"/>
    </row>
    <row r="128" spans="1:15" ht="20.100000000000001" customHeight="1" x14ac:dyDescent="0.25">
      <c r="A128" s="102"/>
      <c r="B128" s="103"/>
      <c r="C128" s="103"/>
      <c r="D128" s="103"/>
      <c r="E128" s="104"/>
      <c r="F128" s="102"/>
      <c r="G128" s="103"/>
      <c r="H128" s="103"/>
      <c r="I128" s="103"/>
      <c r="J128" s="104"/>
      <c r="K128" s="102"/>
      <c r="L128" s="103"/>
      <c r="M128" s="103"/>
      <c r="N128" s="103"/>
      <c r="O128" s="104"/>
    </row>
    <row r="130" spans="1:10" ht="20.100000000000001" customHeight="1" x14ac:dyDescent="0.25">
      <c r="A130" s="105" t="s">
        <v>259</v>
      </c>
      <c r="B130" s="95"/>
      <c r="C130" s="95"/>
      <c r="D130" s="95"/>
      <c r="E130" s="96"/>
      <c r="F130" s="105" t="s">
        <v>260</v>
      </c>
      <c r="G130" s="95"/>
      <c r="H130" s="95"/>
      <c r="I130" s="95"/>
      <c r="J130" s="96"/>
    </row>
    <row r="131" spans="1:10" ht="20.100000000000001" customHeight="1" x14ac:dyDescent="0.25">
      <c r="A131" s="97"/>
      <c r="B131" s="98"/>
      <c r="C131" s="98"/>
      <c r="D131" s="98"/>
      <c r="E131" s="99"/>
      <c r="F131" s="97"/>
      <c r="G131" s="98"/>
      <c r="H131" s="98"/>
      <c r="I131" s="98"/>
      <c r="J131" s="99"/>
    </row>
    <row r="132" spans="1:10" ht="20.100000000000001" customHeight="1" x14ac:dyDescent="0.25">
      <c r="A132" s="100"/>
      <c r="B132" s="74"/>
      <c r="C132" s="74"/>
      <c r="D132" s="74"/>
      <c r="E132" s="101"/>
      <c r="F132" s="100"/>
      <c r="G132" s="74"/>
      <c r="H132" s="74"/>
      <c r="I132" s="74"/>
      <c r="J132" s="101"/>
    </row>
    <row r="133" spans="1:10" ht="20.100000000000001" customHeight="1" x14ac:dyDescent="0.25">
      <c r="A133" s="100"/>
      <c r="B133" s="74"/>
      <c r="C133" s="74"/>
      <c r="D133" s="74"/>
      <c r="E133" s="101"/>
      <c r="F133" s="100"/>
      <c r="G133" s="74"/>
      <c r="H133" s="74"/>
      <c r="I133" s="74"/>
      <c r="J133" s="101"/>
    </row>
    <row r="134" spans="1:10" ht="20.100000000000001" customHeight="1" x14ac:dyDescent="0.25">
      <c r="A134" s="100"/>
      <c r="B134" s="74"/>
      <c r="C134" s="74"/>
      <c r="D134" s="74"/>
      <c r="E134" s="101"/>
      <c r="F134" s="100"/>
      <c r="G134" s="74"/>
      <c r="H134" s="74"/>
      <c r="I134" s="74"/>
      <c r="J134" s="101"/>
    </row>
    <row r="135" spans="1:10" ht="20.100000000000001" customHeight="1" x14ac:dyDescent="0.25">
      <c r="A135" s="100"/>
      <c r="B135" s="74"/>
      <c r="C135" s="74"/>
      <c r="D135" s="74"/>
      <c r="E135" s="101"/>
      <c r="F135" s="100"/>
      <c r="G135" s="74"/>
      <c r="H135" s="74"/>
      <c r="I135" s="74"/>
      <c r="J135" s="101"/>
    </row>
    <row r="136" spans="1:10" ht="20.100000000000001" customHeight="1" x14ac:dyDescent="0.25">
      <c r="A136" s="100"/>
      <c r="B136" s="74"/>
      <c r="C136" s="74"/>
      <c r="D136" s="74"/>
      <c r="E136" s="101"/>
      <c r="F136" s="100"/>
      <c r="G136" s="74"/>
      <c r="H136" s="74"/>
      <c r="I136" s="74"/>
      <c r="J136" s="101"/>
    </row>
    <row r="137" spans="1:10" ht="20.100000000000001" customHeight="1" x14ac:dyDescent="0.25">
      <c r="A137" s="100"/>
      <c r="B137" s="74"/>
      <c r="C137" s="74"/>
      <c r="D137" s="74"/>
      <c r="E137" s="101"/>
      <c r="F137" s="100"/>
      <c r="G137" s="74"/>
      <c r="H137" s="74"/>
      <c r="I137" s="74"/>
      <c r="J137" s="101"/>
    </row>
    <row r="138" spans="1:10" ht="20.100000000000001" customHeight="1" x14ac:dyDescent="0.25">
      <c r="A138" s="100"/>
      <c r="B138" s="74"/>
      <c r="C138" s="74"/>
      <c r="D138" s="74"/>
      <c r="E138" s="101"/>
      <c r="F138" s="100"/>
      <c r="G138" s="74"/>
      <c r="H138" s="74"/>
      <c r="I138" s="74"/>
      <c r="J138" s="101"/>
    </row>
    <row r="139" spans="1:10" ht="20.100000000000001" customHeight="1" x14ac:dyDescent="0.25">
      <c r="A139" s="100"/>
      <c r="B139" s="74"/>
      <c r="C139" s="74"/>
      <c r="D139" s="74"/>
      <c r="E139" s="101"/>
      <c r="F139" s="100"/>
      <c r="G139" s="74"/>
      <c r="H139" s="74"/>
      <c r="I139" s="74"/>
      <c r="J139" s="101"/>
    </row>
    <row r="140" spans="1:10" ht="20.100000000000001" customHeight="1" x14ac:dyDescent="0.25">
      <c r="A140" s="100"/>
      <c r="B140" s="74"/>
      <c r="C140" s="74"/>
      <c r="D140" s="74"/>
      <c r="E140" s="101"/>
      <c r="F140" s="100"/>
      <c r="G140" s="74"/>
      <c r="H140" s="74"/>
      <c r="I140" s="74"/>
      <c r="J140" s="101"/>
    </row>
    <row r="141" spans="1:10" ht="20.100000000000001" customHeight="1" x14ac:dyDescent="0.25">
      <c r="A141" s="102"/>
      <c r="B141" s="103"/>
      <c r="C141" s="103"/>
      <c r="D141" s="103"/>
      <c r="E141" s="104"/>
      <c r="F141" s="102"/>
      <c r="G141" s="103"/>
      <c r="H141" s="103"/>
      <c r="I141" s="103"/>
      <c r="J141" s="104"/>
    </row>
    <row r="142" spans="1:10" ht="20.100000000000001" customHeight="1" x14ac:dyDescent="0.25">
      <c r="A142" s="94" t="s">
        <v>56</v>
      </c>
      <c r="B142" s="95"/>
      <c r="C142" s="95"/>
      <c r="D142" s="95"/>
      <c r="E142" s="96"/>
      <c r="F142" s="94" t="s">
        <v>31</v>
      </c>
      <c r="G142" s="95"/>
      <c r="H142" s="95"/>
      <c r="I142" s="95"/>
      <c r="J142" s="96"/>
    </row>
    <row r="143" spans="1:10" ht="20.100000000000001" customHeight="1" x14ac:dyDescent="0.25">
      <c r="A143" s="38" t="s">
        <v>13</v>
      </c>
      <c r="B143" s="38" t="s">
        <v>14</v>
      </c>
      <c r="C143" s="38" t="s">
        <v>15</v>
      </c>
      <c r="D143" s="106" t="s">
        <v>237</v>
      </c>
      <c r="E143" s="38" t="s">
        <v>238</v>
      </c>
      <c r="F143" s="38" t="s">
        <v>13</v>
      </c>
      <c r="G143" s="38" t="s">
        <v>14</v>
      </c>
      <c r="H143" s="38" t="s">
        <v>15</v>
      </c>
      <c r="I143" s="106" t="s">
        <v>237</v>
      </c>
      <c r="J143" s="38" t="s">
        <v>238</v>
      </c>
    </row>
    <row r="144" spans="1:10" ht="20.100000000000001" customHeight="1" x14ac:dyDescent="0.3">
      <c r="A144" s="32">
        <f>'Seguimiento partidos'!G27</f>
        <v>0</v>
      </c>
      <c r="B144" s="32">
        <f>'Seguimiento partidos'!H27</f>
        <v>0</v>
      </c>
      <c r="C144" s="32">
        <f>'Seguimiento partidos'!I27</f>
        <v>0</v>
      </c>
      <c r="D144" s="107"/>
      <c r="E144" s="32">
        <f>'Seguimiento partidos'!M27</f>
        <v>0</v>
      </c>
      <c r="F144" s="32">
        <f>'Seguimiento partidos'!G28</f>
        <v>0</v>
      </c>
      <c r="G144" s="32">
        <f>'Seguimiento partidos'!H28</f>
        <v>0</v>
      </c>
      <c r="H144" s="32">
        <f>'Seguimiento partidos'!I28</f>
        <v>0</v>
      </c>
      <c r="I144" s="107"/>
      <c r="J144" s="32">
        <f>'Seguimiento partidos'!M28</f>
        <v>0</v>
      </c>
    </row>
    <row r="145" spans="1:10" ht="20.100000000000001" customHeight="1" x14ac:dyDescent="0.25">
      <c r="A145" s="108" t="s">
        <v>239</v>
      </c>
      <c r="B145" s="98"/>
      <c r="C145" s="98"/>
      <c r="D145" s="98"/>
      <c r="E145" s="99"/>
      <c r="F145" s="108" t="s">
        <v>239</v>
      </c>
      <c r="G145" s="98"/>
      <c r="H145" s="98"/>
      <c r="I145" s="98"/>
      <c r="J145" s="99"/>
    </row>
    <row r="146" spans="1:10" ht="20.100000000000001" customHeight="1" x14ac:dyDescent="0.25">
      <c r="A146" s="102"/>
      <c r="B146" s="103"/>
      <c r="C146" s="103"/>
      <c r="D146" s="103"/>
      <c r="E146" s="104"/>
      <c r="F146" s="102"/>
      <c r="G146" s="103"/>
      <c r="H146" s="103"/>
      <c r="I146" s="103"/>
      <c r="J146" s="104"/>
    </row>
  </sheetData>
  <mergeCells count="117">
    <mergeCell ref="A1:O1"/>
    <mergeCell ref="K112:O112"/>
    <mergeCell ref="I89:I90"/>
    <mergeCell ref="K4:O4"/>
    <mergeCell ref="K109:O110"/>
    <mergeCell ref="N125:N126"/>
    <mergeCell ref="F34:J34"/>
    <mergeCell ref="F16:J16"/>
    <mergeCell ref="A88:E88"/>
    <mergeCell ref="A70:E70"/>
    <mergeCell ref="N71:N72"/>
    <mergeCell ref="K88:O88"/>
    <mergeCell ref="K73:O74"/>
    <mergeCell ref="A77:E87"/>
    <mergeCell ref="F94:J94"/>
    <mergeCell ref="K19:O20"/>
    <mergeCell ref="F70:J70"/>
    <mergeCell ref="K58:O58"/>
    <mergeCell ref="K52:O52"/>
    <mergeCell ref="A76:E76"/>
    <mergeCell ref="D89:D90"/>
    <mergeCell ref="A95:E105"/>
    <mergeCell ref="D35:D36"/>
    <mergeCell ref="F4:J4"/>
    <mergeCell ref="A145:E146"/>
    <mergeCell ref="A113:E123"/>
    <mergeCell ref="A37:E38"/>
    <mergeCell ref="K77:O87"/>
    <mergeCell ref="F112:J112"/>
    <mergeCell ref="A91:E92"/>
    <mergeCell ref="F109:J110"/>
    <mergeCell ref="I125:I126"/>
    <mergeCell ref="F40:J40"/>
    <mergeCell ref="A124:E124"/>
    <mergeCell ref="I53:I54"/>
    <mergeCell ref="K76:O76"/>
    <mergeCell ref="F88:J88"/>
    <mergeCell ref="D107:D108"/>
    <mergeCell ref="F106:J106"/>
    <mergeCell ref="K95:O105"/>
    <mergeCell ref="F58:J58"/>
    <mergeCell ref="F52:J52"/>
    <mergeCell ref="F145:J146"/>
    <mergeCell ref="A112:E112"/>
    <mergeCell ref="F142:J142"/>
    <mergeCell ref="I143:I144"/>
    <mergeCell ref="D143:D144"/>
    <mergeCell ref="A127:E128"/>
    <mergeCell ref="A22:E22"/>
    <mergeCell ref="N35:N36"/>
    <mergeCell ref="A2:O2"/>
    <mergeCell ref="I71:I72"/>
    <mergeCell ref="F37:J38"/>
    <mergeCell ref="K94:O94"/>
    <mergeCell ref="F73:J74"/>
    <mergeCell ref="A59:E69"/>
    <mergeCell ref="N107:N108"/>
    <mergeCell ref="K22:O22"/>
    <mergeCell ref="A4:E4"/>
    <mergeCell ref="A16:E16"/>
    <mergeCell ref="N17:N18"/>
    <mergeCell ref="A19:E20"/>
    <mergeCell ref="F5:J15"/>
    <mergeCell ref="I17:I18"/>
    <mergeCell ref="F76:J76"/>
    <mergeCell ref="K106:O106"/>
    <mergeCell ref="K40:O40"/>
    <mergeCell ref="D53:D54"/>
    <mergeCell ref="K37:O38"/>
    <mergeCell ref="K55:O56"/>
    <mergeCell ref="F22:J22"/>
    <mergeCell ref="K70:O70"/>
    <mergeCell ref="F19:J20"/>
    <mergeCell ref="D71:D72"/>
    <mergeCell ref="A73:E74"/>
    <mergeCell ref="I107:I108"/>
    <mergeCell ref="F59:J69"/>
    <mergeCell ref="K5:O15"/>
    <mergeCell ref="I35:I36"/>
    <mergeCell ref="A52:E52"/>
    <mergeCell ref="A41:E51"/>
    <mergeCell ref="F55:J56"/>
    <mergeCell ref="K91:O92"/>
    <mergeCell ref="K59:O69"/>
    <mergeCell ref="N89:N90"/>
    <mergeCell ref="F41:J51"/>
    <mergeCell ref="F23:J33"/>
    <mergeCell ref="A34:E34"/>
    <mergeCell ref="K34:O34"/>
    <mergeCell ref="K16:O16"/>
    <mergeCell ref="A5:E15"/>
    <mergeCell ref="D17:D18"/>
    <mergeCell ref="K23:O33"/>
    <mergeCell ref="A55:E56"/>
    <mergeCell ref="F91:J92"/>
    <mergeCell ref="F95:J105"/>
    <mergeCell ref="A142:E142"/>
    <mergeCell ref="A23:E33"/>
    <mergeCell ref="A94:E94"/>
    <mergeCell ref="F124:J124"/>
    <mergeCell ref="N53:N54"/>
    <mergeCell ref="A131:E141"/>
    <mergeCell ref="A109:E110"/>
    <mergeCell ref="F127:J128"/>
    <mergeCell ref="K124:O124"/>
    <mergeCell ref="A130:E130"/>
    <mergeCell ref="F113:J123"/>
    <mergeCell ref="F131:J141"/>
    <mergeCell ref="F77:J87"/>
    <mergeCell ref="F130:J130"/>
    <mergeCell ref="K113:O123"/>
    <mergeCell ref="A58:E58"/>
    <mergeCell ref="A40:E40"/>
    <mergeCell ref="D125:D126"/>
    <mergeCell ref="K127:O128"/>
    <mergeCell ref="K41:O51"/>
    <mergeCell ref="A106:E106"/>
  </mergeCells>
  <pageMargins left="0.75" right="0.75" top="1" bottom="1" header="0.5" footer="0.5"/>
  <pageSetup paperSize="9" fitToHeight="0" orientation="landscape"/>
  <headerFooter>
    <oddFooter>&amp;CCádiz C.F. - Cadete Femenino 2026/2027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C6" sqref="C6"/>
      <selection pane="bottomLeft" activeCell="Q14" sqref="Q14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16.140625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8.2851562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261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Calendario!I5</f>
        <v>20260919-01</v>
      </c>
      <c r="E3" s="25" t="s">
        <v>62</v>
      </c>
      <c r="F3" s="30">
        <f>Calendario!C5</f>
        <v>46284</v>
      </c>
      <c r="I3" s="25" t="s">
        <v>67</v>
      </c>
      <c r="J3" s="31">
        <f>Calendario!H5</f>
        <v>0.66666666666666663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Calendario!E5</f>
        <v>C.F. MVRGI</v>
      </c>
      <c r="E4" s="25" t="s">
        <v>264</v>
      </c>
      <c r="F4" s="29" t="str">
        <f>Calendario!F5</f>
        <v>CÁDIZ</v>
      </c>
      <c r="I4" s="25" t="s">
        <v>66</v>
      </c>
      <c r="J4" s="29" t="str">
        <f>Calendario!G5</f>
        <v>EL EJIDO</v>
      </c>
    </row>
    <row r="5" spans="1:14" x14ac:dyDescent="0.25">
      <c r="A5" s="25" t="s">
        <v>73</v>
      </c>
      <c r="B5" s="29" t="str">
        <f ca="1">Calendario!N5</f>
        <v>1 - 2</v>
      </c>
      <c r="E5" s="25" t="s">
        <v>69</v>
      </c>
      <c r="F5" s="29">
        <f ca="1">Calendario!J5</f>
        <v>2</v>
      </c>
      <c r="I5" s="25" t="s">
        <v>70</v>
      </c>
      <c r="J5" s="29">
        <f ca="1">Calendario!K5</f>
        <v>1</v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 t="s">
        <v>11</v>
      </c>
      <c r="E10" s="27">
        <v>45</v>
      </c>
      <c r="F10" s="27">
        <v>0</v>
      </c>
      <c r="G10" s="27">
        <f t="shared" ref="G10:G32" si="0">IF(COUNTA(E10:F10)=0,"",SUM(E10:F10))</f>
        <v>45</v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 t="s">
        <v>11</v>
      </c>
      <c r="E11" s="28">
        <v>45</v>
      </c>
      <c r="F11" s="28">
        <v>18</v>
      </c>
      <c r="G11" s="28">
        <f t="shared" si="0"/>
        <v>63</v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 t="s">
        <v>11</v>
      </c>
      <c r="E12" s="27">
        <v>21</v>
      </c>
      <c r="F12" s="27">
        <v>40</v>
      </c>
      <c r="G12" s="27">
        <f t="shared" si="0"/>
        <v>61</v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 t="s">
        <v>11</v>
      </c>
      <c r="E13" s="28">
        <v>45</v>
      </c>
      <c r="F13" s="28">
        <v>45</v>
      </c>
      <c r="G13" s="28">
        <f t="shared" si="0"/>
        <v>90</v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 t="s">
        <v>11</v>
      </c>
      <c r="E14" s="27">
        <v>45</v>
      </c>
      <c r="F14" s="27">
        <v>18</v>
      </c>
      <c r="G14" s="27">
        <f t="shared" si="0"/>
        <v>63</v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 t="s">
        <v>11</v>
      </c>
      <c r="E15" s="28">
        <v>45</v>
      </c>
      <c r="F15" s="28">
        <v>19</v>
      </c>
      <c r="G15" s="28">
        <f t="shared" si="0"/>
        <v>64</v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 t="s">
        <v>11</v>
      </c>
      <c r="E16" s="27">
        <v>26</v>
      </c>
      <c r="F16" s="27">
        <v>30</v>
      </c>
      <c r="G16" s="27">
        <f t="shared" si="0"/>
        <v>56</v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 t="s">
        <v>11</v>
      </c>
      <c r="E17" s="28">
        <v>26</v>
      </c>
      <c r="F17" s="28">
        <v>17</v>
      </c>
      <c r="G17" s="28">
        <f t="shared" si="0"/>
        <v>43</v>
      </c>
      <c r="H17" s="28">
        <f t="shared" si="1"/>
        <v>1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 t="s">
        <v>11</v>
      </c>
      <c r="E18" s="27">
        <v>45</v>
      </c>
      <c r="F18" s="27">
        <v>19</v>
      </c>
      <c r="G18" s="27">
        <f t="shared" si="0"/>
        <v>64</v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 t="s">
        <v>11</v>
      </c>
      <c r="E19" s="28">
        <v>45</v>
      </c>
      <c r="F19" s="28">
        <v>28</v>
      </c>
      <c r="G19" s="28">
        <f t="shared" si="0"/>
        <v>73</v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 t="s">
        <v>11</v>
      </c>
      <c r="E20" s="27">
        <v>45</v>
      </c>
      <c r="F20" s="27">
        <v>30</v>
      </c>
      <c r="G20" s="27">
        <f t="shared" si="0"/>
        <v>75</v>
      </c>
      <c r="H20" s="27">
        <f t="shared" si="1"/>
        <v>0</v>
      </c>
      <c r="I20" s="27">
        <f t="shared" si="2"/>
        <v>0</v>
      </c>
      <c r="J20" s="27">
        <f t="shared" si="3"/>
        <v>1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 t="s">
        <v>12</v>
      </c>
      <c r="E21" s="28">
        <v>0</v>
      </c>
      <c r="F21" s="28">
        <v>45</v>
      </c>
      <c r="G21" s="28">
        <f t="shared" si="0"/>
        <v>45</v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 t="s">
        <v>12</v>
      </c>
      <c r="E22" s="27">
        <v>0</v>
      </c>
      <c r="F22" s="27">
        <v>45</v>
      </c>
      <c r="G22" s="27">
        <f t="shared" si="0"/>
        <v>45</v>
      </c>
      <c r="H22" s="27">
        <f t="shared" si="1"/>
        <v>0</v>
      </c>
      <c r="I22" s="27">
        <f t="shared" si="2"/>
        <v>1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 t="s">
        <v>12</v>
      </c>
      <c r="E23" s="28">
        <v>0</v>
      </c>
      <c r="F23" s="28">
        <v>15</v>
      </c>
      <c r="G23" s="28">
        <f t="shared" si="0"/>
        <v>15</v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 t="s">
        <v>12</v>
      </c>
      <c r="E24" s="27">
        <v>19</v>
      </c>
      <c r="F24" s="27">
        <v>15</v>
      </c>
      <c r="G24" s="27">
        <f t="shared" si="0"/>
        <v>34</v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 t="s">
        <v>12</v>
      </c>
      <c r="E25" s="28">
        <v>14</v>
      </c>
      <c r="F25" s="28">
        <v>26</v>
      </c>
      <c r="G25" s="28">
        <f t="shared" si="0"/>
        <v>40</v>
      </c>
      <c r="H25" s="28">
        <f t="shared" si="1"/>
        <v>1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 t="s">
        <v>12</v>
      </c>
      <c r="E26" s="27">
        <v>0</v>
      </c>
      <c r="F26" s="27">
        <v>26</v>
      </c>
      <c r="G26" s="27">
        <f t="shared" si="0"/>
        <v>26</v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 t="s">
        <v>12</v>
      </c>
      <c r="E27" s="28">
        <v>19</v>
      </c>
      <c r="F27" s="28">
        <v>45</v>
      </c>
      <c r="G27" s="28">
        <f t="shared" si="0"/>
        <v>64</v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 t="s">
        <v>270</v>
      </c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 t="s">
        <v>270</v>
      </c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 t="s">
        <v>270</v>
      </c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 t="s">
        <v>271</v>
      </c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 t="s">
        <v>271</v>
      </c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18</v>
      </c>
      <c r="G34">
        <f t="shared" ref="G34:L34" si="4">SUM(G10:G32)</f>
        <v>966</v>
      </c>
      <c r="H34">
        <f t="shared" si="4"/>
        <v>2</v>
      </c>
      <c r="I34">
        <f t="shared" si="4"/>
        <v>1</v>
      </c>
      <c r="J34">
        <f t="shared" si="4"/>
        <v>1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 t="s">
        <v>280</v>
      </c>
      <c r="B38" s="71"/>
      <c r="C38" s="70">
        <v>37</v>
      </c>
      <c r="D38" s="71"/>
      <c r="E38" s="70" t="s">
        <v>46</v>
      </c>
      <c r="F38" s="71"/>
      <c r="G38" s="71"/>
      <c r="H38" s="70"/>
      <c r="I38" s="71"/>
      <c r="J38" s="70" t="s">
        <v>281</v>
      </c>
      <c r="K38" s="71"/>
      <c r="L38" s="70"/>
      <c r="M38" s="71"/>
      <c r="N38" s="71"/>
    </row>
    <row r="39" spans="1:14" x14ac:dyDescent="0.25">
      <c r="A39" s="72" t="s">
        <v>282</v>
      </c>
      <c r="B39" s="71"/>
      <c r="C39" s="72">
        <v>69</v>
      </c>
      <c r="D39" s="71"/>
      <c r="E39" s="72" t="s">
        <v>42</v>
      </c>
      <c r="F39" s="71"/>
      <c r="G39" s="71"/>
      <c r="H39" s="72"/>
      <c r="I39" s="71"/>
      <c r="J39" s="72" t="s">
        <v>283</v>
      </c>
      <c r="K39" s="71"/>
      <c r="L39" s="72" t="s">
        <v>284</v>
      </c>
      <c r="M39" s="71"/>
      <c r="N39" s="71"/>
    </row>
    <row r="40" spans="1:14" x14ac:dyDescent="0.25">
      <c r="A40" s="70" t="s">
        <v>280</v>
      </c>
      <c r="B40" s="71"/>
      <c r="C40" s="70">
        <v>78</v>
      </c>
      <c r="D40" s="71"/>
      <c r="E40" s="70" t="s">
        <v>34</v>
      </c>
      <c r="F40" s="71"/>
      <c r="G40" s="71"/>
      <c r="H40" s="70" t="s">
        <v>40</v>
      </c>
      <c r="I40" s="71"/>
      <c r="J40" s="70" t="s">
        <v>285</v>
      </c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 t="s">
        <v>288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800-000000000000}">
      <formula1>"TITULAR,SUPLENTE,RESERVA,NO CONVOCADA"</formula1>
    </dataValidation>
  </dataValidations>
  <hyperlinks>
    <hyperlink ref="K3" location="'Calendario'!A1" display="Volver a Calendario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21.2851562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289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Calendario!I6</f>
        <v>20260926-02</v>
      </c>
      <c r="E3" s="25" t="s">
        <v>62</v>
      </c>
      <c r="F3" s="30">
        <f>Calendario!C6</f>
        <v>46291</v>
      </c>
      <c r="I3" s="25" t="s">
        <v>67</v>
      </c>
      <c r="J3" s="31">
        <f>Calendario!H6</f>
        <v>0.5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Calendario!E6</f>
        <v>CÁDIZ</v>
      </c>
      <c r="E4" s="25" t="s">
        <v>264</v>
      </c>
      <c r="F4" s="29" t="str">
        <f>Calendario!F6</f>
        <v>SAN ROQUE BALOMPIÉ</v>
      </c>
      <c r="I4" s="25" t="s">
        <v>66</v>
      </c>
      <c r="J4" s="29" t="str">
        <f>Calendario!G6</f>
        <v>EL ROSAL</v>
      </c>
    </row>
    <row r="5" spans="1:14" x14ac:dyDescent="0.25">
      <c r="A5" s="25" t="s">
        <v>73</v>
      </c>
      <c r="B5" s="29" t="str">
        <f ca="1">Calendario!N6</f>
        <v>0 - 0</v>
      </c>
      <c r="E5" s="25" t="s">
        <v>69</v>
      </c>
      <c r="F5" s="29">
        <f ca="1">Calendario!J6</f>
        <v>0</v>
      </c>
      <c r="I5" s="25" t="s">
        <v>70</v>
      </c>
      <c r="J5" s="29">
        <f ca="1">Calendario!K6</f>
        <v>0</v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900-000000000000}">
      <formula1>"TITULAR,SUPLENTE,RESERVA,NO CONVOCADA"</formula1>
    </dataValidation>
  </dataValidations>
  <hyperlinks>
    <hyperlink ref="K3" location="'Calendario'!A1" display="Volver a Calendario" xr:uid="{00000000-0004-0000-0900-000000000000}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15.2851562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Calendario!I7</f>
        <v>20261004-03</v>
      </c>
      <c r="E3" s="25" t="s">
        <v>62</v>
      </c>
      <c r="F3" s="30">
        <f>Calendario!C7</f>
        <v>46299</v>
      </c>
      <c r="I3" s="25" t="s">
        <v>67</v>
      </c>
      <c r="J3" s="31" t="str">
        <f>Calendario!H7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Calendario!E7</f>
        <v>SEVILLA FC. SAD</v>
      </c>
      <c r="E4" s="25" t="s">
        <v>264</v>
      </c>
      <c r="F4" s="29" t="str">
        <f>Calendario!F7</f>
        <v>CÁDIZ</v>
      </c>
      <c r="I4" s="25" t="s">
        <v>66</v>
      </c>
      <c r="J4" s="29" t="str">
        <f>Calendario!G7</f>
        <v>DOS HERMANAS</v>
      </c>
    </row>
    <row r="5" spans="1:14" x14ac:dyDescent="0.25">
      <c r="A5" s="25" t="s">
        <v>73</v>
      </c>
      <c r="B5" s="29" t="str">
        <f ca="1">Calendario!N7</f>
        <v/>
      </c>
      <c r="E5" s="25" t="s">
        <v>69</v>
      </c>
      <c r="F5" s="29" t="str">
        <f ca="1">Calendario!J7</f>
        <v/>
      </c>
      <c r="I5" s="25" t="s">
        <v>70</v>
      </c>
      <c r="J5" s="29" t="str">
        <f ca="1">Calendario!K7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A00-000000000000}">
      <formula1>"TITULAR,SUPLENTE,RESERVA,NO CONVOCADA"</formula1>
    </dataValidation>
  </dataValidations>
  <hyperlinks>
    <hyperlink ref="K3" location="'Calendario'!A1" display="Volver a Calendario" xr:uid="{00000000-0004-0000-0A00-000000000000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3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Calendario!I8</f>
        <v>20261018-04</v>
      </c>
      <c r="E3" s="25" t="s">
        <v>62</v>
      </c>
      <c r="F3" s="30">
        <f>Calendario!C8</f>
        <v>46313</v>
      </c>
      <c r="I3" s="25" t="s">
        <v>67</v>
      </c>
      <c r="J3" s="31" t="str">
        <f>Calendario!H8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Calendario!E8</f>
        <v>CÁDIZ</v>
      </c>
      <c r="E4" s="25" t="s">
        <v>264</v>
      </c>
      <c r="F4" s="29" t="str">
        <f>Calendario!F8</f>
        <v>CÓRDOBA CF.</v>
      </c>
      <c r="I4" s="25" t="s">
        <v>66</v>
      </c>
      <c r="J4" s="29" t="str">
        <f>Calendario!G8</f>
        <v>EL ROSAL</v>
      </c>
    </row>
    <row r="5" spans="1:14" x14ac:dyDescent="0.25">
      <c r="A5" s="25" t="s">
        <v>73</v>
      </c>
      <c r="B5" s="29" t="str">
        <f ca="1">Calendario!N8</f>
        <v/>
      </c>
      <c r="E5" s="25" t="s">
        <v>69</v>
      </c>
      <c r="F5" s="29" t="str">
        <f ca="1">Calendario!J8</f>
        <v/>
      </c>
      <c r="I5" s="25" t="s">
        <v>70</v>
      </c>
      <c r="J5" s="29" t="str">
        <f ca="1">Calendario!K8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B00-000000000000}">
      <formula1>"TITULAR,SUPLENTE,RESERVA,NO CONVOCADA"</formula1>
    </dataValidation>
  </dataValidations>
  <hyperlinks>
    <hyperlink ref="K3" location="'Calendario'!A1" display="Volver a Calendario" xr:uid="{00000000-0004-0000-0B00-000000000000}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5.2851562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15.2851562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Calendario!I9</f>
        <v>20261025-05</v>
      </c>
      <c r="E3" s="25" t="s">
        <v>62</v>
      </c>
      <c r="F3" s="30">
        <f>Calendario!C9</f>
        <v>46320</v>
      </c>
      <c r="I3" s="25" t="s">
        <v>67</v>
      </c>
      <c r="J3" s="31" t="str">
        <f>Calendario!H9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Calendario!E9</f>
        <v>BETIS BALOMPIÉ</v>
      </c>
      <c r="E4" s="25" t="s">
        <v>264</v>
      </c>
      <c r="F4" s="29" t="str">
        <f>Calendario!F9</f>
        <v>CÁDIZ</v>
      </c>
      <c r="I4" s="25" t="s">
        <v>66</v>
      </c>
      <c r="J4" s="29" t="str">
        <f>Calendario!G9</f>
        <v>DOS HERMANAS</v>
      </c>
    </row>
    <row r="5" spans="1:14" x14ac:dyDescent="0.25">
      <c r="A5" s="25" t="s">
        <v>73</v>
      </c>
      <c r="B5" s="29" t="str">
        <f ca="1">Calendario!N9</f>
        <v/>
      </c>
      <c r="E5" s="25" t="s">
        <v>69</v>
      </c>
      <c r="F5" s="29" t="str">
        <f ca="1">Calendario!J9</f>
        <v/>
      </c>
      <c r="I5" s="25" t="s">
        <v>70</v>
      </c>
      <c r="J5" s="29" t="str">
        <f ca="1">Calendario!K9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C00-000000000000}">
      <formula1>"TITULAR,SUPLENTE,RESERVA,NO CONVOCADA"</formula1>
    </dataValidation>
  </dataValidations>
  <hyperlinks>
    <hyperlink ref="K3" location="'Calendario'!A1" display="Volver a Calendario" xr:uid="{00000000-0004-0000-0C00-000000000000}"/>
  </hyperlink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5.2851562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Calendario!I10</f>
        <v>20261108-06</v>
      </c>
      <c r="E3" s="25" t="s">
        <v>62</v>
      </c>
      <c r="F3" s="30">
        <f>Calendario!C10</f>
        <v>46334</v>
      </c>
      <c r="I3" s="25" t="s">
        <v>67</v>
      </c>
      <c r="J3" s="31" t="str">
        <f>Calendario!H10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Calendario!E10</f>
        <v>CÁDIZ</v>
      </c>
      <c r="E4" s="25" t="s">
        <v>264</v>
      </c>
      <c r="F4" s="29" t="str">
        <f>Calendario!F10</f>
        <v>MÁLAGA CF SAD</v>
      </c>
      <c r="I4" s="25" t="s">
        <v>66</v>
      </c>
      <c r="J4" s="29" t="str">
        <f>Calendario!G10</f>
        <v>EL ROSAL</v>
      </c>
    </row>
    <row r="5" spans="1:14" x14ac:dyDescent="0.25">
      <c r="A5" s="25" t="s">
        <v>73</v>
      </c>
      <c r="B5" s="29" t="str">
        <f ca="1">Calendario!N10</f>
        <v/>
      </c>
      <c r="E5" s="25" t="s">
        <v>69</v>
      </c>
      <c r="F5" s="29" t="str">
        <f ca="1">Calendario!J10</f>
        <v/>
      </c>
      <c r="I5" s="25" t="s">
        <v>70</v>
      </c>
      <c r="J5" s="29" t="str">
        <f ca="1">Calendario!K10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D00-000000000000}">
      <formula1>"TITULAR,SUPLENTE,RESERVA,NO CONVOCADA"</formula1>
    </dataValidation>
  </dataValidations>
  <hyperlinks>
    <hyperlink ref="K3" location="'Calendario'!A1" display="Volver a Calendario" xr:uid="{00000000-0004-0000-0D00-000000000000}"/>
  </hyperlink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6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10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Calendario!I11</f>
        <v>20261115-07</v>
      </c>
      <c r="E3" s="25" t="s">
        <v>62</v>
      </c>
      <c r="F3" s="30">
        <f>Calendario!C11</f>
        <v>46341</v>
      </c>
      <c r="I3" s="25" t="s">
        <v>67</v>
      </c>
      <c r="J3" s="31" t="str">
        <f>Calendario!H11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Calendario!E11</f>
        <v>GRANADA CF SAD</v>
      </c>
      <c r="E4" s="25" t="s">
        <v>264</v>
      </c>
      <c r="F4" s="29" t="str">
        <f>Calendario!F11</f>
        <v>CÁDIZ</v>
      </c>
      <c r="I4" s="25" t="s">
        <v>66</v>
      </c>
      <c r="J4" s="29" t="str">
        <f>Calendario!G11</f>
        <v>GRANADA</v>
      </c>
    </row>
    <row r="5" spans="1:14" x14ac:dyDescent="0.25">
      <c r="A5" s="25" t="s">
        <v>73</v>
      </c>
      <c r="B5" s="29" t="str">
        <f ca="1">Calendario!N11</f>
        <v/>
      </c>
      <c r="E5" s="25" t="s">
        <v>69</v>
      </c>
      <c r="F5" s="29" t="str">
        <f ca="1">Calendario!J11</f>
        <v/>
      </c>
      <c r="I5" s="25" t="s">
        <v>70</v>
      </c>
      <c r="J5" s="29" t="str">
        <f ca="1">Calendario!K11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E00-000000000000}">
      <formula1>"TITULAR,SUPLENTE,RESERVA,NO CONVOCADA"</formula1>
    </dataValidation>
  </dataValidations>
  <hyperlinks>
    <hyperlink ref="K3" location="'Calendario'!A1" display="Volver a Calendario" xr:uid="{00000000-0004-0000-0E00-000000000000}"/>
  </hyperlink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6.855468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Calendario!I12</f>
        <v>20261122-08</v>
      </c>
      <c r="E3" s="25" t="s">
        <v>62</v>
      </c>
      <c r="F3" s="30">
        <f>Calendario!C12</f>
        <v>46348</v>
      </c>
      <c r="I3" s="25" t="s">
        <v>67</v>
      </c>
      <c r="J3" s="31" t="str">
        <f>Calendario!H12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Calendario!E12</f>
        <v>CÁDIZ</v>
      </c>
      <c r="E4" s="25" t="s">
        <v>264</v>
      </c>
      <c r="F4" s="29" t="str">
        <f>Calendario!F12</f>
        <v>REAL JAÉN CF SAD</v>
      </c>
      <c r="I4" s="25" t="s">
        <v>66</v>
      </c>
      <c r="J4" s="29" t="str">
        <f>Calendario!G12</f>
        <v>EL ROSAL</v>
      </c>
    </row>
    <row r="5" spans="1:14" x14ac:dyDescent="0.25">
      <c r="A5" s="25" t="s">
        <v>73</v>
      </c>
      <c r="B5" s="29" t="str">
        <f ca="1">Calendario!N12</f>
        <v/>
      </c>
      <c r="E5" s="25" t="s">
        <v>69</v>
      </c>
      <c r="F5" s="29" t="str">
        <f ca="1">Calendario!J12</f>
        <v/>
      </c>
      <c r="I5" s="25" t="s">
        <v>70</v>
      </c>
      <c r="J5" s="29" t="str">
        <f ca="1">Calendario!K12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0F00-000000000000}">
      <formula1>"TITULAR,SUPLENTE,RESERVA,NO CONVOCADA"</formula1>
    </dataValidation>
  </dataValidations>
  <hyperlinks>
    <hyperlink ref="K3" location="'Calendario'!A1" display="Volver a Calendario" xr:uid="{00000000-0004-0000-0F00-000000000000}"/>
  </hyperlink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5.855468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8.8554687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Calendario!I13</f>
        <v>20261129-09</v>
      </c>
      <c r="E3" s="25" t="s">
        <v>62</v>
      </c>
      <c r="F3" s="30">
        <f>Calendario!C13</f>
        <v>46355</v>
      </c>
      <c r="I3" s="25" t="s">
        <v>67</v>
      </c>
      <c r="J3" s="31" t="str">
        <f>Calendario!H13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Calendario!E13</f>
        <v>UD ALMERÍA SAD</v>
      </c>
      <c r="E4" s="25" t="s">
        <v>264</v>
      </c>
      <c r="F4" s="29" t="str">
        <f>Calendario!F13</f>
        <v>CÁDIZ</v>
      </c>
      <c r="I4" s="25" t="s">
        <v>66</v>
      </c>
      <c r="J4" s="29" t="str">
        <f>Calendario!G13</f>
        <v>ALMERÍA</v>
      </c>
    </row>
    <row r="5" spans="1:14" x14ac:dyDescent="0.25">
      <c r="A5" s="25" t="s">
        <v>73</v>
      </c>
      <c r="B5" s="29" t="str">
        <f ca="1">Calendario!N13</f>
        <v/>
      </c>
      <c r="E5" s="25" t="s">
        <v>69</v>
      </c>
      <c r="F5" s="29" t="str">
        <f ca="1">Calendario!J13</f>
        <v/>
      </c>
      <c r="I5" s="25" t="s">
        <v>70</v>
      </c>
      <c r="J5" s="29" t="str">
        <f ca="1">Calendario!K13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000-000000000000}">
      <formula1>"TITULAR,SUPLENTE,RESERVA,NO CONVOCADA"</formula1>
    </dataValidation>
  </dataValidations>
  <hyperlinks>
    <hyperlink ref="K3" location="'Calendario'!A1" display="Volver a Calendario" xr:uid="{00000000-0004-0000-1000-000000000000}"/>
  </hyperlink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4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Calendario!I14</f>
        <v>20261206-10</v>
      </c>
      <c r="E3" s="25" t="s">
        <v>62</v>
      </c>
      <c r="F3" s="30">
        <f>Calendario!C14</f>
        <v>46362</v>
      </c>
      <c r="I3" s="25" t="s">
        <v>67</v>
      </c>
      <c r="J3" s="31" t="str">
        <f>Calendario!H14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Calendario!E14</f>
        <v>CÁDIZ</v>
      </c>
      <c r="E4" s="25" t="s">
        <v>264</v>
      </c>
      <c r="F4" s="29" t="str">
        <f>Calendario!F14</f>
        <v>XEREZ FÉMINAS</v>
      </c>
      <c r="I4" s="25" t="s">
        <v>66</v>
      </c>
      <c r="J4" s="29" t="str">
        <f>Calendario!G14</f>
        <v>EL ROSAL</v>
      </c>
    </row>
    <row r="5" spans="1:14" x14ac:dyDescent="0.25">
      <c r="A5" s="25" t="s">
        <v>73</v>
      </c>
      <c r="B5" s="29" t="str">
        <f ca="1">Calendario!N14</f>
        <v/>
      </c>
      <c r="E5" s="25" t="s">
        <v>69</v>
      </c>
      <c r="F5" s="29" t="str">
        <f ca="1">Calendario!J14</f>
        <v/>
      </c>
      <c r="I5" s="25" t="s">
        <v>70</v>
      </c>
      <c r="J5" s="29" t="str">
        <f ca="1">Calendario!K14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100-000000000000}">
      <formula1>"TITULAR,SUPLENTE,RESERVA,NO CONVOCADA"</formula1>
    </dataValidation>
  </dataValidations>
  <hyperlinks>
    <hyperlink ref="K3" location="'Calendario'!A1" display="Volver a Calendario" xr:uid="{00000000-0004-0000-1100-000000000000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35.4257812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8.710937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Calendario!I15</f>
        <v>20261220-11</v>
      </c>
      <c r="E3" s="25" t="s">
        <v>62</v>
      </c>
      <c r="F3" s="30">
        <f>Calendario!C15</f>
        <v>46376</v>
      </c>
      <c r="I3" s="25" t="s">
        <v>67</v>
      </c>
      <c r="J3" s="31" t="str">
        <f>Calendario!H15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Calendario!E15</f>
        <v>SECCIÓN DEPORTIVA FUNDACIÓN MCF</v>
      </c>
      <c r="E4" s="25" t="s">
        <v>264</v>
      </c>
      <c r="F4" s="29" t="str">
        <f>Calendario!F15</f>
        <v>CÁDIZ</v>
      </c>
      <c r="I4" s="25" t="s">
        <v>66</v>
      </c>
      <c r="J4" s="29" t="str">
        <f>Calendario!G15</f>
        <v>MÁLAGA</v>
      </c>
    </row>
    <row r="5" spans="1:14" x14ac:dyDescent="0.25">
      <c r="A5" s="25" t="s">
        <v>73</v>
      </c>
      <c r="B5" s="29" t="str">
        <f ca="1">Calendario!N15</f>
        <v/>
      </c>
      <c r="E5" s="25" t="s">
        <v>69</v>
      </c>
      <c r="F5" s="29" t="str">
        <f ca="1">Calendario!J15</f>
        <v/>
      </c>
      <c r="I5" s="25" t="s">
        <v>70</v>
      </c>
      <c r="J5" s="29" t="str">
        <f ca="1">Calendario!K15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200-000000000000}">
      <formula1>"TITULAR,SUPLENTE,RESERVA,NO CONVOCADA"</formula1>
    </dataValidation>
  </dataValidations>
  <hyperlinks>
    <hyperlink ref="K3" location="'Calendario'!A1" display="Volver a Calendario" xr:uid="{00000000-0004-0000-1200-000000000000}"/>
  </hyperlink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9.14062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299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Calendario!I16</f>
        <v>20270110-12</v>
      </c>
      <c r="E3" s="25" t="s">
        <v>62</v>
      </c>
      <c r="F3" s="30">
        <f>Calendario!C16</f>
        <v>46397</v>
      </c>
      <c r="I3" s="25" t="s">
        <v>67</v>
      </c>
      <c r="J3" s="31" t="str">
        <f>Calendario!H16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Calendario!E16</f>
        <v>CÁDIZ</v>
      </c>
      <c r="E4" s="25" t="s">
        <v>264</v>
      </c>
      <c r="F4" s="29" t="str">
        <f>Calendario!F16</f>
        <v>ARENAS DE ARMILLA</v>
      </c>
      <c r="I4" s="25" t="s">
        <v>66</v>
      </c>
      <c r="J4" s="29" t="str">
        <f>Calendario!G16</f>
        <v>EL ROSAL</v>
      </c>
    </row>
    <row r="5" spans="1:14" x14ac:dyDescent="0.25">
      <c r="A5" s="25" t="s">
        <v>73</v>
      </c>
      <c r="B5" s="29" t="str">
        <f ca="1">Calendario!N16</f>
        <v/>
      </c>
      <c r="E5" s="25" t="s">
        <v>69</v>
      </c>
      <c r="F5" s="29" t="str">
        <f ca="1">Calendario!J16</f>
        <v/>
      </c>
      <c r="I5" s="25" t="s">
        <v>70</v>
      </c>
      <c r="J5" s="29" t="str">
        <f ca="1">Calendario!K16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300-000000000000}">
      <formula1>"TITULAR,SUPLENTE,RESERVA,NO CONVOCADA"</formula1>
    </dataValidation>
  </dataValidations>
  <hyperlinks>
    <hyperlink ref="K3" location="'Calendario'!A1" display="Volver a Calendario" xr:uid="{00000000-0004-0000-1300-000000000000}"/>
  </hyperlink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57B8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8.4257812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8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Calendario!I17</f>
        <v>20270117-13</v>
      </c>
      <c r="E3" s="25" t="s">
        <v>62</v>
      </c>
      <c r="F3" s="30">
        <f>Calendario!C17</f>
        <v>46404</v>
      </c>
      <c r="I3" s="25" t="s">
        <v>67</v>
      </c>
      <c r="J3" s="31" t="str">
        <f>Calendario!H17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Calendario!E17</f>
        <v>CD. SPORTING CLUB</v>
      </c>
      <c r="E4" s="25" t="s">
        <v>264</v>
      </c>
      <c r="F4" s="29" t="str">
        <f>Calendario!F17</f>
        <v>CÁDIZ</v>
      </c>
      <c r="I4" s="25" t="s">
        <v>66</v>
      </c>
      <c r="J4" s="29" t="str">
        <f>Calendario!G17</f>
        <v>HUELVA</v>
      </c>
    </row>
    <row r="5" spans="1:14" x14ac:dyDescent="0.25">
      <c r="A5" s="25" t="s">
        <v>73</v>
      </c>
      <c r="B5" s="29" t="str">
        <f ca="1">Calendario!N17</f>
        <v/>
      </c>
      <c r="E5" s="25" t="s">
        <v>69</v>
      </c>
      <c r="F5" s="29" t="str">
        <f ca="1">Calendario!J17</f>
        <v/>
      </c>
      <c r="I5" s="25" t="s">
        <v>70</v>
      </c>
      <c r="J5" s="29" t="str">
        <f ca="1">Calendario!K17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400-000000000000}">
      <formula1>"TITULAR,SUPLENTE,RESERVA,NO CONVOCADA"</formula1>
    </dataValidation>
  </dataValidations>
  <hyperlinks>
    <hyperlink ref="K3" location="'Calendario'!A1" display="Volver a Calendario" xr:uid="{00000000-0004-0000-1400-000000000000}"/>
  </hyperlink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Calendario!I18</f>
        <v>20270124-14</v>
      </c>
      <c r="E3" s="25" t="s">
        <v>62</v>
      </c>
      <c r="F3" s="30">
        <f>Calendario!C18</f>
        <v>46411</v>
      </c>
      <c r="I3" s="25" t="s">
        <v>67</v>
      </c>
      <c r="J3" s="31" t="str">
        <f>Calendario!H18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Calendario!E18</f>
        <v>CÁDIZ</v>
      </c>
      <c r="E4" s="25" t="s">
        <v>264</v>
      </c>
      <c r="F4" s="29" t="str">
        <f>Calendario!F18</f>
        <v>C.F. MVRGI</v>
      </c>
      <c r="I4" s="25" t="s">
        <v>66</v>
      </c>
      <c r="J4" s="29" t="str">
        <f>Calendario!G18</f>
        <v>EL ROSAL</v>
      </c>
    </row>
    <row r="5" spans="1:14" x14ac:dyDescent="0.25">
      <c r="A5" s="25" t="s">
        <v>73</v>
      </c>
      <c r="B5" s="29" t="str">
        <f ca="1">Calendario!N18</f>
        <v/>
      </c>
      <c r="E5" s="25" t="s">
        <v>69</v>
      </c>
      <c r="F5" s="29" t="str">
        <f ca="1">Calendario!J18</f>
        <v/>
      </c>
      <c r="I5" s="25" t="s">
        <v>70</v>
      </c>
      <c r="J5" s="29" t="str">
        <f ca="1">Calendario!K18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500-000000000000}">
      <formula1>"TITULAR,SUPLENTE,RESERVA,NO CONVOCADA"</formula1>
    </dataValidation>
  </dataValidations>
  <hyperlinks>
    <hyperlink ref="K3" location="'Calendario'!A1" display="Volver a Calendario" xr:uid="{00000000-0004-0000-1500-000000000000}"/>
  </hyperlink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21.2851562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7.8554687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Calendario!I19</f>
        <v>20270131-15</v>
      </c>
      <c r="E3" s="25" t="s">
        <v>62</v>
      </c>
      <c r="F3" s="30">
        <f>Calendario!C19</f>
        <v>46418</v>
      </c>
      <c r="I3" s="25" t="s">
        <v>67</v>
      </c>
      <c r="J3" s="31" t="str">
        <f>Calendario!H19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Calendario!E19</f>
        <v>SAN ROQUE BALOMPIÉ</v>
      </c>
      <c r="E4" s="25" t="s">
        <v>264</v>
      </c>
      <c r="F4" s="29" t="str">
        <f>Calendario!F19</f>
        <v>CÁDIZ</v>
      </c>
      <c r="I4" s="25" t="s">
        <v>66</v>
      </c>
      <c r="J4" s="29" t="str">
        <f>Calendario!G19</f>
        <v>SEVILLA</v>
      </c>
    </row>
    <row r="5" spans="1:14" x14ac:dyDescent="0.25">
      <c r="A5" s="25" t="s">
        <v>73</v>
      </c>
      <c r="B5" s="29" t="str">
        <f ca="1">Calendario!N19</f>
        <v/>
      </c>
      <c r="E5" s="25" t="s">
        <v>69</v>
      </c>
      <c r="F5" s="29" t="str">
        <f ca="1">Calendario!J19</f>
        <v/>
      </c>
      <c r="I5" s="25" t="s">
        <v>70</v>
      </c>
      <c r="J5" s="29" t="str">
        <f ca="1">Calendario!K19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600-000000000000}">
      <formula1>"TITULAR,SUPLENTE,RESERVA,NO CONVOCADA"</formula1>
    </dataValidation>
  </dataValidations>
  <hyperlinks>
    <hyperlink ref="K3" location="'Calendario'!A1" display="Volver a Calendario" xr:uid="{00000000-0004-0000-1600-000000000000}"/>
  </hyperlink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Calendario!I20</f>
        <v>20270214-16</v>
      </c>
      <c r="E3" s="25" t="s">
        <v>62</v>
      </c>
      <c r="F3" s="30">
        <f>Calendario!C20</f>
        <v>46432</v>
      </c>
      <c r="I3" s="25" t="s">
        <v>67</v>
      </c>
      <c r="J3" s="31" t="str">
        <f>Calendario!H20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Calendario!E20</f>
        <v>CÁDIZ</v>
      </c>
      <c r="E4" s="25" t="s">
        <v>264</v>
      </c>
      <c r="F4" s="29" t="str">
        <f>Calendario!F20</f>
        <v>SEVILLA FC. SAD</v>
      </c>
      <c r="I4" s="25" t="s">
        <v>66</v>
      </c>
      <c r="J4" s="29" t="str">
        <f>Calendario!G20</f>
        <v>EL ROSAL</v>
      </c>
    </row>
    <row r="5" spans="1:14" x14ac:dyDescent="0.25">
      <c r="A5" s="25" t="s">
        <v>73</v>
      </c>
      <c r="B5" s="29" t="str">
        <f ca="1">Calendario!N20</f>
        <v/>
      </c>
      <c r="E5" s="25" t="s">
        <v>69</v>
      </c>
      <c r="F5" s="29" t="str">
        <f ca="1">Calendario!J20</f>
        <v/>
      </c>
      <c r="I5" s="25" t="s">
        <v>70</v>
      </c>
      <c r="J5" s="29" t="str">
        <f ca="1">Calendario!K20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700-000000000000}">
      <formula1>"TITULAR,SUPLENTE,RESERVA,NO CONVOCADA"</formula1>
    </dataValidation>
  </dataValidations>
  <hyperlinks>
    <hyperlink ref="K3" location="'Calendario'!A1" display="Volver a Calendario" xr:uid="{00000000-0004-0000-1700-000000000000}"/>
  </hyperlink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3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.8554687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Calendario!I21</f>
        <v>20270228-17</v>
      </c>
      <c r="E3" s="25" t="s">
        <v>62</v>
      </c>
      <c r="F3" s="30">
        <f>Calendario!C21</f>
        <v>46446</v>
      </c>
      <c r="I3" s="25" t="s">
        <v>67</v>
      </c>
      <c r="J3" s="31" t="str">
        <f>Calendario!H21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Calendario!E21</f>
        <v>CÓRDOBA CF.</v>
      </c>
      <c r="E4" s="25" t="s">
        <v>264</v>
      </c>
      <c r="F4" s="29" t="str">
        <f>Calendario!F21</f>
        <v>CÁDIZ</v>
      </c>
      <c r="I4" s="25" t="s">
        <v>66</v>
      </c>
      <c r="J4" s="29" t="str">
        <f>Calendario!G21</f>
        <v>CÓRDOBA</v>
      </c>
    </row>
    <row r="5" spans="1:14" x14ac:dyDescent="0.25">
      <c r="A5" s="25" t="s">
        <v>73</v>
      </c>
      <c r="B5" s="29" t="str">
        <f ca="1">Calendario!N21</f>
        <v/>
      </c>
      <c r="E5" s="25" t="s">
        <v>69</v>
      </c>
      <c r="F5" s="29" t="str">
        <f ca="1">Calendario!J21</f>
        <v/>
      </c>
      <c r="I5" s="25" t="s">
        <v>70</v>
      </c>
      <c r="J5" s="29" t="str">
        <f ca="1">Calendario!K21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800-000000000000}">
      <formula1>"TITULAR,SUPLENTE,RESERVA,NO CONVOCADA"</formula1>
    </dataValidation>
  </dataValidations>
  <hyperlinks>
    <hyperlink ref="K3" location="'Calendario'!A1" display="Volver a Calendario" xr:uid="{00000000-0004-0000-1800-000000000000}"/>
  </hyperlink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5.2851562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Calendario!I22</f>
        <v>20270307-18</v>
      </c>
      <c r="E3" s="25" t="s">
        <v>62</v>
      </c>
      <c r="F3" s="30">
        <f>Calendario!C22</f>
        <v>46453</v>
      </c>
      <c r="I3" s="25" t="s">
        <v>67</v>
      </c>
      <c r="J3" s="31" t="str">
        <f>Calendario!H22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Calendario!E22</f>
        <v>CÁDIZ</v>
      </c>
      <c r="E4" s="25" t="s">
        <v>264</v>
      </c>
      <c r="F4" s="29" t="str">
        <f>Calendario!F22</f>
        <v>BETIS BALOMPIÉ</v>
      </c>
      <c r="I4" s="25" t="s">
        <v>66</v>
      </c>
      <c r="J4" s="29" t="str">
        <f>Calendario!G22</f>
        <v>EL ROSAL</v>
      </c>
    </row>
    <row r="5" spans="1:14" x14ac:dyDescent="0.25">
      <c r="A5" s="25" t="s">
        <v>73</v>
      </c>
      <c r="B5" s="29" t="str">
        <f ca="1">Calendario!N22</f>
        <v/>
      </c>
      <c r="E5" s="25" t="s">
        <v>69</v>
      </c>
      <c r="F5" s="29" t="str">
        <f ca="1">Calendario!J22</f>
        <v/>
      </c>
      <c r="I5" s="25" t="s">
        <v>70</v>
      </c>
      <c r="J5" s="29" t="str">
        <f ca="1">Calendario!K22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900-000000000000}">
      <formula1>"TITULAR,SUPLENTE,RESERVA,NO CONVOCADA"</formula1>
    </dataValidation>
  </dataValidations>
  <hyperlinks>
    <hyperlink ref="K3" location="'Calendario'!A1" display="Volver a Calendario" xr:uid="{00000000-0004-0000-1900-000000000000}"/>
  </hyperlink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5.2851562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8.710937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Calendario!I23</f>
        <v>20270314-19</v>
      </c>
      <c r="E3" s="25" t="s">
        <v>62</v>
      </c>
      <c r="F3" s="30">
        <f>Calendario!C23</f>
        <v>46460</v>
      </c>
      <c r="I3" s="25" t="s">
        <v>67</v>
      </c>
      <c r="J3" s="31" t="str">
        <f>Calendario!H23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Calendario!E23</f>
        <v>MÁLAGA CF SAD</v>
      </c>
      <c r="E4" s="25" t="s">
        <v>264</v>
      </c>
      <c r="F4" s="29" t="str">
        <f>Calendario!F23</f>
        <v>CÁDIZ</v>
      </c>
      <c r="I4" s="25" t="s">
        <v>66</v>
      </c>
      <c r="J4" s="29" t="str">
        <f>Calendario!G23</f>
        <v>MÁLAGA</v>
      </c>
    </row>
    <row r="5" spans="1:14" x14ac:dyDescent="0.25">
      <c r="A5" s="25" t="s">
        <v>73</v>
      </c>
      <c r="B5" s="29" t="str">
        <f ca="1">Calendario!N23</f>
        <v/>
      </c>
      <c r="E5" s="25" t="s">
        <v>69</v>
      </c>
      <c r="F5" s="29" t="str">
        <f ca="1">Calendario!J23</f>
        <v/>
      </c>
      <c r="I5" s="25" t="s">
        <v>70</v>
      </c>
      <c r="J5" s="29" t="str">
        <f ca="1">Calendario!K23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A00-000000000000}">
      <formula1>"TITULAR,SUPLENTE,RESERVA,NO CONVOCADA"</formula1>
    </dataValidation>
  </dataValidations>
  <hyperlinks>
    <hyperlink ref="K3" location="'Calendario'!A1" display="Volver a Calendario" xr:uid="{00000000-0004-0000-1A00-000000000000}"/>
  </hyperlink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6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Calendario!I24</f>
        <v>20270404-20</v>
      </c>
      <c r="E3" s="25" t="s">
        <v>62</v>
      </c>
      <c r="F3" s="30">
        <f>Calendario!C24</f>
        <v>46481</v>
      </c>
      <c r="I3" s="25" t="s">
        <v>67</v>
      </c>
      <c r="J3" s="31" t="str">
        <f>Calendario!H24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Calendario!E24</f>
        <v>CÁDIZ</v>
      </c>
      <c r="E4" s="25" t="s">
        <v>264</v>
      </c>
      <c r="F4" s="29" t="str">
        <f>Calendario!F24</f>
        <v>GRANADA CF SAD</v>
      </c>
      <c r="I4" s="25" t="s">
        <v>66</v>
      </c>
      <c r="J4" s="29" t="str">
        <f>Calendario!G24</f>
        <v>EL ROSAL</v>
      </c>
    </row>
    <row r="5" spans="1:14" x14ac:dyDescent="0.25">
      <c r="A5" s="25" t="s">
        <v>73</v>
      </c>
      <c r="B5" s="29" t="str">
        <f ca="1">Calendario!N24</f>
        <v/>
      </c>
      <c r="E5" s="25" t="s">
        <v>69</v>
      </c>
      <c r="F5" s="29" t="str">
        <f ca="1">Calendario!J24</f>
        <v/>
      </c>
      <c r="I5" s="25" t="s">
        <v>70</v>
      </c>
      <c r="J5" s="29" t="str">
        <f ca="1">Calendario!K24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B00-000000000000}">
      <formula1>"TITULAR,SUPLENTE,RESERVA,NO CONVOCADA"</formula1>
    </dataValidation>
  </dataValidations>
  <hyperlinks>
    <hyperlink ref="K3" location="'Calendario'!A1" display="Volver a Calendario" xr:uid="{00000000-0004-0000-1B00-000000000000}"/>
  </hyperlink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6.855468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6.4257812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Calendario!I25</f>
        <v>20270411-21</v>
      </c>
      <c r="E3" s="25" t="s">
        <v>62</v>
      </c>
      <c r="F3" s="30">
        <f>Calendario!C25</f>
        <v>46488</v>
      </c>
      <c r="I3" s="25" t="s">
        <v>67</v>
      </c>
      <c r="J3" s="31" t="str">
        <f>Calendario!H25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Calendario!E25</f>
        <v>REAL JAÉN CF SAD</v>
      </c>
      <c r="E4" s="25" t="s">
        <v>264</v>
      </c>
      <c r="F4" s="29" t="str">
        <f>Calendario!F25</f>
        <v>CÁDIZ</v>
      </c>
      <c r="I4" s="25" t="s">
        <v>66</v>
      </c>
      <c r="J4" s="29" t="str">
        <f>Calendario!G25</f>
        <v>JAÉN</v>
      </c>
    </row>
    <row r="5" spans="1:14" x14ac:dyDescent="0.25">
      <c r="A5" s="25" t="s">
        <v>73</v>
      </c>
      <c r="B5" s="29" t="str">
        <f ca="1">Calendario!N25</f>
        <v/>
      </c>
      <c r="E5" s="25" t="s">
        <v>69</v>
      </c>
      <c r="F5" s="29" t="str">
        <f ca="1">Calendario!J25</f>
        <v/>
      </c>
      <c r="I5" s="25" t="s">
        <v>70</v>
      </c>
      <c r="J5" s="29" t="str">
        <f ca="1">Calendario!K25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C00-000000000000}">
      <formula1>"TITULAR,SUPLENTE,RESERVA,NO CONVOCADA"</formula1>
    </dataValidation>
  </dataValidations>
  <hyperlinks>
    <hyperlink ref="K3" location="'Calendario'!A1" display="Volver a Calendario" xr:uid="{00000000-0004-0000-1C00-000000000000}"/>
  </hyperlink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5.855468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309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Calendario!I26</f>
        <v>20270418-22</v>
      </c>
      <c r="E3" s="25" t="s">
        <v>62</v>
      </c>
      <c r="F3" s="30">
        <f>Calendario!C26</f>
        <v>46495</v>
      </c>
      <c r="I3" s="25" t="s">
        <v>67</v>
      </c>
      <c r="J3" s="31" t="str">
        <f>Calendario!H26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Calendario!E26</f>
        <v>CÁDIZ</v>
      </c>
      <c r="E4" s="25" t="s">
        <v>264</v>
      </c>
      <c r="F4" s="29" t="str">
        <f>Calendario!F26</f>
        <v>UD ALMERÍA SAD</v>
      </c>
      <c r="I4" s="25" t="s">
        <v>66</v>
      </c>
      <c r="J4" s="29" t="str">
        <f>Calendario!G26</f>
        <v>EL ROSAL</v>
      </c>
    </row>
    <row r="5" spans="1:14" x14ac:dyDescent="0.25">
      <c r="A5" s="25" t="s">
        <v>73</v>
      </c>
      <c r="B5" s="29" t="str">
        <f ca="1">Calendario!N26</f>
        <v/>
      </c>
      <c r="E5" s="25" t="s">
        <v>69</v>
      </c>
      <c r="F5" s="29" t="str">
        <f ca="1">Calendario!J26</f>
        <v/>
      </c>
      <c r="I5" s="25" t="s">
        <v>70</v>
      </c>
      <c r="J5" s="29" t="str">
        <f ca="1">Calendario!K26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D00-000000000000}">
      <formula1>"TITULAR,SUPLENTE,RESERVA,NO CONVOCADA"</formula1>
    </dataValidation>
  </dataValidations>
  <hyperlinks>
    <hyperlink ref="K3" location="'Calendario'!A1" display="Volver a Calendario" xr:uid="{00000000-0004-0000-1D00-000000000000}"/>
  </hyperlink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4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6.4257812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310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Calendario!I27</f>
        <v>20270425-23</v>
      </c>
      <c r="E3" s="25" t="s">
        <v>62</v>
      </c>
      <c r="F3" s="30">
        <f>Calendario!C27</f>
        <v>46502</v>
      </c>
      <c r="I3" s="25" t="s">
        <v>67</v>
      </c>
      <c r="J3" s="31" t="str">
        <f>Calendario!H27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Calendario!E27</f>
        <v>XEREZ FÉMINAS</v>
      </c>
      <c r="E4" s="25" t="s">
        <v>264</v>
      </c>
      <c r="F4" s="29" t="str">
        <f>Calendario!F27</f>
        <v>CÁDIZ</v>
      </c>
      <c r="I4" s="25" t="s">
        <v>66</v>
      </c>
      <c r="J4" s="29" t="str">
        <f>Calendario!G27</f>
        <v>JEREZ</v>
      </c>
    </row>
    <row r="5" spans="1:14" x14ac:dyDescent="0.25">
      <c r="A5" s="25" t="s">
        <v>73</v>
      </c>
      <c r="B5" s="29" t="str">
        <f ca="1">Calendario!N27</f>
        <v/>
      </c>
      <c r="E5" s="25" t="s">
        <v>69</v>
      </c>
      <c r="F5" s="29" t="str">
        <f ca="1">Calendario!J27</f>
        <v/>
      </c>
      <c r="I5" s="25" t="s">
        <v>70</v>
      </c>
      <c r="J5" s="29" t="str">
        <f ca="1">Calendario!K27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E00-000000000000}">
      <formula1>"TITULAR,SUPLENTE,RESERVA,NO CONVOCADA"</formula1>
    </dataValidation>
  </dataValidations>
  <hyperlinks>
    <hyperlink ref="K3" location="'Calendario'!A1" display="Volver a Calendario" xr:uid="{00000000-0004-0000-1E00-000000000000}"/>
  </hyperlinks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35.4257812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311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Calendario!I28</f>
        <v>20270502-24</v>
      </c>
      <c r="E3" s="25" t="s">
        <v>62</v>
      </c>
      <c r="F3" s="30">
        <f>Calendario!C28</f>
        <v>46509</v>
      </c>
      <c r="I3" s="25" t="s">
        <v>67</v>
      </c>
      <c r="J3" s="31" t="str">
        <f>Calendario!H28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Calendario!E28</f>
        <v>CÁDIZ</v>
      </c>
      <c r="E4" s="25" t="s">
        <v>264</v>
      </c>
      <c r="F4" s="29" t="str">
        <f>Calendario!F28</f>
        <v>SECCIÓN DEPORTIVA FUNDACIÓN MCF</v>
      </c>
      <c r="I4" s="25" t="s">
        <v>66</v>
      </c>
      <c r="J4" s="29" t="str">
        <f>Calendario!G28</f>
        <v>EL ROSAL</v>
      </c>
    </row>
    <row r="5" spans="1:14" x14ac:dyDescent="0.25">
      <c r="A5" s="25" t="s">
        <v>73</v>
      </c>
      <c r="B5" s="29" t="str">
        <f ca="1">Calendario!N28</f>
        <v/>
      </c>
      <c r="E5" s="25" t="s">
        <v>69</v>
      </c>
      <c r="F5" s="29" t="str">
        <f ca="1">Calendario!J28</f>
        <v/>
      </c>
      <c r="I5" s="25" t="s">
        <v>70</v>
      </c>
      <c r="J5" s="29" t="str">
        <f ca="1">Calendario!K28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1F00-000000000000}">
      <formula1>"TITULAR,SUPLENTE,RESERVA,NO CONVOCADA"</formula1>
    </dataValidation>
  </dataValidations>
  <hyperlinks>
    <hyperlink ref="K3" location="'Calendario'!A1" display="Volver a Calendario" xr:uid="{00000000-0004-0000-1F00-000000000000}"/>
  </hyperlinks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9.140625" bestFit="1" customWidth="1"/>
    <col min="3" max="3" width="18.28515625" bestFit="1" customWidth="1"/>
    <col min="4" max="4" width="8" bestFit="1" customWidth="1"/>
    <col min="5" max="5" width="10.140625" bestFit="1" customWidth="1"/>
    <col min="6" max="6" width="10.710937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19.7109375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312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Calendario!I29</f>
        <v>20270509-25</v>
      </c>
      <c r="E3" s="25" t="s">
        <v>62</v>
      </c>
      <c r="F3" s="30">
        <f>Calendario!C29</f>
        <v>46516</v>
      </c>
      <c r="I3" s="25" t="s">
        <v>67</v>
      </c>
      <c r="J3" s="31" t="str">
        <f>Calendario!H29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Calendario!E29</f>
        <v>ARENAS DE ARMILLA</v>
      </c>
      <c r="E4" s="25" t="s">
        <v>264</v>
      </c>
      <c r="F4" s="29" t="str">
        <f>Calendario!F29</f>
        <v>CÁDIZ</v>
      </c>
      <c r="I4" s="25" t="s">
        <v>66</v>
      </c>
      <c r="J4" s="29" t="str">
        <f>Calendario!G29</f>
        <v>ARMILLA (GRANADA)</v>
      </c>
    </row>
    <row r="5" spans="1:14" x14ac:dyDescent="0.25">
      <c r="A5" s="25" t="s">
        <v>73</v>
      </c>
      <c r="B5" s="29" t="str">
        <f ca="1">Calendario!N29</f>
        <v/>
      </c>
      <c r="E5" s="25" t="s">
        <v>69</v>
      </c>
      <c r="F5" s="29" t="str">
        <f ca="1">Calendario!J29</f>
        <v/>
      </c>
      <c r="I5" s="25" t="s">
        <v>70</v>
      </c>
      <c r="J5" s="29" t="str">
        <f ca="1">Calendario!K29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2000-000000000000}">
      <formula1>"TITULAR,SUPLENTE,RESERVA,NO CONVOCADA"</formula1>
    </dataValidation>
  </dataValidations>
  <hyperlinks>
    <hyperlink ref="K3" location="'Calendario'!A1" display="Volver a Calendario" xr:uid="{00000000-0004-0000-2000-000000000000}"/>
  </hyperlinks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D500"/>
  </sheetPr>
  <dimension ref="A1:N59"/>
  <sheetViews>
    <sheetView showGridLines="0" workbookViewId="0">
      <pane ySplit="9" topLeftCell="A10" activePane="bottomLeft" state="frozen"/>
      <selection activeCell="B30" sqref="B30"/>
      <selection pane="bottomLeft" activeCell="B30" sqref="B30"/>
    </sheetView>
  </sheetViews>
  <sheetFormatPr baseColWidth="10" defaultColWidth="9.140625" defaultRowHeight="15" x14ac:dyDescent="0.25"/>
  <cols>
    <col min="1" max="1" width="11.42578125" bestFit="1" customWidth="1"/>
    <col min="2" max="2" width="11.7109375" bestFit="1" customWidth="1"/>
    <col min="3" max="3" width="18.28515625" bestFit="1" customWidth="1"/>
    <col min="4" max="4" width="8" bestFit="1" customWidth="1"/>
    <col min="5" max="5" width="10.140625" bestFit="1" customWidth="1"/>
    <col min="6" max="6" width="18.42578125" bestFit="1" customWidth="1"/>
    <col min="7" max="7" width="6.5703125" bestFit="1" customWidth="1"/>
    <col min="8" max="8" width="6.7109375" bestFit="1" customWidth="1"/>
    <col min="9" max="9" width="10.28515625" bestFit="1" customWidth="1"/>
    <col min="10" max="10" width="9" bestFit="1" customWidth="1"/>
    <col min="11" max="11" width="3.28515625" bestFit="1" customWidth="1"/>
    <col min="12" max="12" width="3.140625" bestFit="1" customWidth="1"/>
    <col min="13" max="13" width="7.28515625" bestFit="1" customWidth="1"/>
    <col min="14" max="14" width="15.85546875" bestFit="1" customWidth="1"/>
  </cols>
  <sheetData>
    <row r="1" spans="1:14" x14ac:dyDescent="0.25">
      <c r="A1" s="78" t="s">
        <v>313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15.75" customHeight="1" x14ac:dyDescent="0.25">
      <c r="A3" s="25" t="s">
        <v>68</v>
      </c>
      <c r="B3" s="29" t="str">
        <f>Calendario!I30</f>
        <v>20270516-26</v>
      </c>
      <c r="E3" s="25" t="s">
        <v>62</v>
      </c>
      <c r="F3" s="30">
        <f>Calendario!C30</f>
        <v>46523</v>
      </c>
      <c r="I3" s="25" t="s">
        <v>67</v>
      </c>
      <c r="J3" s="31" t="str">
        <f>Calendario!H30</f>
        <v>PTE</v>
      </c>
      <c r="K3" s="73" t="s">
        <v>262</v>
      </c>
      <c r="L3" s="74"/>
      <c r="M3" s="74"/>
      <c r="N3" s="74"/>
    </row>
    <row r="4" spans="1:14" x14ac:dyDescent="0.25">
      <c r="A4" s="25" t="s">
        <v>263</v>
      </c>
      <c r="B4" s="29" t="str">
        <f>Calendario!E30</f>
        <v>CÁDIZ</v>
      </c>
      <c r="E4" s="25" t="s">
        <v>264</v>
      </c>
      <c r="F4" s="29" t="str">
        <f>Calendario!F30</f>
        <v>CD. SPORTING CLUB</v>
      </c>
      <c r="I4" s="25" t="s">
        <v>66</v>
      </c>
      <c r="J4" s="29" t="str">
        <f>Calendario!G30</f>
        <v>EL ROSAL</v>
      </c>
    </row>
    <row r="5" spans="1:14" x14ac:dyDescent="0.25">
      <c r="A5" s="25" t="s">
        <v>73</v>
      </c>
      <c r="B5" s="29" t="str">
        <f ca="1">Calendario!N30</f>
        <v/>
      </c>
      <c r="E5" s="25" t="s">
        <v>69</v>
      </c>
      <c r="F5" s="29" t="str">
        <f ca="1">Calendario!J30</f>
        <v/>
      </c>
      <c r="I5" s="25" t="s">
        <v>70</v>
      </c>
      <c r="J5" s="29" t="str">
        <f ca="1">Calendario!K30</f>
        <v/>
      </c>
    </row>
    <row r="9" spans="1:14" ht="30" customHeight="1" x14ac:dyDescent="0.25">
      <c r="A9" s="21" t="s">
        <v>7</v>
      </c>
      <c r="B9" s="21" t="s">
        <v>8</v>
      </c>
      <c r="C9" s="21" t="s">
        <v>9</v>
      </c>
      <c r="D9" s="21" t="s">
        <v>265</v>
      </c>
      <c r="E9" s="21" t="s">
        <v>266</v>
      </c>
      <c r="F9" s="21" t="s">
        <v>267</v>
      </c>
      <c r="G9" s="21" t="s">
        <v>268</v>
      </c>
      <c r="H9" s="21" t="s">
        <v>14</v>
      </c>
      <c r="I9" s="21" t="s">
        <v>19</v>
      </c>
      <c r="J9" s="21" t="s">
        <v>15</v>
      </c>
      <c r="K9" s="21" t="s">
        <v>16</v>
      </c>
      <c r="L9" s="21" t="s">
        <v>17</v>
      </c>
      <c r="M9" s="21" t="s">
        <v>269</v>
      </c>
      <c r="N9" s="21" t="s">
        <v>176</v>
      </c>
    </row>
    <row r="10" spans="1:14" x14ac:dyDescent="0.25">
      <c r="A10" s="27">
        <v>1</v>
      </c>
      <c r="B10" s="22" t="s">
        <v>20</v>
      </c>
      <c r="C10" s="22" t="s">
        <v>21</v>
      </c>
      <c r="D10" s="22"/>
      <c r="E10" s="27"/>
      <c r="F10" s="27"/>
      <c r="G10" s="27" t="str">
        <f t="shared" ref="G10:G32" si="0">IF(COUNTA(E10:F10)=0,"",SUM(E10:F10))</f>
        <v/>
      </c>
      <c r="H10" s="27">
        <f t="shared" ref="H10:H32" si="1">COUNTIFS($A$38:$A$45,"A FAVOR",$E$38:$E$45,B10)</f>
        <v>0</v>
      </c>
      <c r="I10" s="27">
        <f t="shared" ref="I10:I32" si="2">COUNTIFS($A$38:$A$45,"EN CONTRA",$E$38:$E$45,B10)</f>
        <v>0</v>
      </c>
      <c r="J10" s="27">
        <f t="shared" ref="J10:J32" si="3">COUNTIFS($A$38:$A$45,"A FAVOR",$H$38:$H$45,B10)</f>
        <v>0</v>
      </c>
      <c r="K10" s="27"/>
      <c r="L10" s="27"/>
      <c r="M10" s="27" t="s">
        <v>223</v>
      </c>
      <c r="N10" s="27"/>
    </row>
    <row r="11" spans="1:14" x14ac:dyDescent="0.25">
      <c r="A11" s="28">
        <v>2</v>
      </c>
      <c r="B11" s="23" t="s">
        <v>22</v>
      </c>
      <c r="C11" s="23" t="s">
        <v>23</v>
      </c>
      <c r="D11" s="23"/>
      <c r="E11" s="28"/>
      <c r="F11" s="28"/>
      <c r="G11" s="28" t="str">
        <f t="shared" si="0"/>
        <v/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28"/>
      <c r="M11" s="28" t="s">
        <v>223</v>
      </c>
      <c r="N11" s="28"/>
    </row>
    <row r="12" spans="1:14" x14ac:dyDescent="0.25">
      <c r="A12" s="27">
        <v>3</v>
      </c>
      <c r="B12" s="22" t="s">
        <v>24</v>
      </c>
      <c r="C12" s="22" t="s">
        <v>25</v>
      </c>
      <c r="D12" s="22"/>
      <c r="E12" s="27"/>
      <c r="F12" s="27"/>
      <c r="G12" s="27" t="str">
        <f t="shared" si="0"/>
        <v/>
      </c>
      <c r="H12" s="27">
        <f t="shared" si="1"/>
        <v>0</v>
      </c>
      <c r="I12" s="27">
        <f t="shared" si="2"/>
        <v>0</v>
      </c>
      <c r="J12" s="27">
        <f t="shared" si="3"/>
        <v>0</v>
      </c>
      <c r="K12" s="27"/>
      <c r="L12" s="27"/>
      <c r="M12" s="27" t="s">
        <v>223</v>
      </c>
      <c r="N12" s="27"/>
    </row>
    <row r="13" spans="1:14" x14ac:dyDescent="0.25">
      <c r="A13" s="28">
        <v>4</v>
      </c>
      <c r="B13" s="23" t="s">
        <v>26</v>
      </c>
      <c r="C13" s="23" t="s">
        <v>27</v>
      </c>
      <c r="D13" s="23"/>
      <c r="E13" s="28"/>
      <c r="F13" s="28"/>
      <c r="G13" s="28" t="str">
        <f t="shared" si="0"/>
        <v/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28"/>
      <c r="M13" s="28" t="s">
        <v>223</v>
      </c>
      <c r="N13" s="28"/>
    </row>
    <row r="14" spans="1:14" x14ac:dyDescent="0.25">
      <c r="A14" s="27">
        <v>5</v>
      </c>
      <c r="B14" s="22" t="s">
        <v>28</v>
      </c>
      <c r="C14" s="22" t="s">
        <v>29</v>
      </c>
      <c r="D14" s="22"/>
      <c r="E14" s="27"/>
      <c r="F14" s="27"/>
      <c r="G14" s="27" t="str">
        <f t="shared" si="0"/>
        <v/>
      </c>
      <c r="H14" s="27">
        <f t="shared" si="1"/>
        <v>0</v>
      </c>
      <c r="I14" s="27">
        <f t="shared" si="2"/>
        <v>0</v>
      </c>
      <c r="J14" s="27">
        <f t="shared" si="3"/>
        <v>0</v>
      </c>
      <c r="K14" s="27"/>
      <c r="L14" s="27"/>
      <c r="M14" s="27" t="s">
        <v>223</v>
      </c>
      <c r="N14" s="27"/>
    </row>
    <row r="15" spans="1:14" x14ac:dyDescent="0.25">
      <c r="A15" s="28">
        <v>6</v>
      </c>
      <c r="B15" s="23" t="s">
        <v>30</v>
      </c>
      <c r="C15" s="23" t="s">
        <v>31</v>
      </c>
      <c r="D15" s="23"/>
      <c r="E15" s="28"/>
      <c r="F15" s="28"/>
      <c r="G15" s="28" t="str">
        <f t="shared" si="0"/>
        <v/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28"/>
      <c r="M15" s="28" t="s">
        <v>223</v>
      </c>
      <c r="N15" s="28"/>
    </row>
    <row r="16" spans="1:14" x14ac:dyDescent="0.25">
      <c r="A16" s="27">
        <v>7</v>
      </c>
      <c r="B16" s="22" t="s">
        <v>32</v>
      </c>
      <c r="C16" s="22" t="s">
        <v>33</v>
      </c>
      <c r="D16" s="22"/>
      <c r="E16" s="27"/>
      <c r="F16" s="27"/>
      <c r="G16" s="27" t="str">
        <f t="shared" si="0"/>
        <v/>
      </c>
      <c r="H16" s="27">
        <f t="shared" si="1"/>
        <v>0</v>
      </c>
      <c r="I16" s="27">
        <f t="shared" si="2"/>
        <v>0</v>
      </c>
      <c r="J16" s="27">
        <f t="shared" si="3"/>
        <v>0</v>
      </c>
      <c r="K16" s="27"/>
      <c r="L16" s="27"/>
      <c r="M16" s="27" t="s">
        <v>223</v>
      </c>
      <c r="N16" s="27"/>
    </row>
    <row r="17" spans="1:14" x14ac:dyDescent="0.25">
      <c r="A17" s="28">
        <v>8</v>
      </c>
      <c r="B17" s="23" t="s">
        <v>34</v>
      </c>
      <c r="C17" s="23" t="s">
        <v>35</v>
      </c>
      <c r="D17" s="23"/>
      <c r="E17" s="28"/>
      <c r="F17" s="28"/>
      <c r="G17" s="28" t="str">
        <f t="shared" si="0"/>
        <v/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28"/>
      <c r="M17" s="28" t="s">
        <v>223</v>
      </c>
      <c r="N17" s="28"/>
    </row>
    <row r="18" spans="1:14" x14ac:dyDescent="0.25">
      <c r="A18" s="27">
        <v>9</v>
      </c>
      <c r="B18" s="22" t="s">
        <v>36</v>
      </c>
      <c r="C18" s="22" t="s">
        <v>37</v>
      </c>
      <c r="D18" s="22"/>
      <c r="E18" s="27"/>
      <c r="F18" s="27"/>
      <c r="G18" s="27" t="str">
        <f t="shared" si="0"/>
        <v/>
      </c>
      <c r="H18" s="27">
        <f t="shared" si="1"/>
        <v>0</v>
      </c>
      <c r="I18" s="27">
        <f t="shared" si="2"/>
        <v>0</v>
      </c>
      <c r="J18" s="27">
        <f t="shared" si="3"/>
        <v>0</v>
      </c>
      <c r="K18" s="27"/>
      <c r="L18" s="27"/>
      <c r="M18" s="27" t="s">
        <v>223</v>
      </c>
      <c r="N18" s="27"/>
    </row>
    <row r="19" spans="1:14" x14ac:dyDescent="0.25">
      <c r="A19" s="28">
        <v>10</v>
      </c>
      <c r="B19" s="23" t="s">
        <v>38</v>
      </c>
      <c r="C19" s="23" t="s">
        <v>39</v>
      </c>
      <c r="D19" s="23"/>
      <c r="E19" s="28"/>
      <c r="F19" s="28"/>
      <c r="G19" s="28" t="str">
        <f t="shared" si="0"/>
        <v/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28"/>
      <c r="M19" s="28" t="s">
        <v>223</v>
      </c>
      <c r="N19" s="28"/>
    </row>
    <row r="20" spans="1:14" x14ac:dyDescent="0.25">
      <c r="A20" s="27">
        <v>11</v>
      </c>
      <c r="B20" s="22" t="s">
        <v>40</v>
      </c>
      <c r="C20" s="22" t="s">
        <v>33</v>
      </c>
      <c r="D20" s="22"/>
      <c r="E20" s="27"/>
      <c r="F20" s="27"/>
      <c r="G20" s="27" t="str">
        <f t="shared" si="0"/>
        <v/>
      </c>
      <c r="H20" s="27">
        <f t="shared" si="1"/>
        <v>0</v>
      </c>
      <c r="I20" s="27">
        <f t="shared" si="2"/>
        <v>0</v>
      </c>
      <c r="J20" s="27">
        <f t="shared" si="3"/>
        <v>0</v>
      </c>
      <c r="K20" s="27"/>
      <c r="L20" s="27"/>
      <c r="M20" s="27" t="s">
        <v>223</v>
      </c>
      <c r="N20" s="27"/>
    </row>
    <row r="21" spans="1:14" x14ac:dyDescent="0.25">
      <c r="A21" s="28">
        <v>12</v>
      </c>
      <c r="B21" s="23" t="s">
        <v>41</v>
      </c>
      <c r="C21" s="23" t="s">
        <v>29</v>
      </c>
      <c r="D21" s="23"/>
      <c r="E21" s="28"/>
      <c r="F21" s="28"/>
      <c r="G21" s="28" t="str">
        <f t="shared" si="0"/>
        <v/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28"/>
      <c r="M21" s="28" t="s">
        <v>223</v>
      </c>
      <c r="N21" s="28"/>
    </row>
    <row r="22" spans="1:14" x14ac:dyDescent="0.25">
      <c r="A22" s="27">
        <v>13</v>
      </c>
      <c r="B22" s="22" t="s">
        <v>42</v>
      </c>
      <c r="C22" s="22" t="s">
        <v>21</v>
      </c>
      <c r="D22" s="22"/>
      <c r="E22" s="27"/>
      <c r="F22" s="27"/>
      <c r="G22" s="27" t="str">
        <f t="shared" si="0"/>
        <v/>
      </c>
      <c r="H22" s="27">
        <f t="shared" si="1"/>
        <v>0</v>
      </c>
      <c r="I22" s="27">
        <f t="shared" si="2"/>
        <v>0</v>
      </c>
      <c r="J22" s="27">
        <f t="shared" si="3"/>
        <v>0</v>
      </c>
      <c r="K22" s="27"/>
      <c r="L22" s="27"/>
      <c r="M22" s="27" t="s">
        <v>223</v>
      </c>
      <c r="N22" s="27"/>
    </row>
    <row r="23" spans="1:14" x14ac:dyDescent="0.25">
      <c r="A23" s="28">
        <v>14</v>
      </c>
      <c r="B23" s="23" t="s">
        <v>43</v>
      </c>
      <c r="C23" s="23" t="s">
        <v>44</v>
      </c>
      <c r="D23" s="23"/>
      <c r="E23" s="28"/>
      <c r="F23" s="28"/>
      <c r="G23" s="28" t="str">
        <f t="shared" si="0"/>
        <v/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28"/>
      <c r="M23" s="28" t="s">
        <v>223</v>
      </c>
      <c r="N23" s="28"/>
    </row>
    <row r="24" spans="1:14" x14ac:dyDescent="0.25">
      <c r="A24" s="27">
        <v>15</v>
      </c>
      <c r="B24" s="22" t="s">
        <v>45</v>
      </c>
      <c r="C24" s="22" t="s">
        <v>33</v>
      </c>
      <c r="D24" s="22"/>
      <c r="E24" s="27"/>
      <c r="F24" s="27"/>
      <c r="G24" s="27" t="str">
        <f t="shared" si="0"/>
        <v/>
      </c>
      <c r="H24" s="27">
        <f t="shared" si="1"/>
        <v>0</v>
      </c>
      <c r="I24" s="27">
        <f t="shared" si="2"/>
        <v>0</v>
      </c>
      <c r="J24" s="27">
        <f t="shared" si="3"/>
        <v>0</v>
      </c>
      <c r="K24" s="27"/>
      <c r="L24" s="27"/>
      <c r="M24" s="27" t="s">
        <v>223</v>
      </c>
      <c r="N24" s="27"/>
    </row>
    <row r="25" spans="1:14" x14ac:dyDescent="0.25">
      <c r="A25" s="28">
        <v>16</v>
      </c>
      <c r="B25" s="23" t="s">
        <v>46</v>
      </c>
      <c r="C25" s="23" t="s">
        <v>47</v>
      </c>
      <c r="D25" s="23"/>
      <c r="E25" s="28"/>
      <c r="F25" s="28"/>
      <c r="G25" s="28" t="str">
        <f t="shared" si="0"/>
        <v/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28"/>
      <c r="M25" s="28" t="s">
        <v>223</v>
      </c>
      <c r="N25" s="28"/>
    </row>
    <row r="26" spans="1:14" x14ac:dyDescent="0.25">
      <c r="A26" s="27">
        <v>17</v>
      </c>
      <c r="B26" s="22" t="s">
        <v>48</v>
      </c>
      <c r="C26" s="22" t="s">
        <v>31</v>
      </c>
      <c r="D26" s="22"/>
      <c r="E26" s="27"/>
      <c r="F26" s="27"/>
      <c r="G26" s="27" t="str">
        <f t="shared" si="0"/>
        <v/>
      </c>
      <c r="H26" s="27">
        <f t="shared" si="1"/>
        <v>0</v>
      </c>
      <c r="I26" s="27">
        <f t="shared" si="2"/>
        <v>0</v>
      </c>
      <c r="J26" s="27">
        <f t="shared" si="3"/>
        <v>0</v>
      </c>
      <c r="K26" s="27"/>
      <c r="L26" s="27"/>
      <c r="M26" s="27" t="s">
        <v>223</v>
      </c>
      <c r="N26" s="27"/>
    </row>
    <row r="27" spans="1:14" x14ac:dyDescent="0.25">
      <c r="A27" s="28">
        <v>18</v>
      </c>
      <c r="B27" s="23" t="s">
        <v>49</v>
      </c>
      <c r="C27" s="23" t="s">
        <v>31</v>
      </c>
      <c r="D27" s="23"/>
      <c r="E27" s="28"/>
      <c r="F27" s="28"/>
      <c r="G27" s="28" t="str">
        <f t="shared" si="0"/>
        <v/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28"/>
      <c r="M27" s="28" t="s">
        <v>223</v>
      </c>
      <c r="N27" s="28"/>
    </row>
    <row r="28" spans="1:14" x14ac:dyDescent="0.25">
      <c r="A28" s="27">
        <v>19</v>
      </c>
      <c r="B28" s="22" t="s">
        <v>50</v>
      </c>
      <c r="C28" s="22" t="s">
        <v>21</v>
      </c>
      <c r="D28" s="22"/>
      <c r="E28" s="27"/>
      <c r="F28" s="27"/>
      <c r="G28" s="27" t="str">
        <f t="shared" si="0"/>
        <v/>
      </c>
      <c r="H28" s="27">
        <f t="shared" si="1"/>
        <v>0</v>
      </c>
      <c r="I28" s="27">
        <f t="shared" si="2"/>
        <v>0</v>
      </c>
      <c r="J28" s="27">
        <f t="shared" si="3"/>
        <v>0</v>
      </c>
      <c r="K28" s="27"/>
      <c r="L28" s="27"/>
      <c r="M28" s="27" t="s">
        <v>223</v>
      </c>
      <c r="N28" s="27"/>
    </row>
    <row r="29" spans="1:14" x14ac:dyDescent="0.25">
      <c r="A29" s="28">
        <v>20</v>
      </c>
      <c r="B29" s="23" t="s">
        <v>51</v>
      </c>
      <c r="C29" s="23" t="s">
        <v>52</v>
      </c>
      <c r="D29" s="23"/>
      <c r="E29" s="28"/>
      <c r="F29" s="28"/>
      <c r="G29" s="28" t="str">
        <f t="shared" si="0"/>
        <v/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28"/>
      <c r="M29" s="28" t="s">
        <v>223</v>
      </c>
      <c r="N29" s="28"/>
    </row>
    <row r="30" spans="1:14" x14ac:dyDescent="0.25">
      <c r="A30" s="27">
        <v>21</v>
      </c>
      <c r="B30" s="22" t="s">
        <v>53</v>
      </c>
      <c r="C30" s="22" t="s">
        <v>54</v>
      </c>
      <c r="D30" s="22"/>
      <c r="E30" s="27"/>
      <c r="F30" s="27"/>
      <c r="G30" s="27" t="str">
        <f t="shared" si="0"/>
        <v/>
      </c>
      <c r="H30" s="27">
        <f t="shared" si="1"/>
        <v>0</v>
      </c>
      <c r="I30" s="27">
        <f t="shared" si="2"/>
        <v>0</v>
      </c>
      <c r="J30" s="27">
        <f t="shared" si="3"/>
        <v>0</v>
      </c>
      <c r="K30" s="27"/>
      <c r="L30" s="27"/>
      <c r="M30" s="27" t="s">
        <v>223</v>
      </c>
      <c r="N30" s="27"/>
    </row>
    <row r="31" spans="1:14" x14ac:dyDescent="0.25">
      <c r="A31" s="28">
        <v>22</v>
      </c>
      <c r="B31" s="23" t="s">
        <v>55</v>
      </c>
      <c r="C31" s="23" t="s">
        <v>56</v>
      </c>
      <c r="D31" s="23"/>
      <c r="E31" s="28"/>
      <c r="F31" s="28"/>
      <c r="G31" s="28" t="str">
        <f t="shared" si="0"/>
        <v/>
      </c>
      <c r="H31" s="28">
        <f t="shared" si="1"/>
        <v>0</v>
      </c>
      <c r="I31" s="28">
        <f t="shared" si="2"/>
        <v>0</v>
      </c>
      <c r="J31" s="28">
        <f t="shared" si="3"/>
        <v>0</v>
      </c>
      <c r="K31" s="28"/>
      <c r="L31" s="28"/>
      <c r="M31" s="28" t="s">
        <v>223</v>
      </c>
      <c r="N31" s="28"/>
    </row>
    <row r="32" spans="1:14" x14ac:dyDescent="0.25">
      <c r="A32" s="27">
        <v>23</v>
      </c>
      <c r="B32" s="22" t="s">
        <v>57</v>
      </c>
      <c r="C32" s="22" t="s">
        <v>31</v>
      </c>
      <c r="D32" s="22"/>
      <c r="E32" s="27"/>
      <c r="F32" s="27"/>
      <c r="G32" s="27" t="str">
        <f t="shared" si="0"/>
        <v/>
      </c>
      <c r="H32" s="27">
        <f t="shared" si="1"/>
        <v>0</v>
      </c>
      <c r="I32" s="27">
        <f t="shared" si="2"/>
        <v>0</v>
      </c>
      <c r="J32" s="27">
        <f t="shared" si="3"/>
        <v>0</v>
      </c>
      <c r="K32" s="27"/>
      <c r="L32" s="27"/>
      <c r="M32" s="27" t="s">
        <v>223</v>
      </c>
      <c r="N32" s="27"/>
    </row>
    <row r="34" spans="1:14" x14ac:dyDescent="0.25">
      <c r="A34" t="s">
        <v>272</v>
      </c>
      <c r="C34" t="s">
        <v>273</v>
      </c>
      <c r="D34">
        <f>COUNTIF(G10:G32,"&gt;0")</f>
        <v>0</v>
      </c>
      <c r="G34">
        <f t="shared" ref="G34:L34" si="4">SUM(G10:G32)</f>
        <v>0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4"/>
        <v>0</v>
      </c>
      <c r="L34">
        <f t="shared" si="4"/>
        <v>0</v>
      </c>
    </row>
    <row r="36" spans="1:14" x14ac:dyDescent="0.25">
      <c r="A36" s="76" t="s">
        <v>274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x14ac:dyDescent="0.25">
      <c r="A37" s="75" t="s">
        <v>275</v>
      </c>
      <c r="B37" s="74"/>
      <c r="C37" s="75" t="s">
        <v>276</v>
      </c>
      <c r="D37" s="74"/>
      <c r="E37" s="75" t="s">
        <v>277</v>
      </c>
      <c r="F37" s="74"/>
      <c r="G37" s="74"/>
      <c r="H37" s="75" t="s">
        <v>278</v>
      </c>
      <c r="I37" s="74"/>
      <c r="J37" s="75" t="s">
        <v>279</v>
      </c>
      <c r="K37" s="74"/>
      <c r="L37" s="75" t="s">
        <v>176</v>
      </c>
      <c r="M37" s="74"/>
      <c r="N37" s="74"/>
    </row>
    <row r="38" spans="1:14" x14ac:dyDescent="0.25">
      <c r="A38" s="70"/>
      <c r="B38" s="71"/>
      <c r="C38" s="70"/>
      <c r="D38" s="71"/>
      <c r="E38" s="70"/>
      <c r="F38" s="71"/>
      <c r="G38" s="71"/>
      <c r="H38" s="70"/>
      <c r="I38" s="71"/>
      <c r="J38" s="70"/>
      <c r="K38" s="71"/>
      <c r="L38" s="70"/>
      <c r="M38" s="71"/>
      <c r="N38" s="71"/>
    </row>
    <row r="39" spans="1:14" x14ac:dyDescent="0.25">
      <c r="A39" s="72"/>
      <c r="B39" s="71"/>
      <c r="C39" s="72"/>
      <c r="D39" s="71"/>
      <c r="E39" s="72"/>
      <c r="F39" s="71"/>
      <c r="G39" s="71"/>
      <c r="H39" s="72"/>
      <c r="I39" s="71"/>
      <c r="J39" s="72"/>
      <c r="K39" s="71"/>
      <c r="L39" s="72"/>
      <c r="M39" s="71"/>
      <c r="N39" s="71"/>
    </row>
    <row r="40" spans="1:14" x14ac:dyDescent="0.25">
      <c r="A40" s="70"/>
      <c r="B40" s="71"/>
      <c r="C40" s="70"/>
      <c r="D40" s="71"/>
      <c r="E40" s="70"/>
      <c r="F40" s="71"/>
      <c r="G40" s="71"/>
      <c r="H40" s="70"/>
      <c r="I40" s="71"/>
      <c r="J40" s="70"/>
      <c r="K40" s="71"/>
      <c r="L40" s="70"/>
      <c r="M40" s="71"/>
      <c r="N40" s="71"/>
    </row>
    <row r="41" spans="1:14" x14ac:dyDescent="0.25">
      <c r="A41" s="72"/>
      <c r="B41" s="71"/>
      <c r="C41" s="72"/>
      <c r="D41" s="71"/>
      <c r="E41" s="72"/>
      <c r="F41" s="71"/>
      <c r="G41" s="71"/>
      <c r="H41" s="72"/>
      <c r="I41" s="71"/>
      <c r="J41" s="72"/>
      <c r="K41" s="71"/>
      <c r="L41" s="72"/>
      <c r="M41" s="71"/>
      <c r="N41" s="71"/>
    </row>
    <row r="42" spans="1:14" x14ac:dyDescent="0.25">
      <c r="A42" s="70"/>
      <c r="B42" s="71"/>
      <c r="C42" s="70"/>
      <c r="D42" s="71"/>
      <c r="E42" s="70"/>
      <c r="F42" s="71"/>
      <c r="G42" s="71"/>
      <c r="H42" s="70"/>
      <c r="I42" s="71"/>
      <c r="J42" s="70"/>
      <c r="K42" s="71"/>
      <c r="L42" s="70"/>
      <c r="M42" s="71"/>
      <c r="N42" s="71"/>
    </row>
    <row r="43" spans="1:14" x14ac:dyDescent="0.25">
      <c r="A43" s="72"/>
      <c r="B43" s="71"/>
      <c r="C43" s="72"/>
      <c r="D43" s="71"/>
      <c r="E43" s="72"/>
      <c r="F43" s="71"/>
      <c r="G43" s="71"/>
      <c r="H43" s="72"/>
      <c r="I43" s="71"/>
      <c r="J43" s="72"/>
      <c r="K43" s="71"/>
      <c r="L43" s="72"/>
      <c r="M43" s="71"/>
      <c r="N43" s="71"/>
    </row>
    <row r="44" spans="1:14" x14ac:dyDescent="0.25">
      <c r="A44" s="70"/>
      <c r="B44" s="71"/>
      <c r="C44" s="70"/>
      <c r="D44" s="71"/>
      <c r="E44" s="70"/>
      <c r="F44" s="71"/>
      <c r="G44" s="71"/>
      <c r="H44" s="70"/>
      <c r="I44" s="71"/>
      <c r="J44" s="70"/>
      <c r="K44" s="71"/>
      <c r="L44" s="70"/>
      <c r="M44" s="71"/>
      <c r="N44" s="71"/>
    </row>
    <row r="45" spans="1:14" x14ac:dyDescent="0.25">
      <c r="A45" s="72"/>
      <c r="B45" s="71"/>
      <c r="C45" s="72"/>
      <c r="D45" s="71"/>
      <c r="E45" s="72"/>
      <c r="F45" s="71"/>
      <c r="G45" s="71"/>
      <c r="H45" s="72"/>
      <c r="I45" s="71"/>
      <c r="J45" s="72"/>
      <c r="K45" s="71"/>
      <c r="L45" s="72"/>
      <c r="M45" s="71"/>
      <c r="N45" s="71"/>
    </row>
    <row r="47" spans="1:14" x14ac:dyDescent="0.25">
      <c r="A47" s="76" t="s">
        <v>286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</row>
    <row r="54" spans="1:14" x14ac:dyDescent="0.25">
      <c r="A54" s="76" t="s">
        <v>287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x14ac:dyDescent="0.25">
      <c r="A55" s="77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</row>
    <row r="56" spans="1:14" x14ac:dyDescent="0.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</row>
    <row r="57" spans="1:14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</row>
    <row r="58" spans="1:14" x14ac:dyDescent="0.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</row>
    <row r="59" spans="1:14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</row>
  </sheetData>
  <mergeCells count="60">
    <mergeCell ref="A1:N2"/>
    <mergeCell ref="A38:B38"/>
    <mergeCell ref="E42:G42"/>
    <mergeCell ref="J43:K43"/>
    <mergeCell ref="C38:D38"/>
    <mergeCell ref="A43:B43"/>
    <mergeCell ref="H42:I42"/>
    <mergeCell ref="E39:G39"/>
    <mergeCell ref="C37:D37"/>
    <mergeCell ref="L37:N37"/>
    <mergeCell ref="J42:K42"/>
    <mergeCell ref="L43:N43"/>
    <mergeCell ref="A39:B39"/>
    <mergeCell ref="E38:G38"/>
    <mergeCell ref="A40:B40"/>
    <mergeCell ref="E37:G37"/>
    <mergeCell ref="A55:N59"/>
    <mergeCell ref="H37:I37"/>
    <mergeCell ref="A47:N47"/>
    <mergeCell ref="E43:G43"/>
    <mergeCell ref="C39:D39"/>
    <mergeCell ref="A44:B44"/>
    <mergeCell ref="E44:G44"/>
    <mergeCell ref="A54:N54"/>
    <mergeCell ref="L40:N40"/>
    <mergeCell ref="A37:B37"/>
    <mergeCell ref="C44:D44"/>
    <mergeCell ref="C40:D40"/>
    <mergeCell ref="J45:K45"/>
    <mergeCell ref="C43:D43"/>
    <mergeCell ref="E41:G41"/>
    <mergeCell ref="H45:I45"/>
    <mergeCell ref="K3:N3"/>
    <mergeCell ref="A41:B41"/>
    <mergeCell ref="E45:G45"/>
    <mergeCell ref="L44:N44"/>
    <mergeCell ref="C41:D41"/>
    <mergeCell ref="J37:K37"/>
    <mergeCell ref="E40:G40"/>
    <mergeCell ref="H44:I44"/>
    <mergeCell ref="A36:N36"/>
    <mergeCell ref="H40:I40"/>
    <mergeCell ref="J40:K40"/>
    <mergeCell ref="H39:I39"/>
    <mergeCell ref="L38:N38"/>
    <mergeCell ref="L41:N41"/>
    <mergeCell ref="A45:B45"/>
    <mergeCell ref="L39:N39"/>
    <mergeCell ref="H41:I41"/>
    <mergeCell ref="C45:D45"/>
    <mergeCell ref="L45:N45"/>
    <mergeCell ref="J39:K39"/>
    <mergeCell ref="J44:K44"/>
    <mergeCell ref="A42:B42"/>
    <mergeCell ref="J41:K41"/>
    <mergeCell ref="H38:I38"/>
    <mergeCell ref="L42:N42"/>
    <mergeCell ref="J38:K38"/>
    <mergeCell ref="H43:I43"/>
    <mergeCell ref="C42:D42"/>
  </mergeCells>
  <dataValidations count="1">
    <dataValidation type="list" allowBlank="1" sqref="D10:D32" xr:uid="{00000000-0002-0000-2100-000000000000}">
      <formula1>"TITULAR,SUPLENTE,RESERVA,NO CONVOCADA"</formula1>
    </dataValidation>
  </dataValidations>
  <hyperlinks>
    <hyperlink ref="K3" location="'Calendario'!A1" display="Volver a Calendario" xr:uid="{00000000-0004-0000-2100-000000000000}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3</vt:i4>
      </vt:variant>
    </vt:vector>
  </HeadingPairs>
  <TitlesOfParts>
    <vt:vector size="37" baseType="lpstr">
      <vt:lpstr>Instrucciones jornadas</vt:lpstr>
      <vt:lpstr>Seguimiento partidos</vt:lpstr>
      <vt:lpstr>Calendario</vt:lpstr>
      <vt:lpstr>Clasificación</vt:lpstr>
      <vt:lpstr>Resumen</vt:lpstr>
      <vt:lpstr>Estadísticas jugadoras</vt:lpstr>
      <vt:lpstr>Jugadoras</vt:lpstr>
      <vt:lpstr>Cromos jugadoras</vt:lpstr>
      <vt:lpstr>J01_IDA</vt:lpstr>
      <vt:lpstr>J02_IDA</vt:lpstr>
      <vt:lpstr>J03_IDA</vt:lpstr>
      <vt:lpstr>J04_IDA</vt:lpstr>
      <vt:lpstr>J05_IDA</vt:lpstr>
      <vt:lpstr>J06_IDA</vt:lpstr>
      <vt:lpstr>J07_IDA</vt:lpstr>
      <vt:lpstr>J08_IDA</vt:lpstr>
      <vt:lpstr>J09_IDA</vt:lpstr>
      <vt:lpstr>J10_IDA</vt:lpstr>
      <vt:lpstr>J11_IDA</vt:lpstr>
      <vt:lpstr>J12_IDA</vt:lpstr>
      <vt:lpstr>J13_IDA</vt:lpstr>
      <vt:lpstr>J01_VTA</vt:lpstr>
      <vt:lpstr>J02_VTA</vt:lpstr>
      <vt:lpstr>J03_VTA</vt:lpstr>
      <vt:lpstr>J04_VTA</vt:lpstr>
      <vt:lpstr>J05_VTA</vt:lpstr>
      <vt:lpstr>J06_VTA</vt:lpstr>
      <vt:lpstr>J07_VTA</vt:lpstr>
      <vt:lpstr>J08_VTA</vt:lpstr>
      <vt:lpstr>J09_VTA</vt:lpstr>
      <vt:lpstr>J10_VTA</vt:lpstr>
      <vt:lpstr>J11_VTA</vt:lpstr>
      <vt:lpstr>J12_VTA</vt:lpstr>
      <vt:lpstr>J13_VTA</vt:lpstr>
      <vt:lpstr>'Cromos jugadoras'!Área_de_impresión</vt:lpstr>
      <vt:lpstr>Jugadoras!Área_de_impresión</vt:lpstr>
      <vt:lpstr>Resumen!Área_de_impresión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Parralo Castellano, Cristobal Manuel (SF)</dc:creator>
  <cp:keywords/>
  <dc:description/>
  <cp:lastModifiedBy>Parralo Castellano, Cristobal Manuel (SF)</cp:lastModifiedBy>
  <cp:revision>0</cp:revision>
  <dcterms:created xsi:type="dcterms:W3CDTF">2026-09-30T12:47:47Z</dcterms:created>
  <dcterms:modified xsi:type="dcterms:W3CDTF">2026-09-30T13:32:51Z</dcterms:modified>
  <cp:category/>
  <cp:contentStatus/>
</cp:coreProperties>
</file>