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четы" sheetId="1" r:id="rId4"/>
    <sheet state="visible" name="Inputs" sheetId="2" r:id="rId5"/>
    <sheet state="visible" name="Финансовая модель" sheetId="3" r:id="rId6"/>
    <sheet state="visible" name="Баланс " sheetId="4" r:id="rId7"/>
    <sheet state="visible" name="ОДР (ОФРОПУ)" sheetId="5" r:id="rId8"/>
    <sheet state="visible" name="ОДДС" sheetId="6" r:id="rId9"/>
    <sheet state="visible" name="Финансовый анализ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https://www.forbes.ru/finansy/496796-kommersant-uznal-o-planah-v-razy-podnat-tarify-dla-ferm-po-majningu-kriptovalut
	-RASK0T1K0FF</t>
      </text>
    </comment>
  </commentList>
</comments>
</file>

<file path=xl/sharedStrings.xml><?xml version="1.0" encoding="utf-8"?>
<sst xmlns="http://schemas.openxmlformats.org/spreadsheetml/2006/main" count="325" uniqueCount="241">
  <si>
    <t>Дата</t>
  </si>
  <si>
    <t>Сложность Хешрейт</t>
  </si>
  <si>
    <t>Изменение сложности</t>
  </si>
  <si>
    <t>-</t>
  </si>
  <si>
    <t>Хешрейт(TH/S)</t>
  </si>
  <si>
    <t>Период</t>
  </si>
  <si>
    <t>1 кв 2024</t>
  </si>
  <si>
    <t>2 кв 2024</t>
  </si>
  <si>
    <t>3 кв 2024</t>
  </si>
  <si>
    <t>4 кв 2024</t>
  </si>
  <si>
    <t>1 кв 2025</t>
  </si>
  <si>
    <t>2 кв 2025</t>
  </si>
  <si>
    <t>3 кв 2025</t>
  </si>
  <si>
    <t>4 кв 2025</t>
  </si>
  <si>
    <t>1 кв 2026</t>
  </si>
  <si>
    <t>2 кв 2026</t>
  </si>
  <si>
    <t>3 кв 2026</t>
  </si>
  <si>
    <t>4 кв 2026</t>
  </si>
  <si>
    <t>Сложность</t>
  </si>
  <si>
    <t>Для 1 асика:</t>
  </si>
  <si>
    <t>Средний рост сложности за 1 квартал</t>
  </si>
  <si>
    <t>Для всех 100 асиков:</t>
  </si>
  <si>
    <t>AVG for day =</t>
  </si>
  <si>
    <t>Инвестиции</t>
  </si>
  <si>
    <t>Затраты в рублях</t>
  </si>
  <si>
    <t>Майнер (ASIC)</t>
  </si>
  <si>
    <t>Whatsminer M30S++</t>
  </si>
  <si>
    <t>Количество (шт)</t>
  </si>
  <si>
    <t>Стоимость (руб)</t>
  </si>
  <si>
    <t>Потребление ASIC (кВт/ч)</t>
  </si>
  <si>
    <t>Добыча (BTC/д)</t>
  </si>
  <si>
    <t>Стоимость эектроэнергии 1 кВт*ч (руб.)</t>
  </si>
  <si>
    <t>Интернет (в месяц)</t>
  </si>
  <si>
    <t>Аренда помещения/мес</t>
  </si>
  <si>
    <t>Потребление вентиляции (кВ/ч)</t>
  </si>
  <si>
    <t>Потребление всего остального (кВ/ч)</t>
  </si>
  <si>
    <t>Обустройство майнинг фермы</t>
  </si>
  <si>
    <t>1 BTC (руб.)</t>
  </si>
  <si>
    <t>Комиссия за продажу</t>
  </si>
  <si>
    <t>Комиссия пула</t>
  </si>
  <si>
    <t>Налог на прибыль</t>
  </si>
  <si>
    <t>Срок службы</t>
  </si>
  <si>
    <t>36 месяцев</t>
  </si>
  <si>
    <t>Годовое техническое обслуживание/мес</t>
  </si>
  <si>
    <t xml:space="preserve">Страхование </t>
  </si>
  <si>
    <t xml:space="preserve">Администратинвые расходы </t>
  </si>
  <si>
    <t>Возврат НДС по стоимости оборудования</t>
  </si>
  <si>
    <t>Администратор/мес</t>
  </si>
  <si>
    <t>Инфляция</t>
  </si>
  <si>
    <t>%</t>
  </si>
  <si>
    <t>Награда за добытый блок</t>
  </si>
  <si>
    <t>BTC</t>
  </si>
  <si>
    <t>Курс доллара</t>
  </si>
  <si>
    <t>рубли</t>
  </si>
  <si>
    <t xml:space="preserve">Стоимость BTC </t>
  </si>
  <si>
    <t>доллар</t>
  </si>
  <si>
    <t>Количество дней</t>
  </si>
  <si>
    <t>Номер периода</t>
  </si>
  <si>
    <t>Ставка дисконтирования</t>
  </si>
  <si>
    <t>Индексация электроэнергии</t>
  </si>
  <si>
    <t>Стоимость электроэнергии</t>
  </si>
  <si>
    <t>Выручка</t>
  </si>
  <si>
    <t>Сумма</t>
  </si>
  <si>
    <t>Количество добытых BTC</t>
  </si>
  <si>
    <t>шт</t>
  </si>
  <si>
    <t>Выручка (при продаже каждый квартал)</t>
  </si>
  <si>
    <t>Выручка (при продаже каждый год)</t>
  </si>
  <si>
    <t>Выручка (при продаже через 3 года)</t>
  </si>
  <si>
    <t>CAPEX</t>
  </si>
  <si>
    <t>Майнеры (ASIC)</t>
  </si>
  <si>
    <t>Всего:</t>
  </si>
  <si>
    <t>OPEX</t>
  </si>
  <si>
    <t>Интернет</t>
  </si>
  <si>
    <t>Трудовые затраты</t>
  </si>
  <si>
    <t>Аренда помещения</t>
  </si>
  <si>
    <t>Комиссия за транзакции</t>
  </si>
  <si>
    <t>Электроэнергия</t>
  </si>
  <si>
    <t>Амортизация</t>
  </si>
  <si>
    <t>Ставка амортизации</t>
  </si>
  <si>
    <t>Deprecation</t>
  </si>
  <si>
    <t>Продажа каждый квартал</t>
  </si>
  <si>
    <t>EBITDA</t>
  </si>
  <si>
    <t>EBIT</t>
  </si>
  <si>
    <t>Налоги</t>
  </si>
  <si>
    <t>Чистая прибыль</t>
  </si>
  <si>
    <t>Чистая прибыль за 3 года</t>
  </si>
  <si>
    <t>FCFF</t>
  </si>
  <si>
    <t>Коэффициент дисконтирования</t>
  </si>
  <si>
    <t>NPV</t>
  </si>
  <si>
    <t>Продажа каждый год</t>
  </si>
  <si>
    <t>EBITDA (за год для расчета налогов)</t>
  </si>
  <si>
    <t>EBIT (за год для расчета налогов)</t>
  </si>
  <si>
    <t>Продажа через 3 года</t>
  </si>
  <si>
    <t>EBITDA (за 3 года для расчета налогов)</t>
  </si>
  <si>
    <t>EBIT (за 3 года для расчета налогов)</t>
  </si>
  <si>
    <t>NPV (для IRR)</t>
  </si>
  <si>
    <t>IRR 2023</t>
  </si>
  <si>
    <t>Наименование показателя</t>
  </si>
  <si>
    <t>Код</t>
  </si>
  <si>
    <t>На 31 декабря 2023 года</t>
  </si>
  <si>
    <t>На 31 декабря 2024 года</t>
  </si>
  <si>
    <t>На 31 декабря 2025 года</t>
  </si>
  <si>
    <t>На 31 декабря 2026 года</t>
  </si>
  <si>
    <t>Актив</t>
  </si>
  <si>
    <t>I. Внеоборотные активы</t>
  </si>
  <si>
    <t>Нематериальные активы</t>
  </si>
  <si>
    <t>Результаты исследований и разработок</t>
  </si>
  <si>
    <t>Нематериальные поисковые активы</t>
  </si>
  <si>
    <t>Материальные поисковые активы</t>
  </si>
  <si>
    <t>Основные средства</t>
  </si>
  <si>
    <t>Доходные вложения в материальные ценности</t>
  </si>
  <si>
    <t>Финансовые вложения</t>
  </si>
  <si>
    <t>Отложенные налоговые активы</t>
  </si>
  <si>
    <t>Прочие внеоборотные активы</t>
  </si>
  <si>
    <t>Итого по разделу I</t>
  </si>
  <si>
    <t>II. Оборотные активы</t>
  </si>
  <si>
    <t>Запасы</t>
  </si>
  <si>
    <t>Налог на добавленную стоимость по приобретенным ценностям</t>
  </si>
  <si>
    <t>Дебиторская задолженность</t>
  </si>
  <si>
    <t>Финансовые вложения (за исключением денежных эквивалентов)</t>
  </si>
  <si>
    <t>Денежные средства и денежные эквиваленты</t>
  </si>
  <si>
    <t>Прочие оборотные активы</t>
  </si>
  <si>
    <t>Итого по разделу II</t>
  </si>
  <si>
    <t>Баланс</t>
  </si>
  <si>
    <t>Пассив</t>
  </si>
  <si>
    <t>III. Капитал и резервы</t>
  </si>
  <si>
    <t>Уставный капитал (складочный капитал, уставный фонд, вклады товарищей)</t>
  </si>
  <si>
    <t>Собственные акции, выкупленные у акционеров</t>
  </si>
  <si>
    <t>Переоценка внеоборотных активов</t>
  </si>
  <si>
    <t>Добавочный капитал (без переоценки)</t>
  </si>
  <si>
    <t>Резервный капитал</t>
  </si>
  <si>
    <t>Нераспределенная прибыль (непокрытый убыток)</t>
  </si>
  <si>
    <t>Итого по разделу III</t>
  </si>
  <si>
    <t>IV.  Долгосрочные обязательства</t>
  </si>
  <si>
    <t>Заемные средства</t>
  </si>
  <si>
    <t>Отложенные налоговые обязательства</t>
  </si>
  <si>
    <t>Оценочные обязательства</t>
  </si>
  <si>
    <t>Прочие обязательства</t>
  </si>
  <si>
    <t>Итого по разделу IV</t>
  </si>
  <si>
    <t>V. Краткосрочные обязательства</t>
  </si>
  <si>
    <t>Кредиторская задолженность (AP)</t>
  </si>
  <si>
    <t>Доходы будущих периодов</t>
  </si>
  <si>
    <t xml:space="preserve">Прочие обязательства </t>
  </si>
  <si>
    <t>Итого по разделу V</t>
  </si>
  <si>
    <t>ПАССИВЫ = АКТИВЫ</t>
  </si>
  <si>
    <t>Отчет о финансовых результатах (прибылях и убытках)</t>
  </si>
  <si>
    <t xml:space="preserve">Revenue (без НДС) </t>
  </si>
  <si>
    <t>COGS (Costs of Goods Sold), 
SG&amp;A (Selling, General&amp;Administrative)</t>
  </si>
  <si>
    <t>Interest payments</t>
  </si>
  <si>
    <t>Taxes</t>
  </si>
  <si>
    <t>Net income</t>
  </si>
  <si>
    <t>Денежные потоки от текущих операций</t>
  </si>
  <si>
    <t>Поступления - всего</t>
  </si>
  <si>
    <t xml:space="preserve">  в том числе:</t>
  </si>
  <si>
    <t xml:space="preserve">  от продажи продукции, товаров, работ и услуг</t>
  </si>
  <si>
    <t xml:space="preserve">  арендных платежей, лицензионных платежей, роялти, 
комиссионных и иных аналогичных платежей</t>
  </si>
  <si>
    <t xml:space="preserve">  от перепродажи финансовых вложений</t>
  </si>
  <si>
    <t xml:space="preserve">  прочие поступления</t>
  </si>
  <si>
    <t>Платежи - всего</t>
  </si>
  <si>
    <t xml:space="preserve">  поставщикам (подрядчикам) за сырье, материалы, работы, услуги</t>
  </si>
  <si>
    <t xml:space="preserve">  в связи с оплатой труда работников</t>
  </si>
  <si>
    <t xml:space="preserve">  процентов по долговым обязательствам</t>
  </si>
  <si>
    <t xml:space="preserve">  налога на прибыль организаций</t>
  </si>
  <si>
    <t xml:space="preserve">  прочие платежи</t>
  </si>
  <si>
    <t>Сальдо денежных потоков от текущих операций</t>
  </si>
  <si>
    <t>Денежные потоки от инвестиционных операций</t>
  </si>
  <si>
    <t xml:space="preserve">  от продажи внеоборотных активов (кроме финансовых вложений)</t>
  </si>
  <si>
    <t xml:space="preserve">  от продажи акций других организаций (долей участия)</t>
  </si>
  <si>
    <t xml:space="preserve">  от возврата предоставленных займов, от продажи долговых ценных бумаг (прав требования денежных средств к другим лицам)</t>
  </si>
  <si>
    <t xml:space="preserve">  дивидендов, процентов по долговым финансовым вложениям и аналогичных поступлений от долевого участия в других организациях</t>
  </si>
  <si>
    <t xml:space="preserve">  в связи с приобретением, созданием, модернизацией, реконструкцией и подготовкой к использованию внеоборотных активов</t>
  </si>
  <si>
    <t xml:space="preserve">  в связи с приобретением акций других организаций (долей участия)</t>
  </si>
  <si>
    <t xml:space="preserve">  в связи с приобретением долговых ценных бумаг (прав требования денежных средств к другим лицам), предоставление займов другим лицам</t>
  </si>
  <si>
    <t xml:space="preserve">  процентов по долговым обязательствам, включаемым в стоимость инвестиционного актива</t>
  </si>
  <si>
    <t>Сальдо денежных потоков от инвестиционных операций</t>
  </si>
  <si>
    <t>Денежные потоки от финансовых операций</t>
  </si>
  <si>
    <t xml:space="preserve">  получение кредитов и займов</t>
  </si>
  <si>
    <t xml:space="preserve">  денежных вкладов собственников (участников)</t>
  </si>
  <si>
    <t xml:space="preserve">  от выпуска акций, увеличения долей участия</t>
  </si>
  <si>
    <t xml:space="preserve">  от выпуска облигаций, векселей и других долговых ценных бумаг и др.</t>
  </si>
  <si>
    <t xml:space="preserve">  собственникам (участникам) в связи с выкупом у них акций (долей участия) организации или их выходом из состава участников</t>
  </si>
  <si>
    <t xml:space="preserve">  на уплату дивидендов и иных платежей по распределению
прибыли в пользу собственников (участников)</t>
  </si>
  <si>
    <t xml:space="preserve">  в связи с погашением (выкупом) векселей и других долговых ценных бумаг, возврат кредитов и займов</t>
  </si>
  <si>
    <t>Сальдо денежных потоков от финансовых операций</t>
  </si>
  <si>
    <t>Сальдо денежных потоков за отчетный период</t>
  </si>
  <si>
    <t>Остаток денежных средств и денежных эквивалентов на начало отчетного периода</t>
  </si>
  <si>
    <t>Остаток денежных средств и денежных эквивалентов на конец отчетного периода</t>
  </si>
  <si>
    <t>Величина влияния изменений курса иностранной валюты по отношению к рублю</t>
  </si>
  <si>
    <t>Коэффициент</t>
  </si>
  <si>
    <t>Формула</t>
  </si>
  <si>
    <t>Совокупная прибыль</t>
  </si>
  <si>
    <t>NI</t>
  </si>
  <si>
    <t>Активы</t>
  </si>
  <si>
    <t>TA</t>
  </si>
  <si>
    <t>Денежные средства и их эквиваленты</t>
  </si>
  <si>
    <t>Cash</t>
  </si>
  <si>
    <t>S</t>
  </si>
  <si>
    <t>Оборотные активы</t>
  </si>
  <si>
    <t>CA</t>
  </si>
  <si>
    <t>Проценты</t>
  </si>
  <si>
    <t>I</t>
  </si>
  <si>
    <t>Долгосрочные обязательства</t>
  </si>
  <si>
    <t>Текущие обязательства</t>
  </si>
  <si>
    <t>CL</t>
  </si>
  <si>
    <t>Операционная прибыль</t>
  </si>
  <si>
    <t>NOPAT = NI + I(1 - t)</t>
  </si>
  <si>
    <t>Чистая приведённая стоимость</t>
  </si>
  <si>
    <t>Рентабельность</t>
  </si>
  <si>
    <t>Рентабельность активов</t>
  </si>
  <si>
    <t>ROA=NOPAT/TA</t>
  </si>
  <si>
    <t>Рентабельность продаж (маржа прибыли)</t>
  </si>
  <si>
    <t>ROS=NI/S</t>
  </si>
  <si>
    <t>Операционная маржа прибыли</t>
  </si>
  <si>
    <t>NOPAT/S = ROS</t>
  </si>
  <si>
    <t>Рентабельность оборотного капитала</t>
  </si>
  <si>
    <t>ROCA = NOPAT / CA</t>
  </si>
  <si>
    <t>Оборачиваемость</t>
  </si>
  <si>
    <t>К-т оборачиваемости активов</t>
  </si>
  <si>
    <t>S/TA</t>
  </si>
  <si>
    <t>Ликвидность</t>
  </si>
  <si>
    <t>К-т текущей ликвидности (Current Ratio)</t>
  </si>
  <si>
    <t>CA/CL</t>
  </si>
  <si>
    <t>К-т быстрой ликвидности(Quick Ratio или Acid-Test Ratio)</t>
  </si>
  <si>
    <t>CA-Inv/CL = CR</t>
  </si>
  <si>
    <t>К-т абсолютной ликвидности</t>
  </si>
  <si>
    <t>Cash/CL</t>
  </si>
  <si>
    <t>Платежеспособность</t>
  </si>
  <si>
    <t>К-т покрытия процентов</t>
  </si>
  <si>
    <t>EBIT/I</t>
  </si>
  <si>
    <t>Долг к оборотным активам</t>
  </si>
  <si>
    <t>TA + Долгосрочные обязательства/S = TA</t>
  </si>
  <si>
    <t>Эффектиквность инвестиций</t>
  </si>
  <si>
    <t xml:space="preserve">Внутренняя норма доходности </t>
  </si>
  <si>
    <t>IRR</t>
  </si>
  <si>
    <t>3.15%</t>
  </si>
  <si>
    <t>Период окупаемости</t>
  </si>
  <si>
    <t>PB</t>
  </si>
  <si>
    <t>не окупается</t>
  </si>
  <si>
    <t>4 квартал 2026</t>
  </si>
  <si>
    <t>Дисконтированный период окупаемости</t>
  </si>
  <si>
    <t>DPB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</si>
</sst>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000000000000000000000000"/>
    <numFmt numFmtId="165" formatCode="d.m.yyyy"/>
    <numFmt numFmtId="166" formatCode="[$р.-419]#,##0.00"/>
    <numFmt numFmtId="167" formatCode="0.0%"/>
    <numFmt numFmtId="168" formatCode="0.000"/>
    <numFmt numFmtId="169" formatCode="#,##0.00;(#,##0.00)"/>
  </numFmts>
  <fonts count="24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&quot;Google Sans Mono&quot;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</font>
    <font/>
    <font>
      <b/>
      <i/>
      <color theme="1"/>
      <name val="Arial"/>
      <scheme val="minor"/>
    </font>
    <font>
      <sz val="9.0"/>
      <color rgb="FF000000"/>
      <name val="&quot;Google Sans Mono&quot;"/>
    </font>
    <font>
      <sz val="11.0"/>
      <color rgb="FF1F1F1F"/>
      <name val="&quot;Google Sans&quot;"/>
    </font>
    <font>
      <b/>
      <color theme="1"/>
      <name val="&quot;Proxima Nova&quot;"/>
    </font>
    <font>
      <b/>
      <sz val="16.0"/>
      <color theme="1"/>
      <name val="Arial"/>
    </font>
    <font>
      <b/>
      <sz val="11.0"/>
      <color rgb="FF000000"/>
      <name val="Arial"/>
    </font>
    <font>
      <sz val="11.0"/>
      <color rgb="FF000000"/>
      <name val="&quot;Open Sans&quot;"/>
    </font>
    <font>
      <sz val="11.0"/>
      <color rgb="FF000000"/>
      <name val="Tahoma"/>
    </font>
    <font>
      <b/>
      <sz val="10.0"/>
      <color rgb="FF000000"/>
      <name val="Arial"/>
      <scheme val="minor"/>
    </font>
    <font>
      <b/>
      <sz val="11.0"/>
      <color theme="1"/>
      <name val="&quot;Proxima Nova&quot;"/>
    </font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AC9"/>
        <bgColor rgb="FFFFFAC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164" xfId="0" applyAlignment="1" applyBorder="1" applyFont="1" applyNumberFormat="1">
      <alignment horizontal="center" shrinkToFit="0" vertical="bottom" wrapText="1"/>
    </xf>
    <xf borderId="0" fillId="3" fontId="2" numFmtId="0" xfId="0" applyAlignment="1" applyFill="1" applyFont="1">
      <alignment readingOrder="0" shrinkToFit="0" wrapText="0"/>
    </xf>
    <xf borderId="1" fillId="0" fontId="1" numFmtId="16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4" fontId="4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/>
    </xf>
    <xf borderId="1" fillId="0" fontId="3" numFmtId="0" xfId="0" applyBorder="1" applyFont="1"/>
    <xf borderId="1" fillId="3" fontId="2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5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1" fillId="5" fontId="6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1" fillId="0" fontId="8" numFmtId="0" xfId="0" applyAlignment="1" applyBorder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7" numFmtId="166" xfId="0" applyAlignment="1" applyFont="1" applyNumberFormat="1">
      <alignment readingOrder="0"/>
    </xf>
    <xf borderId="0" fillId="0" fontId="7" numFmtId="0" xfId="0" applyFont="1"/>
    <xf borderId="1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1" fillId="0" fontId="8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right" vertical="bottom"/>
    </xf>
    <xf borderId="1" fillId="0" fontId="7" numFmtId="10" xfId="0" applyAlignment="1" applyBorder="1" applyFont="1" applyNumberFormat="1">
      <alignment horizontal="right" readingOrder="0" vertical="bottom"/>
    </xf>
    <xf borderId="1" fillId="0" fontId="7" numFmtId="167" xfId="0" applyAlignment="1" applyBorder="1" applyFont="1" applyNumberFormat="1">
      <alignment horizontal="right" readingOrder="0" vertical="bottom"/>
    </xf>
    <xf borderId="1" fillId="0" fontId="7" numFmtId="9" xfId="0" applyAlignment="1" applyBorder="1" applyFont="1" applyNumberFormat="1">
      <alignment horizontal="right" readingOrder="0" vertical="bottom"/>
    </xf>
    <xf borderId="1" fillId="0" fontId="7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readingOrder="0"/>
    </xf>
    <xf borderId="1" fillId="3" fontId="8" numFmtId="0" xfId="0" applyAlignment="1" applyBorder="1" applyFont="1">
      <alignment horizontal="right" readingOrder="0"/>
    </xf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1" fillId="4" fontId="10" numFmtId="0" xfId="0" applyAlignment="1" applyBorder="1" applyFont="1">
      <alignment readingOrder="0"/>
    </xf>
    <xf borderId="1" fillId="4" fontId="11" numFmtId="0" xfId="0" applyAlignment="1" applyBorder="1" applyFont="1">
      <alignment readingOrder="0"/>
    </xf>
    <xf borderId="1" fillId="0" fontId="3" numFmtId="10" xfId="0" applyAlignment="1" applyBorder="1" applyFont="1" applyNumberFormat="1">
      <alignment readingOrder="0"/>
    </xf>
    <xf borderId="1" fillId="0" fontId="3" numFmtId="9" xfId="0" applyAlignment="1" applyBorder="1" applyFont="1" applyNumberFormat="1">
      <alignment readingOrder="0"/>
    </xf>
    <xf borderId="1" fillId="0" fontId="3" numFmtId="4" xfId="0" applyAlignment="1" applyBorder="1" applyFont="1" applyNumberFormat="1">
      <alignment readingOrder="0"/>
    </xf>
    <xf borderId="0" fillId="0" fontId="3" numFmtId="4" xfId="0" applyFont="1" applyNumberFormat="1"/>
    <xf borderId="1" fillId="0" fontId="3" numFmtId="4" xfId="0" applyBorder="1" applyFont="1" applyNumberFormat="1"/>
    <xf borderId="1" fillId="0" fontId="3" numFmtId="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167" xfId="0" applyAlignment="1" applyBorder="1" applyFont="1" applyNumberFormat="1">
      <alignment readingOrder="0"/>
    </xf>
    <xf borderId="1" fillId="0" fontId="3" numFmtId="2" xfId="0" applyBorder="1" applyFont="1" applyNumberFormat="1"/>
    <xf borderId="2" fillId="6" fontId="12" numFmtId="0" xfId="0" applyAlignment="1" applyBorder="1" applyFill="1" applyFont="1">
      <alignment readingOrder="0" vertical="bottom"/>
    </xf>
    <xf borderId="3" fillId="0" fontId="13" numFmtId="0" xfId="0" applyBorder="1" applyFont="1"/>
    <xf borderId="4" fillId="0" fontId="13" numFmtId="0" xfId="0" applyBorder="1" applyFont="1"/>
    <xf borderId="0" fillId="0" fontId="3" numFmtId="0" xfId="0" applyAlignment="1" applyFont="1">
      <alignment readingOrder="0"/>
    </xf>
    <xf borderId="2" fillId="6" fontId="12" numFmtId="0" xfId="0" applyAlignment="1" applyBorder="1" applyFont="1">
      <alignment vertical="bottom"/>
    </xf>
    <xf borderId="1" fillId="0" fontId="14" numFmtId="4" xfId="0" applyAlignment="1" applyBorder="1" applyFont="1" applyNumberFormat="1">
      <alignment readingOrder="0"/>
    </xf>
    <xf borderId="1" fillId="0" fontId="4" numFmtId="4" xfId="0" applyBorder="1" applyFont="1" applyNumberFormat="1"/>
    <xf borderId="1" fillId="0" fontId="1" numFmtId="0" xfId="0" applyAlignment="1" applyBorder="1" applyFont="1">
      <alignment vertical="bottom"/>
    </xf>
    <xf borderId="1" fillId="0" fontId="3" numFmtId="166" xfId="0" applyAlignment="1" applyBorder="1" applyFont="1" applyNumberFormat="1">
      <alignment readingOrder="0"/>
    </xf>
    <xf borderId="1" fillId="0" fontId="3" numFmtId="166" xfId="0" applyBorder="1" applyFont="1" applyNumberFormat="1"/>
    <xf borderId="1" fillId="0" fontId="1" numFmtId="2" xfId="0" applyAlignment="1" applyBorder="1" applyFont="1" applyNumberFormat="1">
      <alignment vertical="bottom"/>
    </xf>
    <xf borderId="1" fillId="0" fontId="3" numFmtId="10" xfId="0" applyBorder="1" applyFont="1" applyNumberFormat="1"/>
    <xf borderId="0" fillId="0" fontId="3" numFmtId="166" xfId="0" applyFont="1" applyNumberFormat="1"/>
    <xf borderId="1" fillId="0" fontId="14" numFmtId="0" xfId="0" applyAlignment="1" applyBorder="1" applyFont="1">
      <alignment readingOrder="0"/>
    </xf>
    <xf borderId="1" fillId="0" fontId="4" numFmtId="166" xfId="0" applyBorder="1" applyFont="1" applyNumberFormat="1"/>
    <xf borderId="0" fillId="0" fontId="4" numFmtId="166" xfId="0" applyFont="1" applyNumberFormat="1"/>
    <xf borderId="1" fillId="0" fontId="3" numFmtId="0" xfId="0" applyAlignment="1" applyBorder="1" applyFont="1">
      <alignment readingOrder="0" shrinkToFit="0" wrapText="1"/>
    </xf>
    <xf borderId="1" fillId="0" fontId="3" numFmtId="168" xfId="0" applyBorder="1" applyFont="1" applyNumberFormat="1"/>
    <xf borderId="1" fillId="0" fontId="12" numFmtId="4" xfId="0" applyAlignment="1" applyBorder="1" applyFont="1" applyNumberFormat="1">
      <alignment readingOrder="0" vertical="bottom"/>
    </xf>
    <xf borderId="1" fillId="0" fontId="1" numFmtId="4" xfId="0" applyAlignment="1" applyBorder="1" applyFont="1" applyNumberFormat="1">
      <alignment horizontal="right" vertical="bottom"/>
    </xf>
    <xf borderId="1" fillId="0" fontId="1" numFmtId="4" xfId="0" applyAlignment="1" applyBorder="1" applyFont="1" applyNumberFormat="1">
      <alignment vertical="bottom"/>
    </xf>
    <xf borderId="1" fillId="0" fontId="1" numFmtId="1" xfId="0" applyAlignment="1" applyBorder="1" applyFont="1" applyNumberFormat="1">
      <alignment horizontal="right" vertical="bottom"/>
    </xf>
    <xf borderId="1" fillId="0" fontId="1" numFmtId="2" xfId="0" applyAlignment="1" applyBorder="1" applyFont="1" applyNumberFormat="1">
      <alignment horizontal="right" vertical="bottom"/>
    </xf>
    <xf borderId="1" fillId="0" fontId="12" numFmtId="4" xfId="0" applyAlignment="1" applyBorder="1" applyFont="1" applyNumberFormat="1">
      <alignment vertical="bottom"/>
    </xf>
    <xf borderId="1" fillId="0" fontId="12" numFmtId="0" xfId="0" applyAlignment="1" applyBorder="1" applyFont="1">
      <alignment vertical="bottom"/>
    </xf>
    <xf borderId="1" fillId="0" fontId="4" numFmtId="4" xfId="0" applyAlignment="1" applyBorder="1" applyFont="1" applyNumberFormat="1">
      <alignment readingOrder="0"/>
    </xf>
    <xf borderId="1" fillId="0" fontId="12" numFmtId="0" xfId="0" applyAlignment="1" applyBorder="1" applyFont="1">
      <alignment readingOrder="0" vertical="bottom"/>
    </xf>
    <xf borderId="1" fillId="0" fontId="1" numFmtId="4" xfId="0" applyAlignment="1" applyBorder="1" applyFont="1" applyNumberFormat="1">
      <alignment readingOrder="0" vertical="bottom"/>
    </xf>
    <xf borderId="1" fillId="0" fontId="1" numFmtId="4" xfId="0" applyAlignment="1" applyBorder="1" applyFont="1" applyNumberFormat="1">
      <alignment horizontal="right" readingOrder="0" vertical="bottom"/>
    </xf>
    <xf borderId="2" fillId="6" fontId="4" numFmtId="4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0" fillId="0" fontId="3" numFmtId="0" xfId="0" applyFont="1"/>
    <xf borderId="0" fillId="3" fontId="15" numFmtId="0" xfId="0" applyFont="1"/>
    <xf borderId="0" fillId="3" fontId="16" numFmtId="10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1" fillId="4" fontId="12" numFmtId="0" xfId="0" applyAlignment="1" applyBorder="1" applyFont="1">
      <alignment shrinkToFit="0" vertical="bottom" wrapText="1"/>
    </xf>
    <xf borderId="4" fillId="4" fontId="12" numFmtId="0" xfId="0" applyAlignment="1" applyBorder="1" applyFont="1">
      <alignment vertical="bottom"/>
    </xf>
    <xf borderId="4" fillId="4" fontId="12" numFmtId="0" xfId="0" applyAlignment="1" applyBorder="1" applyFont="1">
      <alignment readingOrder="0" shrinkToFit="0" vertical="bottom" wrapText="1"/>
    </xf>
    <xf borderId="5" fillId="5" fontId="12" numFmtId="0" xfId="0" applyAlignment="1" applyBorder="1" applyFont="1">
      <alignment shrinkToFit="0" vertical="bottom" wrapText="1"/>
    </xf>
    <xf borderId="6" fillId="5" fontId="1" numFmtId="0" xfId="0" applyAlignment="1" applyBorder="1" applyFont="1">
      <alignment vertical="bottom"/>
    </xf>
    <xf borderId="5" fillId="0" fontId="12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vertical="bottom"/>
    </xf>
    <xf borderId="5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horizontal="right" vertical="bottom"/>
    </xf>
    <xf borderId="6" fillId="0" fontId="1" numFmtId="4" xfId="0" applyAlignment="1" applyBorder="1" applyFont="1" applyNumberFormat="1">
      <alignment horizontal="right" shrinkToFit="0" vertical="bottom" wrapText="1"/>
    </xf>
    <xf borderId="6" fillId="0" fontId="1" numFmtId="4" xfId="0" applyAlignment="1" applyBorder="1" applyFont="1" applyNumberFormat="1">
      <alignment horizontal="right" readingOrder="0" shrinkToFit="0" vertical="bottom" wrapText="1"/>
    </xf>
    <xf borderId="5" fillId="7" fontId="12" numFmtId="0" xfId="0" applyAlignment="1" applyBorder="1" applyFill="1" applyFont="1">
      <alignment shrinkToFit="0" vertical="bottom" wrapText="1"/>
    </xf>
    <xf borderId="6" fillId="7" fontId="12" numFmtId="0" xfId="0" applyAlignment="1" applyBorder="1" applyFont="1">
      <alignment horizontal="right" vertical="bottom"/>
    </xf>
    <xf borderId="6" fillId="7" fontId="12" numFmtId="4" xfId="0" applyAlignment="1" applyBorder="1" applyFont="1" applyNumberFormat="1">
      <alignment horizontal="right" shrinkToFit="0" vertical="bottom" wrapText="1"/>
    </xf>
    <xf borderId="6" fillId="0" fontId="1" numFmtId="4" xfId="0" applyAlignment="1" applyBorder="1" applyFont="1" applyNumberFormat="1">
      <alignment vertical="bottom"/>
    </xf>
    <xf borderId="6" fillId="0" fontId="12" numFmtId="0" xfId="0" applyAlignment="1" applyBorder="1" applyFont="1">
      <alignment horizontal="right" vertical="bottom"/>
    </xf>
    <xf borderId="6" fillId="0" fontId="12" numFmtId="4" xfId="0" applyAlignment="1" applyBorder="1" applyFont="1" applyNumberFormat="1">
      <alignment horizontal="right" shrinkToFit="0" vertical="bottom" wrapText="1"/>
    </xf>
    <xf borderId="6" fillId="0" fontId="12" numFmtId="4" xfId="0" applyAlignment="1" applyBorder="1" applyFont="1" applyNumberFormat="1">
      <alignment horizontal="right" readingOrder="0" vertical="bottom"/>
    </xf>
    <xf borderId="6" fillId="0" fontId="12" numFmtId="4" xfId="0" applyAlignment="1" applyBorder="1" applyFont="1" applyNumberFormat="1">
      <alignment horizontal="right" vertical="bottom"/>
    </xf>
    <xf borderId="0" fillId="3" fontId="16" numFmtId="0" xfId="0" applyAlignment="1" applyFont="1">
      <alignment readingOrder="0"/>
    </xf>
    <xf borderId="5" fillId="8" fontId="12" numFmtId="0" xfId="0" applyAlignment="1" applyBorder="1" applyFill="1" applyFont="1">
      <alignment shrinkToFit="0" vertical="bottom" wrapText="1"/>
    </xf>
    <xf borderId="6" fillId="8" fontId="12" numFmtId="0" xfId="0" applyAlignment="1" applyBorder="1" applyFont="1">
      <alignment horizontal="right" vertical="bottom"/>
    </xf>
    <xf borderId="6" fillId="8" fontId="12" numFmtId="4" xfId="0" applyAlignment="1" applyBorder="1" applyFont="1" applyNumberFormat="1">
      <alignment horizontal="right" shrinkToFit="0" vertical="bottom" wrapText="1"/>
    </xf>
    <xf borderId="6" fillId="5" fontId="1" numFmtId="4" xfId="0" applyAlignment="1" applyBorder="1" applyFont="1" applyNumberFormat="1">
      <alignment vertical="bottom"/>
    </xf>
    <xf borderId="0" fillId="6" fontId="17" numFmtId="0" xfId="0" applyAlignment="1" applyFont="1">
      <alignment horizontal="center" vertical="bottom"/>
    </xf>
    <xf borderId="0" fillId="9" fontId="17" numFmtId="0" xfId="0" applyAlignment="1" applyFill="1" applyFont="1">
      <alignment vertical="bottom"/>
    </xf>
    <xf borderId="7" fillId="0" fontId="18" numFmtId="0" xfId="0" applyAlignment="1" applyBorder="1" applyFont="1">
      <alignment readingOrder="0" vertical="center"/>
    </xf>
    <xf borderId="8" fillId="0" fontId="13" numFmtId="0" xfId="0" applyBorder="1" applyFont="1"/>
    <xf borderId="9" fillId="0" fontId="13" numFmtId="0" xfId="0" applyBorder="1" applyFont="1"/>
    <xf borderId="10" fillId="0" fontId="13" numFmtId="0" xfId="0" applyBorder="1" applyFont="1"/>
    <xf borderId="11" fillId="0" fontId="13" numFmtId="0" xfId="0" applyBorder="1" applyFont="1"/>
    <xf borderId="6" fillId="0" fontId="13" numFmtId="0" xfId="0" applyBorder="1" applyFont="1"/>
    <xf borderId="1" fillId="0" fontId="12" numFmtId="0" xfId="0" applyAlignment="1" applyBorder="1" applyFont="1">
      <alignment readingOrder="0"/>
    </xf>
    <xf borderId="1" fillId="0" fontId="19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8" numFmtId="4" xfId="0" applyAlignment="1" applyBorder="1" applyFont="1" applyNumberFormat="1">
      <alignment horizontal="center" readingOrder="0" shrinkToFit="0" vertical="bottom" wrapText="0"/>
    </xf>
    <xf borderId="0" fillId="0" fontId="21" numFmtId="0" xfId="0" applyAlignment="1" applyFont="1">
      <alignment horizontal="center"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1" fillId="0" fontId="8" numFmtId="166" xfId="0" applyAlignment="1" applyBorder="1" applyFont="1" applyNumberFormat="1">
      <alignment horizontal="center" readingOrder="0" shrinkToFit="0" vertical="bottom" wrapText="0"/>
    </xf>
    <xf borderId="2" fillId="0" fontId="8" numFmtId="0" xfId="0" applyAlignment="1" applyBorder="1" applyFont="1">
      <alignment horizontal="center" readingOrder="0" shrinkToFit="0" vertical="bottom" wrapText="0"/>
    </xf>
    <xf borderId="0" fillId="0" fontId="21" numFmtId="0" xfId="0" applyAlignment="1" applyFont="1">
      <alignment horizontal="center" shrinkToFit="0" vertical="bottom" wrapText="0"/>
    </xf>
    <xf borderId="0" fillId="0" fontId="21" numFmtId="0" xfId="0" applyAlignment="1" applyFont="1">
      <alignment shrinkToFit="0" vertical="bottom" wrapText="0"/>
    </xf>
    <xf borderId="0" fillId="0" fontId="21" numFmtId="0" xfId="0" applyAlignment="1" applyFont="1">
      <alignment horizontal="center"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1" fillId="4" fontId="4" numFmtId="0" xfId="0" applyAlignment="1" applyBorder="1" applyFont="1">
      <alignment horizontal="center" readingOrder="0"/>
    </xf>
    <xf borderId="2" fillId="6" fontId="22" numFmtId="0" xfId="0" applyAlignment="1" applyBorder="1" applyFont="1">
      <alignment readingOrder="0" vertical="top"/>
    </xf>
    <xf borderId="1" fillId="0" fontId="22" numFmtId="0" xfId="0" applyAlignment="1" applyBorder="1" applyFont="1">
      <alignment readingOrder="0" vertical="top"/>
    </xf>
    <xf borderId="1" fillId="0" fontId="3" numFmtId="0" xfId="0" applyAlignment="1" applyBorder="1" applyFont="1">
      <alignment horizontal="center" readingOrder="0"/>
    </xf>
    <xf borderId="1" fillId="0" fontId="3" numFmtId="169" xfId="0" applyBorder="1" applyFont="1" applyNumberFormat="1"/>
    <xf borderId="12" fillId="0" fontId="3" numFmtId="0" xfId="0" applyAlignment="1" applyBorder="1" applyFont="1">
      <alignment horizontal="center" readingOrder="0"/>
    </xf>
    <xf borderId="12" fillId="0" fontId="3" numFmtId="169" xfId="0" applyAlignment="1" applyBorder="1" applyFont="1" applyNumberFormat="1">
      <alignment readingOrder="0"/>
    </xf>
    <xf borderId="5" fillId="0" fontId="13" numFmtId="0" xfId="0" applyBorder="1" applyFont="1"/>
    <xf borderId="1" fillId="0" fontId="3" numFmtId="169" xfId="0" applyAlignment="1" applyBorder="1" applyFont="1" applyNumberFormat="1">
      <alignment readingOrder="0"/>
    </xf>
    <xf borderId="0" fillId="0" fontId="2" numFmtId="0" xfId="0" applyAlignment="1" applyFont="1">
      <alignment vertical="bottom"/>
    </xf>
    <xf borderId="12" fillId="0" fontId="3" numFmtId="169" xfId="0" applyBorder="1" applyFont="1" applyNumberFormat="1"/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/>
    </xf>
    <xf borderId="2" fillId="6" fontId="4" numFmtId="0" xfId="0" applyAlignment="1" applyBorder="1" applyFont="1">
      <alignment readingOrder="0"/>
    </xf>
    <xf borderId="0" fillId="3" fontId="2" numFmtId="0" xfId="0" applyAlignment="1" applyFont="1">
      <alignment horizontal="center" readingOrder="0"/>
    </xf>
    <xf borderId="5" fillId="0" fontId="3" numFmtId="169" xfId="0" applyBorder="1" applyFont="1" applyNumberFormat="1"/>
    <xf borderId="0" fillId="0" fontId="3" numFmtId="4" xfId="0" applyAlignment="1" applyFont="1" applyNumberFormat="1">
      <alignment readingOrder="0"/>
    </xf>
    <xf borderId="1" fillId="0" fontId="4" numFmtId="0" xfId="0" applyAlignment="1" applyBorder="1" applyFont="1">
      <alignment readingOrder="0" shrinkToFit="0" wrapText="1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 vertical="bottom"/>
    </xf>
    <xf borderId="12" fillId="6" fontId="23" numFmtId="0" xfId="0" applyAlignment="1" applyBorder="1" applyFont="1">
      <alignment horizontal="center" shrinkToFit="0" vertical="bottom" wrapText="1"/>
    </xf>
    <xf borderId="9" fillId="6" fontId="23" numFmtId="0" xfId="0" applyAlignment="1" applyBorder="1" applyFont="1">
      <alignment horizontal="center" shrinkToFit="0" vertical="bottom" wrapText="1"/>
    </xf>
    <xf borderId="4" fillId="10" fontId="17" numFmtId="0" xfId="0" applyAlignment="1" applyBorder="1" applyFill="1" applyFont="1">
      <alignment horizontal="center" vertical="bottom"/>
    </xf>
    <xf borderId="3" fillId="10" fontId="17" numFmtId="0" xfId="0" applyAlignment="1" applyBorder="1" applyFont="1">
      <alignment horizontal="center" vertical="bottom"/>
    </xf>
    <xf borderId="0" fillId="0" fontId="4" numFmtId="0" xfId="0" applyAlignment="1" applyFont="1">
      <alignment readingOrder="0"/>
    </xf>
    <xf borderId="6" fillId="10" fontId="17" numFmtId="0" xfId="0" applyAlignment="1" applyBorder="1" applyFont="1">
      <alignment horizontal="right" readingOrder="0" vertical="bottom"/>
    </xf>
    <xf borderId="6" fillId="10" fontId="17" numFmtId="0" xfId="0" applyAlignment="1" applyBorder="1" applyFont="1">
      <alignment horizontal="right" vertical="bottom"/>
    </xf>
    <xf borderId="5" fillId="3" fontId="1" numFmtId="0" xfId="0" applyAlignment="1" applyBorder="1" applyFont="1">
      <alignment horizontal="left" readingOrder="0" vertical="bottom"/>
    </xf>
    <xf borderId="6" fillId="3" fontId="1" numFmtId="0" xfId="0" applyAlignment="1" applyBorder="1" applyFont="1">
      <alignment horizontal="left" readingOrder="0" vertical="bottom"/>
    </xf>
    <xf borderId="6" fillId="3" fontId="1" numFmtId="0" xfId="0" applyAlignment="1" applyBorder="1" applyFont="1">
      <alignment readingOrder="0" vertical="bottom"/>
    </xf>
    <xf borderId="6" fillId="3" fontId="1" numFmtId="4" xfId="0" applyAlignment="1" applyBorder="1" applyFont="1" applyNumberFormat="1">
      <alignment readingOrder="0" vertical="bottom"/>
    </xf>
    <xf borderId="10" fillId="10" fontId="12" numFmtId="0" xfId="0" applyAlignment="1" applyBorder="1" applyFont="1">
      <alignment horizontal="center" vertical="bottom"/>
    </xf>
    <xf borderId="6" fillId="3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shrinkToFit="0" vertical="bottom" wrapText="1"/>
    </xf>
    <xf borderId="6" fillId="0" fontId="1" numFmtId="2" xfId="0" applyAlignment="1" applyBorder="1" applyFont="1" applyNumberFormat="1">
      <alignment horizontal="right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readingOrder="0" vertical="bottom"/>
    </xf>
    <xf borderId="6" fillId="0" fontId="1" numFmtId="2" xfId="0" applyAlignment="1" applyBorder="1" applyFont="1" applyNumberFormat="1">
      <alignment horizontal="right" readingOrder="0" vertical="bottom"/>
    </xf>
    <xf borderId="6" fillId="0" fontId="1" numFmtId="0" xfId="0" applyAlignment="1" applyBorder="1" applyFont="1">
      <alignment readingOrder="0" shrinkToFit="0" vertical="bottom" wrapText="1"/>
    </xf>
    <xf borderId="6" fillId="0" fontId="1" numFmtId="2" xfId="0" applyAlignment="1" applyBorder="1" applyFont="1" applyNumberFormat="1">
      <alignment vertical="bottom"/>
    </xf>
    <xf borderId="5" fillId="0" fontId="1" numFmtId="2" xfId="0" applyAlignment="1" applyBorder="1" applyFont="1" applyNumberFormat="1">
      <alignment vertical="bottom"/>
    </xf>
    <xf borderId="6" fillId="0" fontId="1" numFmtId="2" xfId="0" applyAlignment="1" applyBorder="1" applyFont="1" applyNumberFormat="1">
      <alignment readingOrder="0" vertical="bottom"/>
    </xf>
    <xf borderId="1" fillId="0" fontId="3" numFmtId="0" xfId="0" applyAlignment="1" applyBorder="1" applyFont="1">
      <alignment horizontal="right" readingOrder="0"/>
    </xf>
    <xf borderId="13" fillId="0" fontId="1" numFmtId="2" xfId="0" applyAlignment="1" applyBorder="1" applyFont="1" applyNumberFormat="1">
      <alignment vertical="bottom"/>
    </xf>
    <xf borderId="14" fillId="0" fontId="1" numFmtId="2" xfId="0" applyAlignment="1" applyBorder="1" applyFont="1" applyNumberFormat="1">
      <alignment readingOrder="0" vertical="bottom"/>
    </xf>
    <xf borderId="14" fillId="3" fontId="1" numFmtId="0" xfId="0" applyAlignment="1" applyBorder="1" applyFont="1">
      <alignment readingOrder="0" vertical="bottom"/>
    </xf>
    <xf borderId="2" fillId="1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</cols>
  <sheetData>
    <row r="1">
      <c r="Q1" s="1" t="s">
        <v>0</v>
      </c>
      <c r="R1" s="1" t="s">
        <v>1</v>
      </c>
      <c r="S1" s="2" t="s">
        <v>2</v>
      </c>
    </row>
    <row r="2">
      <c r="B2" s="3"/>
      <c r="Q2" s="4">
        <v>44911.0</v>
      </c>
      <c r="R2" s="5">
        <v>3.4244331613176E13</v>
      </c>
      <c r="S2" s="6" t="s">
        <v>3</v>
      </c>
    </row>
    <row r="3">
      <c r="A3" s="7" t="s">
        <v>4</v>
      </c>
      <c r="B3" s="8">
        <v>112.0</v>
      </c>
      <c r="Q3" s="4">
        <v>44912.0</v>
      </c>
      <c r="R3" s="5">
        <v>3.4244331613176E13</v>
      </c>
      <c r="S3" s="6">
        <f t="shared" ref="S3:S365" si="1">R3/R2</f>
        <v>1</v>
      </c>
    </row>
    <row r="4">
      <c r="A4" s="9" t="s">
        <v>5</v>
      </c>
      <c r="B4" s="10"/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Q4" s="4">
        <v>44913.0</v>
      </c>
      <c r="R4" s="5">
        <v>3.4244331613176E13</v>
      </c>
      <c r="S4" s="6">
        <f t="shared" si="1"/>
        <v>1</v>
      </c>
    </row>
    <row r="5">
      <c r="A5" s="8" t="s">
        <v>18</v>
      </c>
      <c r="B5" s="11"/>
      <c r="C5" s="8">
        <v>6.73059069020311E13</v>
      </c>
      <c r="D5" s="11">
        <f t="shared" ref="D5:N5" si="2">C5*$B$7</f>
        <v>79961688689052</v>
      </c>
      <c r="E5" s="11">
        <f t="shared" si="2"/>
        <v>94997184531093</v>
      </c>
      <c r="F5" s="11">
        <f t="shared" si="2"/>
        <v>112859860975774</v>
      </c>
      <c r="G5" s="11">
        <f t="shared" si="2"/>
        <v>134081323381769</v>
      </c>
      <c r="H5" s="11">
        <f t="shared" si="2"/>
        <v>159293136854612</v>
      </c>
      <c r="I5" s="11">
        <f t="shared" si="2"/>
        <v>189245622052329</v>
      </c>
      <c r="J5" s="11">
        <f t="shared" si="2"/>
        <v>224830185236796</v>
      </c>
      <c r="K5" s="11">
        <f t="shared" si="2"/>
        <v>267105847128314</v>
      </c>
      <c r="L5" s="11">
        <f t="shared" si="2"/>
        <v>317330760080065</v>
      </c>
      <c r="M5" s="11">
        <f t="shared" si="2"/>
        <v>376999651544945</v>
      </c>
      <c r="N5" s="11">
        <f t="shared" si="2"/>
        <v>447888308177719</v>
      </c>
      <c r="Q5" s="4">
        <v>44914.0</v>
      </c>
      <c r="R5" s="5">
        <v>3.46065985884727E13</v>
      </c>
      <c r="S5" s="6">
        <f t="shared" si="1"/>
        <v>1.010578889</v>
      </c>
    </row>
    <row r="6">
      <c r="A6" s="8" t="s">
        <v>19</v>
      </c>
      <c r="B6" s="11"/>
      <c r="C6" s="11">
        <f>6.25*(2592000/(C5*2^32/($B$3 * 1000000000000)))</f>
        <v>0.006276535586</v>
      </c>
      <c r="D6" s="11">
        <f t="shared" ref="D6:N6" si="3">3.125*(2592000/(D5*2^32/($B$3 * 1000000000000)))</f>
        <v>0.002641564522</v>
      </c>
      <c r="E6" s="11">
        <f t="shared" si="3"/>
        <v>0.002223476001</v>
      </c>
      <c r="F6" s="11">
        <f t="shared" si="3"/>
        <v>0.001871559632</v>
      </c>
      <c r="G6" s="11">
        <f t="shared" si="3"/>
        <v>0.001575342148</v>
      </c>
      <c r="H6" s="11">
        <f t="shared" si="3"/>
        <v>0.001326007913</v>
      </c>
      <c r="I6" s="11">
        <f t="shared" si="3"/>
        <v>0.001116136572</v>
      </c>
      <c r="J6" s="11">
        <f t="shared" si="3"/>
        <v>0.0009394822128</v>
      </c>
      <c r="K6" s="11">
        <f t="shared" si="3"/>
        <v>0.0007907874807</v>
      </c>
      <c r="L6" s="11">
        <f t="shared" si="3"/>
        <v>0.00066562712</v>
      </c>
      <c r="M6" s="11">
        <f t="shared" si="3"/>
        <v>0.0005602762736</v>
      </c>
      <c r="N6" s="11">
        <f t="shared" si="3"/>
        <v>0.0004715996289</v>
      </c>
      <c r="Q6" s="4">
        <v>44915.0</v>
      </c>
      <c r="R6" s="5">
        <v>3.5364065900457E13</v>
      </c>
      <c r="S6" s="6">
        <f t="shared" si="1"/>
        <v>1.021887945</v>
      </c>
    </row>
    <row r="7">
      <c r="A7" s="8" t="s">
        <v>20</v>
      </c>
      <c r="B7" s="12">
        <f>S367^90</f>
        <v>1.188033746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Q7" s="4">
        <v>44916.0</v>
      </c>
      <c r="R7" s="5">
        <v>3.5364065900457E13</v>
      </c>
      <c r="S7" s="6">
        <f t="shared" si="1"/>
        <v>1</v>
      </c>
    </row>
    <row r="8">
      <c r="A8" s="8" t="s">
        <v>21</v>
      </c>
      <c r="B8" s="11"/>
      <c r="C8" s="11">
        <f t="shared" ref="C8:N8" si="4">100*C6*0.96</f>
        <v>0.6025474163</v>
      </c>
      <c r="D8" s="11">
        <f t="shared" si="4"/>
        <v>0.2535901941</v>
      </c>
      <c r="E8" s="11">
        <f t="shared" si="4"/>
        <v>0.2134536961</v>
      </c>
      <c r="F8" s="11">
        <f t="shared" si="4"/>
        <v>0.1796697247</v>
      </c>
      <c r="G8" s="11">
        <f t="shared" si="4"/>
        <v>0.1512328462</v>
      </c>
      <c r="H8" s="11">
        <f t="shared" si="4"/>
        <v>0.1272967596</v>
      </c>
      <c r="I8" s="11">
        <f t="shared" si="4"/>
        <v>0.1071491109</v>
      </c>
      <c r="J8" s="11">
        <f t="shared" si="4"/>
        <v>0.09019029243</v>
      </c>
      <c r="K8" s="11">
        <f t="shared" si="4"/>
        <v>0.07591559814</v>
      </c>
      <c r="L8" s="11">
        <f t="shared" si="4"/>
        <v>0.06390020352</v>
      </c>
      <c r="M8" s="11">
        <f t="shared" si="4"/>
        <v>0.05378652227</v>
      </c>
      <c r="N8" s="11">
        <f t="shared" si="4"/>
        <v>0.04527356437</v>
      </c>
      <c r="Q8" s="4">
        <v>44917.0</v>
      </c>
      <c r="R8" s="5">
        <v>3.5364065900457E13</v>
      </c>
      <c r="S8" s="6">
        <f t="shared" si="1"/>
        <v>1</v>
      </c>
    </row>
    <row r="9">
      <c r="Q9" s="4">
        <v>44918.0</v>
      </c>
      <c r="R9" s="5">
        <v>3.5364065900457E13</v>
      </c>
      <c r="S9" s="6">
        <f t="shared" si="1"/>
        <v>1</v>
      </c>
    </row>
    <row r="10">
      <c r="Q10" s="4">
        <v>44919.0</v>
      </c>
      <c r="R10" s="5">
        <v>3.5364065900457E13</v>
      </c>
      <c r="S10" s="6">
        <f t="shared" si="1"/>
        <v>1</v>
      </c>
    </row>
    <row r="11">
      <c r="Q11" s="4">
        <v>44920.0</v>
      </c>
      <c r="R11" s="5">
        <v>3.5364065900457E13</v>
      </c>
      <c r="S11" s="6">
        <f t="shared" si="1"/>
        <v>1</v>
      </c>
    </row>
    <row r="12">
      <c r="Q12" s="4">
        <v>44921.0</v>
      </c>
      <c r="R12" s="5">
        <v>3.5364065900457E13</v>
      </c>
      <c r="S12" s="6">
        <f t="shared" si="1"/>
        <v>1</v>
      </c>
    </row>
    <row r="13">
      <c r="Q13" s="4">
        <v>44922.0</v>
      </c>
      <c r="R13" s="5">
        <v>3.5364065900457E13</v>
      </c>
      <c r="S13" s="6">
        <f t="shared" si="1"/>
        <v>1</v>
      </c>
    </row>
    <row r="14">
      <c r="Q14" s="4">
        <v>44923.0</v>
      </c>
      <c r="R14" s="5">
        <v>3.5364065900457E13</v>
      </c>
      <c r="S14" s="6">
        <f t="shared" si="1"/>
        <v>1</v>
      </c>
    </row>
    <row r="15">
      <c r="Q15" s="4">
        <v>44924.0</v>
      </c>
      <c r="R15" s="5">
        <v>3.5364065900457E13</v>
      </c>
      <c r="S15" s="6">
        <f t="shared" si="1"/>
        <v>1</v>
      </c>
    </row>
    <row r="16">
      <c r="Q16" s="4">
        <v>44925.0</v>
      </c>
      <c r="R16" s="5">
        <v>3.5364065900457E13</v>
      </c>
      <c r="S16" s="6">
        <f t="shared" si="1"/>
        <v>1</v>
      </c>
    </row>
    <row r="17">
      <c r="Q17" s="4">
        <v>44926.0</v>
      </c>
      <c r="R17" s="5">
        <v>3.5364065900457E13</v>
      </c>
      <c r="S17" s="6">
        <f t="shared" si="1"/>
        <v>1</v>
      </c>
    </row>
    <row r="18">
      <c r="Q18" s="4">
        <v>44927.0</v>
      </c>
      <c r="R18" s="5">
        <v>3.5364065900457E13</v>
      </c>
      <c r="S18" s="6">
        <f t="shared" si="1"/>
        <v>1</v>
      </c>
    </row>
    <row r="19">
      <c r="Q19" s="4">
        <v>44928.0</v>
      </c>
      <c r="R19" s="5">
        <v>3.5364065900457E13</v>
      </c>
      <c r="S19" s="6">
        <f t="shared" si="1"/>
        <v>1</v>
      </c>
    </row>
    <row r="20">
      <c r="Q20" s="4">
        <v>44929.0</v>
      </c>
      <c r="R20" s="5">
        <v>3.42090699229542E13</v>
      </c>
      <c r="S20" s="6">
        <f t="shared" si="1"/>
        <v>0.9673398421</v>
      </c>
    </row>
    <row r="21">
      <c r="Q21" s="4">
        <v>44930.0</v>
      </c>
      <c r="R21" s="5">
        <v>3.4093570325204E13</v>
      </c>
      <c r="S21" s="6">
        <f t="shared" si="1"/>
        <v>0.9966237142</v>
      </c>
    </row>
    <row r="22">
      <c r="Q22" s="4">
        <v>44931.0</v>
      </c>
      <c r="R22" s="5">
        <v>3.4093570325204E13</v>
      </c>
      <c r="S22" s="6">
        <f t="shared" si="1"/>
        <v>1</v>
      </c>
    </row>
    <row r="23">
      <c r="Q23" s="4">
        <v>44932.0</v>
      </c>
      <c r="R23" s="5">
        <v>3.4093570325204E13</v>
      </c>
      <c r="S23" s="6">
        <f t="shared" si="1"/>
        <v>1</v>
      </c>
    </row>
    <row r="24">
      <c r="Q24" s="4">
        <v>44933.0</v>
      </c>
      <c r="R24" s="5">
        <v>3.4093570325204E13</v>
      </c>
      <c r="S24" s="6">
        <f t="shared" si="1"/>
        <v>1</v>
      </c>
    </row>
    <row r="25">
      <c r="Q25" s="4">
        <v>44934.0</v>
      </c>
      <c r="R25" s="5">
        <v>3.4093570325204E13</v>
      </c>
      <c r="S25" s="6">
        <f t="shared" si="1"/>
        <v>1</v>
      </c>
    </row>
    <row r="26">
      <c r="Q26" s="4">
        <v>44935.0</v>
      </c>
      <c r="R26" s="5">
        <v>3.4093570325204E13</v>
      </c>
      <c r="S26" s="6">
        <f t="shared" si="1"/>
        <v>1</v>
      </c>
    </row>
    <row r="27">
      <c r="Q27" s="4">
        <v>44936.0</v>
      </c>
      <c r="R27" s="5">
        <v>3.4093570325204E13</v>
      </c>
      <c r="S27" s="6">
        <f t="shared" si="1"/>
        <v>1</v>
      </c>
    </row>
    <row r="28">
      <c r="Q28" s="4">
        <v>44937.0</v>
      </c>
      <c r="R28" s="5">
        <v>3.4093570325204E13</v>
      </c>
      <c r="S28" s="6">
        <f t="shared" si="1"/>
        <v>1</v>
      </c>
    </row>
    <row r="29">
      <c r="Q29" s="4">
        <v>44938.0</v>
      </c>
      <c r="R29" s="5">
        <v>3.4093570325204E13</v>
      </c>
      <c r="S29" s="6">
        <f t="shared" si="1"/>
        <v>1</v>
      </c>
    </row>
    <row r="30">
      <c r="Q30" s="4">
        <v>44939.0</v>
      </c>
      <c r="R30" s="5">
        <v>3.4093570325204E13</v>
      </c>
      <c r="S30" s="6">
        <f t="shared" si="1"/>
        <v>1</v>
      </c>
    </row>
    <row r="31">
      <c r="Q31" s="4">
        <v>44940.0</v>
      </c>
      <c r="R31" s="5">
        <v>3.4093570325204E13</v>
      </c>
      <c r="S31" s="6">
        <f t="shared" si="1"/>
        <v>1</v>
      </c>
    </row>
    <row r="32">
      <c r="Q32" s="4">
        <v>44941.0</v>
      </c>
      <c r="R32" s="5">
        <v>3.45869955803987E13</v>
      </c>
      <c r="S32" s="6">
        <f t="shared" si="1"/>
        <v>1.014472678</v>
      </c>
    </row>
    <row r="33">
      <c r="Q33" s="4">
        <v>44942.0</v>
      </c>
      <c r="R33" s="5">
        <v>3.7590453655497E13</v>
      </c>
      <c r="S33" s="6">
        <f t="shared" si="1"/>
        <v>1.086837785</v>
      </c>
    </row>
    <row r="34">
      <c r="Q34" s="4">
        <v>44943.0</v>
      </c>
      <c r="R34" s="5">
        <v>3.7590453655497E13</v>
      </c>
      <c r="S34" s="6">
        <f t="shared" si="1"/>
        <v>1</v>
      </c>
    </row>
    <row r="35">
      <c r="Q35" s="4">
        <v>44944.0</v>
      </c>
      <c r="R35" s="5">
        <v>3.7590453655497E13</v>
      </c>
      <c r="S35" s="6">
        <f t="shared" si="1"/>
        <v>1</v>
      </c>
    </row>
    <row r="36">
      <c r="Q36" s="4">
        <v>44945.0</v>
      </c>
      <c r="R36" s="5">
        <v>3.7590453655497E13</v>
      </c>
      <c r="S36" s="6">
        <f t="shared" si="1"/>
        <v>1</v>
      </c>
    </row>
    <row r="37">
      <c r="Q37" s="4">
        <v>44946.0</v>
      </c>
      <c r="R37" s="5">
        <v>3.7590453655497E13</v>
      </c>
      <c r="S37" s="6">
        <f t="shared" si="1"/>
        <v>1</v>
      </c>
    </row>
    <row r="38">
      <c r="Q38" s="4">
        <v>44947.0</v>
      </c>
      <c r="R38" s="5">
        <v>3.7590453655497E13</v>
      </c>
      <c r="S38" s="6">
        <f t="shared" si="1"/>
        <v>1</v>
      </c>
    </row>
    <row r="39">
      <c r="Q39" s="4">
        <v>44948.0</v>
      </c>
      <c r="R39" s="5">
        <v>3.7590453655497E13</v>
      </c>
      <c r="S39" s="6">
        <f t="shared" si="1"/>
        <v>1</v>
      </c>
    </row>
    <row r="40">
      <c r="Q40" s="4">
        <v>44949.0</v>
      </c>
      <c r="R40" s="5">
        <v>3.7590453655497E13</v>
      </c>
      <c r="S40" s="6">
        <f t="shared" si="1"/>
        <v>1</v>
      </c>
    </row>
    <row r="41">
      <c r="Q41" s="4">
        <v>44950.0</v>
      </c>
      <c r="R41" s="5">
        <v>3.7590453655497E13</v>
      </c>
      <c r="S41" s="6">
        <f t="shared" si="1"/>
        <v>1</v>
      </c>
    </row>
    <row r="42">
      <c r="Q42" s="4">
        <v>44951.0</v>
      </c>
      <c r="R42" s="5">
        <v>3.7590453655497E13</v>
      </c>
      <c r="S42" s="6">
        <f t="shared" si="1"/>
        <v>1</v>
      </c>
    </row>
    <row r="43">
      <c r="Q43" s="4">
        <v>44952.0</v>
      </c>
      <c r="R43" s="5">
        <v>3.7590453655497E13</v>
      </c>
      <c r="S43" s="6">
        <f t="shared" si="1"/>
        <v>1</v>
      </c>
    </row>
    <row r="44">
      <c r="Q44" s="4">
        <v>44953.0</v>
      </c>
      <c r="R44" s="5">
        <v>3.7590453655497E13</v>
      </c>
      <c r="S44" s="6">
        <f t="shared" si="1"/>
        <v>1</v>
      </c>
    </row>
    <row r="45">
      <c r="Q45" s="4">
        <v>44954.0</v>
      </c>
      <c r="R45" s="5">
        <v>3.7590453655497E13</v>
      </c>
      <c r="S45" s="6">
        <f t="shared" si="1"/>
        <v>1</v>
      </c>
    </row>
    <row r="46">
      <c r="Q46" s="4">
        <v>44955.0</v>
      </c>
      <c r="R46" s="5">
        <v>3.88588803773853E13</v>
      </c>
      <c r="S46" s="6">
        <f t="shared" si="1"/>
        <v>1.03374332</v>
      </c>
    </row>
    <row r="47">
      <c r="Q47" s="4">
        <v>44956.0</v>
      </c>
      <c r="R47" s="5">
        <v>3.9350942467773E13</v>
      </c>
      <c r="S47" s="6">
        <f t="shared" si="1"/>
        <v>1.012662796</v>
      </c>
    </row>
    <row r="48">
      <c r="Q48" s="4">
        <v>44957.0</v>
      </c>
      <c r="R48" s="5">
        <v>3.9350942467773E13</v>
      </c>
      <c r="S48" s="6">
        <f t="shared" si="1"/>
        <v>1</v>
      </c>
    </row>
    <row r="49">
      <c r="Q49" s="4">
        <v>44958.0</v>
      </c>
      <c r="R49" s="5">
        <v>3.9350942467773E13</v>
      </c>
      <c r="S49" s="6">
        <f t="shared" si="1"/>
        <v>1</v>
      </c>
    </row>
    <row r="50">
      <c r="Q50" s="4">
        <v>44959.0</v>
      </c>
      <c r="R50" s="5">
        <v>3.9350942467773E13</v>
      </c>
      <c r="S50" s="6">
        <f t="shared" si="1"/>
        <v>1</v>
      </c>
    </row>
    <row r="51">
      <c r="Q51" s="4">
        <v>44960.0</v>
      </c>
      <c r="R51" s="5">
        <v>3.9350942467773E13</v>
      </c>
      <c r="S51" s="6">
        <f t="shared" si="1"/>
        <v>1</v>
      </c>
    </row>
    <row r="52">
      <c r="Q52" s="4">
        <v>44961.0</v>
      </c>
      <c r="R52" s="5">
        <v>3.9350942467773E13</v>
      </c>
      <c r="S52" s="6">
        <f t="shared" si="1"/>
        <v>1</v>
      </c>
    </row>
    <row r="53">
      <c r="Q53" s="4">
        <v>44962.0</v>
      </c>
      <c r="R53" s="5">
        <v>3.9350942467773E13</v>
      </c>
      <c r="S53" s="6">
        <f t="shared" si="1"/>
        <v>1</v>
      </c>
    </row>
    <row r="54">
      <c r="Q54" s="4">
        <v>44963.0</v>
      </c>
      <c r="R54" s="5">
        <v>3.9350942467773E13</v>
      </c>
      <c r="S54" s="6">
        <f t="shared" si="1"/>
        <v>1</v>
      </c>
    </row>
    <row r="55">
      <c r="Q55" s="4">
        <v>44964.0</v>
      </c>
      <c r="R55" s="5">
        <v>3.9350942467773E13</v>
      </c>
      <c r="S55" s="6">
        <f t="shared" si="1"/>
        <v>1</v>
      </c>
    </row>
    <row r="56">
      <c r="Q56" s="4">
        <v>44965.0</v>
      </c>
      <c r="R56" s="5">
        <v>3.9350942467773E13</v>
      </c>
      <c r="S56" s="6">
        <f t="shared" si="1"/>
        <v>1</v>
      </c>
    </row>
    <row r="57">
      <c r="Q57" s="4">
        <v>44966.0</v>
      </c>
      <c r="R57" s="5">
        <v>3.9350942467773E13</v>
      </c>
      <c r="S57" s="6">
        <f t="shared" si="1"/>
        <v>1</v>
      </c>
    </row>
    <row r="58">
      <c r="Q58" s="4">
        <v>44967.0</v>
      </c>
      <c r="R58" s="5">
        <v>3.9350942467773E13</v>
      </c>
      <c r="S58" s="6">
        <f t="shared" si="1"/>
        <v>1</v>
      </c>
    </row>
    <row r="59">
      <c r="Q59" s="4">
        <v>44968.0</v>
      </c>
      <c r="R59" s="5">
        <v>3.9350942467773E13</v>
      </c>
      <c r="S59" s="6">
        <f t="shared" si="1"/>
        <v>1</v>
      </c>
    </row>
    <row r="60">
      <c r="Q60" s="4">
        <v>44969.0</v>
      </c>
      <c r="R60" s="5">
        <v>3.92264836598634E13</v>
      </c>
      <c r="S60" s="6">
        <f t="shared" si="1"/>
        <v>0.996837209</v>
      </c>
    </row>
    <row r="61">
      <c r="Q61" s="4">
        <v>44970.0</v>
      </c>
      <c r="R61" s="5">
        <v>3.9156400059293E13</v>
      </c>
      <c r="S61" s="6">
        <f t="shared" si="1"/>
        <v>0.9982133601</v>
      </c>
    </row>
    <row r="62">
      <c r="Q62" s="4">
        <v>44971.0</v>
      </c>
      <c r="R62" s="5">
        <v>3.9156400059293E13</v>
      </c>
      <c r="S62" s="6">
        <f t="shared" si="1"/>
        <v>1</v>
      </c>
    </row>
    <row r="63">
      <c r="Q63" s="4">
        <v>44972.0</v>
      </c>
      <c r="R63" s="5">
        <v>3.9156400059293E13</v>
      </c>
      <c r="S63" s="6">
        <f t="shared" si="1"/>
        <v>1</v>
      </c>
    </row>
    <row r="64">
      <c r="Q64" s="4">
        <v>44973.0</v>
      </c>
      <c r="R64" s="5">
        <v>3.9156400059293E13</v>
      </c>
      <c r="S64" s="6">
        <f t="shared" si="1"/>
        <v>1</v>
      </c>
    </row>
    <row r="65">
      <c r="Q65" s="4">
        <v>44974.0</v>
      </c>
      <c r="R65" s="5">
        <v>3.9156400059293E13</v>
      </c>
      <c r="S65" s="6">
        <f t="shared" si="1"/>
        <v>1</v>
      </c>
    </row>
    <row r="66">
      <c r="Q66" s="4">
        <v>44975.0</v>
      </c>
      <c r="R66" s="5">
        <v>3.9156400059293E13</v>
      </c>
      <c r="S66" s="6">
        <f t="shared" si="1"/>
        <v>1</v>
      </c>
    </row>
    <row r="67">
      <c r="Q67" s="4">
        <v>44976.0</v>
      </c>
      <c r="R67" s="5">
        <v>3.9156400059293E13</v>
      </c>
      <c r="S67" s="6">
        <f t="shared" si="1"/>
        <v>1</v>
      </c>
    </row>
    <row r="68">
      <c r="Q68" s="4">
        <v>44977.0</v>
      </c>
      <c r="R68" s="5">
        <v>3.9156400059293E13</v>
      </c>
      <c r="S68" s="6">
        <f t="shared" si="1"/>
        <v>1</v>
      </c>
    </row>
    <row r="69">
      <c r="Q69" s="4">
        <v>44978.0</v>
      </c>
      <c r="R69" s="5">
        <v>3.9156400059293E13</v>
      </c>
      <c r="S69" s="6">
        <f t="shared" si="1"/>
        <v>1</v>
      </c>
    </row>
    <row r="70">
      <c r="Q70" s="4">
        <v>44979.0</v>
      </c>
      <c r="R70" s="5">
        <v>3.9156400059293E13</v>
      </c>
      <c r="S70" s="6">
        <f t="shared" si="1"/>
        <v>1</v>
      </c>
    </row>
    <row r="71">
      <c r="Q71" s="4">
        <v>44980.0</v>
      </c>
      <c r="R71" s="5">
        <v>3.9156400059293E13</v>
      </c>
      <c r="S71" s="6">
        <f t="shared" si="1"/>
        <v>1</v>
      </c>
    </row>
    <row r="72">
      <c r="Q72" s="4">
        <v>44981.0</v>
      </c>
      <c r="R72" s="5">
        <v>3.9156400059293E13</v>
      </c>
      <c r="S72" s="6">
        <f t="shared" si="1"/>
        <v>1</v>
      </c>
    </row>
    <row r="73">
      <c r="Q73" s="4">
        <v>44982.0</v>
      </c>
      <c r="R73" s="5">
        <v>4.28352959246961E13</v>
      </c>
      <c r="S73" s="6">
        <f t="shared" si="1"/>
        <v>1.093953884</v>
      </c>
    </row>
    <row r="74">
      <c r="Q74" s="4">
        <v>44983.0</v>
      </c>
      <c r="R74" s="5">
        <v>4.3053844193928E13</v>
      </c>
      <c r="S74" s="6">
        <f t="shared" si="1"/>
        <v>1.00510206</v>
      </c>
    </row>
    <row r="75">
      <c r="Q75" s="4">
        <v>44984.0</v>
      </c>
      <c r="R75" s="5">
        <v>4.3053844193928E13</v>
      </c>
      <c r="S75" s="6">
        <f t="shared" si="1"/>
        <v>1</v>
      </c>
    </row>
    <row r="76">
      <c r="Q76" s="4">
        <v>44985.0</v>
      </c>
      <c r="R76" s="5">
        <v>4.3053844193928E13</v>
      </c>
      <c r="S76" s="6">
        <f t="shared" si="1"/>
        <v>1</v>
      </c>
    </row>
    <row r="77">
      <c r="Q77" s="4">
        <v>44986.0</v>
      </c>
      <c r="R77" s="5">
        <v>4.3053844193928E13</v>
      </c>
      <c r="S77" s="6">
        <f t="shared" si="1"/>
        <v>1</v>
      </c>
    </row>
    <row r="78">
      <c r="Q78" s="4">
        <v>44987.0</v>
      </c>
      <c r="R78" s="5">
        <v>4.3053844193928E13</v>
      </c>
      <c r="S78" s="6">
        <f t="shared" si="1"/>
        <v>1</v>
      </c>
    </row>
    <row r="79">
      <c r="Q79" s="4">
        <v>44988.0</v>
      </c>
      <c r="R79" s="5">
        <v>4.3053844193928E13</v>
      </c>
      <c r="S79" s="6">
        <f t="shared" si="1"/>
        <v>1</v>
      </c>
    </row>
    <row r="80">
      <c r="Q80" s="4">
        <v>44989.0</v>
      </c>
      <c r="R80" s="5">
        <v>4.3053844193928E13</v>
      </c>
      <c r="S80" s="6">
        <f t="shared" si="1"/>
        <v>1</v>
      </c>
    </row>
    <row r="81">
      <c r="Q81" s="4">
        <v>44990.0</v>
      </c>
      <c r="R81" s="5">
        <v>4.3053844193928E13</v>
      </c>
      <c r="S81" s="6">
        <f t="shared" si="1"/>
        <v>1</v>
      </c>
    </row>
    <row r="82">
      <c r="Q82" s="4">
        <v>44991.0</v>
      </c>
      <c r="R82" s="5">
        <v>4.3053844193928E13</v>
      </c>
      <c r="S82" s="6">
        <f t="shared" si="1"/>
        <v>1</v>
      </c>
    </row>
    <row r="83">
      <c r="Q83" s="4">
        <v>44992.0</v>
      </c>
      <c r="R83" s="5">
        <v>4.3053844193928E13</v>
      </c>
      <c r="S83" s="6">
        <f t="shared" si="1"/>
        <v>1</v>
      </c>
    </row>
    <row r="84">
      <c r="Q84" s="4">
        <v>44993.0</v>
      </c>
      <c r="R84" s="5">
        <v>4.3053844193928E13</v>
      </c>
      <c r="S84" s="6">
        <f t="shared" si="1"/>
        <v>1</v>
      </c>
    </row>
    <row r="85">
      <c r="Q85" s="4">
        <v>44994.0</v>
      </c>
      <c r="R85" s="5">
        <v>4.3053844193928E13</v>
      </c>
      <c r="S85" s="6">
        <f t="shared" si="1"/>
        <v>1</v>
      </c>
    </row>
    <row r="86">
      <c r="Q86" s="4">
        <v>44995.0</v>
      </c>
      <c r="R86" s="5">
        <v>4.31270615497606E13</v>
      </c>
      <c r="S86" s="6">
        <f t="shared" si="1"/>
        <v>1.0017006</v>
      </c>
    </row>
    <row r="87">
      <c r="Q87" s="4">
        <v>44996.0</v>
      </c>
      <c r="R87" s="5">
        <v>4.355172221359E13</v>
      </c>
      <c r="S87" s="6">
        <f t="shared" si="1"/>
        <v>1.009846733</v>
      </c>
    </row>
    <row r="88">
      <c r="Q88" s="4">
        <v>44997.0</v>
      </c>
      <c r="R88" s="5">
        <v>4.355172221359E13</v>
      </c>
      <c r="S88" s="6">
        <f t="shared" si="1"/>
        <v>1</v>
      </c>
    </row>
    <row r="89">
      <c r="Q89" s="4">
        <v>44998.0</v>
      </c>
      <c r="R89" s="5">
        <v>4.355172221359E13</v>
      </c>
      <c r="S89" s="6">
        <f t="shared" si="1"/>
        <v>1</v>
      </c>
    </row>
    <row r="90">
      <c r="Q90" s="4">
        <v>44999.0</v>
      </c>
      <c r="R90" s="5">
        <v>4.355172221359E13</v>
      </c>
      <c r="S90" s="6">
        <f t="shared" si="1"/>
        <v>1</v>
      </c>
    </row>
    <row r="91">
      <c r="Q91" s="4">
        <v>45000.0</v>
      </c>
      <c r="R91" s="5">
        <v>4.355172221359E13</v>
      </c>
      <c r="S91" s="6">
        <f t="shared" si="1"/>
        <v>1</v>
      </c>
    </row>
    <row r="92">
      <c r="Q92" s="4">
        <v>45001.0</v>
      </c>
      <c r="R92" s="5">
        <v>4.355172221359E13</v>
      </c>
      <c r="S92" s="6">
        <f t="shared" si="1"/>
        <v>1</v>
      </c>
    </row>
    <row r="93">
      <c r="Q93" s="4">
        <v>45002.0</v>
      </c>
      <c r="R93" s="5">
        <v>4.355172221359E13</v>
      </c>
      <c r="S93" s="6">
        <f t="shared" si="1"/>
        <v>1</v>
      </c>
    </row>
    <row r="94">
      <c r="Q94" s="4">
        <v>45003.0</v>
      </c>
      <c r="R94" s="5">
        <v>4.355172221359E13</v>
      </c>
      <c r="S94" s="6">
        <f t="shared" si="1"/>
        <v>1</v>
      </c>
    </row>
    <row r="95">
      <c r="Q95" s="4">
        <v>45004.0</v>
      </c>
      <c r="R95" s="5">
        <v>4.355172221359E13</v>
      </c>
      <c r="S95" s="6">
        <f t="shared" si="1"/>
        <v>1</v>
      </c>
    </row>
    <row r="96">
      <c r="Q96" s="4">
        <v>45005.0</v>
      </c>
      <c r="R96" s="5">
        <v>4.355172221359E13</v>
      </c>
      <c r="S96" s="6">
        <f t="shared" si="1"/>
        <v>1</v>
      </c>
    </row>
    <row r="97">
      <c r="Q97" s="4">
        <v>45006.0</v>
      </c>
      <c r="R97" s="5">
        <v>4.355172221359E13</v>
      </c>
      <c r="S97" s="6">
        <f t="shared" si="1"/>
        <v>1</v>
      </c>
    </row>
    <row r="98">
      <c r="Q98" s="4">
        <v>45007.0</v>
      </c>
      <c r="R98" s="5">
        <v>4.355172221359E13</v>
      </c>
      <c r="S98" s="6">
        <f t="shared" si="1"/>
        <v>1</v>
      </c>
    </row>
    <row r="99">
      <c r="Q99" s="4">
        <v>45008.0</v>
      </c>
      <c r="R99" s="5">
        <v>4.37675699560612E13</v>
      </c>
      <c r="S99" s="6">
        <f t="shared" si="1"/>
        <v>1.004956124</v>
      </c>
    </row>
    <row r="100">
      <c r="Q100" s="4">
        <v>45009.0</v>
      </c>
      <c r="R100" s="5">
        <v>4.6843400286277E13</v>
      </c>
      <c r="S100" s="6">
        <f t="shared" si="1"/>
        <v>1.07027647</v>
      </c>
    </row>
    <row r="101">
      <c r="Q101" s="4">
        <v>45010.0</v>
      </c>
      <c r="R101" s="5">
        <v>4.6843400286277E13</v>
      </c>
      <c r="S101" s="6">
        <f t="shared" si="1"/>
        <v>1</v>
      </c>
    </row>
    <row r="102">
      <c r="Q102" s="4">
        <v>45011.0</v>
      </c>
      <c r="R102" s="5">
        <v>4.6843400286277E13</v>
      </c>
      <c r="S102" s="6">
        <f t="shared" si="1"/>
        <v>1</v>
      </c>
    </row>
    <row r="103">
      <c r="Q103" s="4">
        <v>45012.0</v>
      </c>
      <c r="R103" s="5">
        <v>4.6843400286277E13</v>
      </c>
      <c r="S103" s="6">
        <f t="shared" si="1"/>
        <v>1</v>
      </c>
    </row>
    <row r="104">
      <c r="Q104" s="4">
        <v>45013.0</v>
      </c>
      <c r="R104" s="5">
        <v>4.6843400286277E13</v>
      </c>
      <c r="S104" s="6">
        <f t="shared" si="1"/>
        <v>1</v>
      </c>
    </row>
    <row r="105">
      <c r="Q105" s="4">
        <v>45014.0</v>
      </c>
      <c r="R105" s="5">
        <v>4.6843400286277E13</v>
      </c>
      <c r="S105" s="6">
        <f t="shared" si="1"/>
        <v>1</v>
      </c>
    </row>
    <row r="106">
      <c r="Q106" s="4">
        <v>45015.0</v>
      </c>
      <c r="R106" s="5">
        <v>4.6843400286277E13</v>
      </c>
      <c r="S106" s="6">
        <f t="shared" si="1"/>
        <v>1</v>
      </c>
    </row>
    <row r="107">
      <c r="Q107" s="4">
        <v>45016.0</v>
      </c>
      <c r="R107" s="5">
        <v>4.6843400286277E13</v>
      </c>
      <c r="S107" s="6">
        <f t="shared" si="1"/>
        <v>1</v>
      </c>
    </row>
    <row r="108">
      <c r="Q108" s="4">
        <v>45017.0</v>
      </c>
      <c r="R108" s="5">
        <v>4.6843400286277E13</v>
      </c>
      <c r="S108" s="6">
        <f t="shared" si="1"/>
        <v>1</v>
      </c>
    </row>
    <row r="109">
      <c r="Q109" s="4">
        <v>45018.0</v>
      </c>
      <c r="R109" s="5">
        <v>4.6843400286277E13</v>
      </c>
      <c r="S109" s="6">
        <f t="shared" si="1"/>
        <v>1</v>
      </c>
    </row>
    <row r="110">
      <c r="Q110" s="4">
        <v>45019.0</v>
      </c>
      <c r="R110" s="5">
        <v>4.6843400286277E13</v>
      </c>
      <c r="S110" s="6">
        <f t="shared" si="1"/>
        <v>1</v>
      </c>
    </row>
    <row r="111">
      <c r="Q111" s="4">
        <v>45020.0</v>
      </c>
      <c r="R111" s="5">
        <v>4.6843400286277E13</v>
      </c>
      <c r="S111" s="6">
        <f t="shared" si="1"/>
        <v>1</v>
      </c>
    </row>
    <row r="112">
      <c r="Q112" s="4">
        <v>45021.0</v>
      </c>
      <c r="R112" s="5">
        <v>4.6843400286277E13</v>
      </c>
      <c r="S112" s="6">
        <f t="shared" si="1"/>
        <v>1</v>
      </c>
    </row>
    <row r="113">
      <c r="Q113" s="4">
        <v>45022.0</v>
      </c>
      <c r="R113" s="5">
        <v>4.71893458785878E13</v>
      </c>
      <c r="S113" s="6">
        <f t="shared" si="1"/>
        <v>1.007385151</v>
      </c>
    </row>
    <row r="114">
      <c r="Q114" s="4">
        <v>45023.0</v>
      </c>
      <c r="R114" s="5">
        <v>4.7887764338536E13</v>
      </c>
      <c r="S114" s="6">
        <f t="shared" si="1"/>
        <v>1.014800342</v>
      </c>
    </row>
    <row r="115">
      <c r="Q115" s="4">
        <v>45024.0</v>
      </c>
      <c r="R115" s="5">
        <v>4.7887764338536E13</v>
      </c>
      <c r="S115" s="6">
        <f t="shared" si="1"/>
        <v>1</v>
      </c>
    </row>
    <row r="116">
      <c r="Q116" s="4">
        <v>45025.0</v>
      </c>
      <c r="R116" s="5">
        <v>4.7887764338536E13</v>
      </c>
      <c r="S116" s="6">
        <f t="shared" si="1"/>
        <v>1</v>
      </c>
    </row>
    <row r="117">
      <c r="Q117" s="4">
        <v>45026.0</v>
      </c>
      <c r="R117" s="5">
        <v>4.7887764338536E13</v>
      </c>
      <c r="S117" s="6">
        <f t="shared" si="1"/>
        <v>1</v>
      </c>
    </row>
    <row r="118">
      <c r="Q118" s="4">
        <v>45027.0</v>
      </c>
      <c r="R118" s="5">
        <v>4.7887764338536E13</v>
      </c>
      <c r="S118" s="6">
        <f t="shared" si="1"/>
        <v>1</v>
      </c>
    </row>
    <row r="119">
      <c r="Q119" s="4">
        <v>45028.0</v>
      </c>
      <c r="R119" s="5">
        <v>4.7887764338536E13</v>
      </c>
      <c r="S119" s="6">
        <f t="shared" si="1"/>
        <v>1</v>
      </c>
    </row>
    <row r="120">
      <c r="Q120" s="4">
        <v>45029.0</v>
      </c>
      <c r="R120" s="5">
        <v>4.7887764338536E13</v>
      </c>
      <c r="S120" s="6">
        <f t="shared" si="1"/>
        <v>1</v>
      </c>
    </row>
    <row r="121">
      <c r="Q121" s="4">
        <v>45030.0</v>
      </c>
      <c r="R121" s="5">
        <v>4.7887764338536E13</v>
      </c>
      <c r="S121" s="6">
        <f t="shared" si="1"/>
        <v>1</v>
      </c>
    </row>
    <row r="122">
      <c r="Q122" s="4">
        <v>45031.0</v>
      </c>
      <c r="R122" s="5">
        <v>4.7887764338536E13</v>
      </c>
      <c r="S122" s="6">
        <f t="shared" si="1"/>
        <v>1</v>
      </c>
    </row>
    <row r="123">
      <c r="Q123" s="4">
        <v>45032.0</v>
      </c>
      <c r="R123" s="5">
        <v>4.7887764338536E13</v>
      </c>
      <c r="S123" s="6">
        <f t="shared" si="1"/>
        <v>1</v>
      </c>
    </row>
    <row r="124">
      <c r="Q124" s="4">
        <v>45033.0</v>
      </c>
      <c r="R124" s="5">
        <v>4.7887764338536E13</v>
      </c>
      <c r="S124" s="6">
        <f t="shared" si="1"/>
        <v>1</v>
      </c>
    </row>
    <row r="125">
      <c r="Q125" s="4">
        <v>45034.0</v>
      </c>
      <c r="R125" s="5">
        <v>4.7887764338536E13</v>
      </c>
      <c r="S125" s="6">
        <f t="shared" si="1"/>
        <v>1</v>
      </c>
    </row>
    <row r="126">
      <c r="Q126" s="4">
        <v>45035.0</v>
      </c>
      <c r="R126" s="5">
        <v>4.7887764338536E13</v>
      </c>
      <c r="S126" s="6">
        <f t="shared" si="1"/>
        <v>1</v>
      </c>
    </row>
    <row r="127">
      <c r="Q127" s="4">
        <v>45036.0</v>
      </c>
      <c r="R127" s="5">
        <v>4.82969849893812E13</v>
      </c>
      <c r="S127" s="6">
        <f t="shared" si="1"/>
        <v>1.008545411</v>
      </c>
    </row>
    <row r="128">
      <c r="Q128" s="4">
        <v>45037.0</v>
      </c>
      <c r="R128" s="5">
        <v>4.8712405953118E13</v>
      </c>
      <c r="S128" s="6">
        <f t="shared" si="1"/>
        <v>1.008601385</v>
      </c>
    </row>
    <row r="129">
      <c r="Q129" s="4">
        <v>45038.0</v>
      </c>
      <c r="R129" s="5">
        <v>4.8712405953118E13</v>
      </c>
      <c r="S129" s="6">
        <f t="shared" si="1"/>
        <v>1</v>
      </c>
    </row>
    <row r="130">
      <c r="Q130" s="4">
        <v>45039.0</v>
      </c>
      <c r="R130" s="5">
        <v>4.8712405953118E13</v>
      </c>
      <c r="S130" s="6">
        <f t="shared" si="1"/>
        <v>1</v>
      </c>
    </row>
    <row r="131">
      <c r="Q131" s="4">
        <v>45040.0</v>
      </c>
      <c r="R131" s="5">
        <v>4.8712405953118E13</v>
      </c>
      <c r="S131" s="6">
        <f t="shared" si="1"/>
        <v>1</v>
      </c>
    </row>
    <row r="132">
      <c r="Q132" s="4">
        <v>45041.0</v>
      </c>
      <c r="R132" s="5">
        <v>4.8712405953118E13</v>
      </c>
      <c r="S132" s="6">
        <f t="shared" si="1"/>
        <v>1</v>
      </c>
    </row>
    <row r="133">
      <c r="Q133" s="4">
        <v>45042.0</v>
      </c>
      <c r="R133" s="5">
        <v>4.8712405953118E13</v>
      </c>
      <c r="S133" s="6">
        <f t="shared" si="1"/>
        <v>1</v>
      </c>
    </row>
    <row r="134">
      <c r="Q134" s="4">
        <v>45043.0</v>
      </c>
      <c r="R134" s="5">
        <v>4.8712405953118E13</v>
      </c>
      <c r="S134" s="6">
        <f t="shared" si="1"/>
        <v>1</v>
      </c>
    </row>
    <row r="135">
      <c r="Q135" s="4">
        <v>45044.0</v>
      </c>
      <c r="R135" s="5">
        <v>4.8712405953118E13</v>
      </c>
      <c r="S135" s="6">
        <f t="shared" si="1"/>
        <v>1</v>
      </c>
    </row>
    <row r="136">
      <c r="Q136" s="4">
        <v>45045.0</v>
      </c>
      <c r="R136" s="5">
        <v>4.8712405953118E13</v>
      </c>
      <c r="S136" s="6">
        <f t="shared" si="1"/>
        <v>1</v>
      </c>
    </row>
    <row r="137">
      <c r="Q137" s="4">
        <v>45046.0</v>
      </c>
      <c r="R137" s="5">
        <v>4.8712405953118E13</v>
      </c>
      <c r="S137" s="6">
        <f t="shared" si="1"/>
        <v>1</v>
      </c>
    </row>
    <row r="138">
      <c r="Q138" s="4">
        <v>45047.0</v>
      </c>
      <c r="R138" s="5">
        <v>4.8712405953118E13</v>
      </c>
      <c r="S138" s="6">
        <f t="shared" si="1"/>
        <v>1</v>
      </c>
    </row>
    <row r="139">
      <c r="Q139" s="4">
        <v>45048.0</v>
      </c>
      <c r="R139" s="5">
        <v>4.8712405953118E13</v>
      </c>
      <c r="S139" s="6">
        <f t="shared" si="1"/>
        <v>1</v>
      </c>
    </row>
    <row r="140">
      <c r="Q140" s="4">
        <v>45049.0</v>
      </c>
      <c r="R140" s="5">
        <v>4.8712405953118E13</v>
      </c>
      <c r="S140" s="6">
        <f t="shared" si="1"/>
        <v>1</v>
      </c>
    </row>
    <row r="141">
      <c r="Q141" s="4">
        <v>45050.0</v>
      </c>
      <c r="R141" s="5">
        <v>4.84848513842253E13</v>
      </c>
      <c r="S141" s="6">
        <f t="shared" si="1"/>
        <v>0.9953286116</v>
      </c>
    </row>
    <row r="142">
      <c r="Q142" s="4">
        <v>45051.0</v>
      </c>
      <c r="R142" s="5">
        <v>4.8005534313579E13</v>
      </c>
      <c r="S142" s="6">
        <f t="shared" si="1"/>
        <v>0.990114086</v>
      </c>
    </row>
    <row r="143">
      <c r="Q143" s="4">
        <v>45052.0</v>
      </c>
      <c r="R143" s="5">
        <v>4.8005534313579E13</v>
      </c>
      <c r="S143" s="6">
        <f t="shared" si="1"/>
        <v>1</v>
      </c>
    </row>
    <row r="144">
      <c r="Q144" s="4">
        <v>45053.0</v>
      </c>
      <c r="R144" s="5">
        <v>4.8005534313579E13</v>
      </c>
      <c r="S144" s="6">
        <f t="shared" si="1"/>
        <v>1</v>
      </c>
    </row>
    <row r="145">
      <c r="Q145" s="4">
        <v>45054.0</v>
      </c>
      <c r="R145" s="5">
        <v>4.8005534313579E13</v>
      </c>
      <c r="S145" s="6">
        <f t="shared" si="1"/>
        <v>1</v>
      </c>
    </row>
    <row r="146">
      <c r="Q146" s="4">
        <v>45055.0</v>
      </c>
      <c r="R146" s="5">
        <v>4.8005534313579E13</v>
      </c>
      <c r="S146" s="6">
        <f t="shared" si="1"/>
        <v>1</v>
      </c>
    </row>
    <row r="147">
      <c r="Q147" s="4">
        <v>45056.0</v>
      </c>
      <c r="R147" s="5">
        <v>4.8005534313579E13</v>
      </c>
      <c r="S147" s="6">
        <f t="shared" si="1"/>
        <v>1</v>
      </c>
    </row>
    <row r="148">
      <c r="Q148" s="4">
        <v>45057.0</v>
      </c>
      <c r="R148" s="5">
        <v>4.8005534313579E13</v>
      </c>
      <c r="S148" s="6">
        <f t="shared" si="1"/>
        <v>1</v>
      </c>
    </row>
    <row r="149">
      <c r="Q149" s="4">
        <v>45058.0</v>
      </c>
      <c r="R149" s="5">
        <v>4.8005534313579E13</v>
      </c>
      <c r="S149" s="6">
        <f t="shared" si="1"/>
        <v>1</v>
      </c>
    </row>
    <row r="150">
      <c r="Q150" s="4">
        <v>45059.0</v>
      </c>
      <c r="R150" s="5">
        <v>4.8005534313579E13</v>
      </c>
      <c r="S150" s="6">
        <f t="shared" si="1"/>
        <v>1</v>
      </c>
    </row>
    <row r="151">
      <c r="Q151" s="4">
        <v>45060.0</v>
      </c>
      <c r="R151" s="5">
        <v>4.8005534313579E13</v>
      </c>
      <c r="S151" s="6">
        <f t="shared" si="1"/>
        <v>1</v>
      </c>
    </row>
    <row r="152">
      <c r="Q152" s="4">
        <v>45061.0</v>
      </c>
      <c r="R152" s="5">
        <v>4.8005534313579E13</v>
      </c>
      <c r="S152" s="6">
        <f t="shared" si="1"/>
        <v>1</v>
      </c>
    </row>
    <row r="153">
      <c r="Q153" s="4">
        <v>45062.0</v>
      </c>
      <c r="R153" s="5">
        <v>4.8005534313579E13</v>
      </c>
      <c r="S153" s="6">
        <f t="shared" si="1"/>
        <v>1</v>
      </c>
    </row>
    <row r="154">
      <c r="Q154" s="4">
        <v>45063.0</v>
      </c>
      <c r="R154" s="5">
        <v>4.8005534313579E13</v>
      </c>
      <c r="S154" s="6">
        <f t="shared" si="1"/>
        <v>1</v>
      </c>
    </row>
    <row r="155">
      <c r="Q155" s="4">
        <v>45064.0</v>
      </c>
      <c r="R155" s="5">
        <v>4.91883019548663E13</v>
      </c>
      <c r="S155" s="6">
        <f t="shared" si="1"/>
        <v>1.024638152</v>
      </c>
    </row>
    <row r="156">
      <c r="Q156" s="4">
        <v>45065.0</v>
      </c>
      <c r="R156" s="5">
        <v>4.9549703178593E13</v>
      </c>
      <c r="S156" s="6">
        <f t="shared" si="1"/>
        <v>1.0073473</v>
      </c>
    </row>
    <row r="157">
      <c r="Q157" s="4">
        <v>45066.0</v>
      </c>
      <c r="R157" s="5">
        <v>4.9549703178593E13</v>
      </c>
      <c r="S157" s="6">
        <f t="shared" si="1"/>
        <v>1</v>
      </c>
    </row>
    <row r="158">
      <c r="Q158" s="4">
        <v>45067.0</v>
      </c>
      <c r="R158" s="5">
        <v>4.9549703178593E13</v>
      </c>
      <c r="S158" s="6">
        <f t="shared" si="1"/>
        <v>1</v>
      </c>
    </row>
    <row r="159">
      <c r="Q159" s="4">
        <v>45068.0</v>
      </c>
      <c r="R159" s="5">
        <v>4.9549703178593E13</v>
      </c>
      <c r="S159" s="6">
        <f t="shared" si="1"/>
        <v>1</v>
      </c>
    </row>
    <row r="160">
      <c r="Q160" s="4">
        <v>45069.0</v>
      </c>
      <c r="R160" s="5">
        <v>4.9549703178593E13</v>
      </c>
      <c r="S160" s="6">
        <f t="shared" si="1"/>
        <v>1</v>
      </c>
    </row>
    <row r="161">
      <c r="Q161" s="4">
        <v>45070.0</v>
      </c>
      <c r="R161" s="5">
        <v>4.9549703178593E13</v>
      </c>
      <c r="S161" s="6">
        <f t="shared" si="1"/>
        <v>1</v>
      </c>
    </row>
    <row r="162">
      <c r="Q162" s="4">
        <v>45071.0</v>
      </c>
      <c r="R162" s="5">
        <v>4.9549703178593E13</v>
      </c>
      <c r="S162" s="6">
        <f t="shared" si="1"/>
        <v>1</v>
      </c>
    </row>
    <row r="163">
      <c r="Q163" s="4">
        <v>45072.0</v>
      </c>
      <c r="R163" s="5">
        <v>4.9549703178593E13</v>
      </c>
      <c r="S163" s="6">
        <f t="shared" si="1"/>
        <v>1</v>
      </c>
    </row>
    <row r="164">
      <c r="Q164" s="4">
        <v>45073.0</v>
      </c>
      <c r="R164" s="5">
        <v>4.9549703178593E13</v>
      </c>
      <c r="S164" s="6">
        <f t="shared" si="1"/>
        <v>1</v>
      </c>
    </row>
    <row r="165">
      <c r="Q165" s="4">
        <v>45074.0</v>
      </c>
      <c r="R165" s="5">
        <v>4.9549703178593E13</v>
      </c>
      <c r="S165" s="6">
        <f t="shared" si="1"/>
        <v>1</v>
      </c>
    </row>
    <row r="166">
      <c r="Q166" s="4">
        <v>45075.0</v>
      </c>
      <c r="R166" s="5">
        <v>4.9549703178593E13</v>
      </c>
      <c r="S166" s="6">
        <f t="shared" si="1"/>
        <v>1</v>
      </c>
    </row>
    <row r="167">
      <c r="Q167" s="4">
        <v>45076.0</v>
      </c>
      <c r="R167" s="5">
        <v>4.9549703178593E13</v>
      </c>
      <c r="S167" s="6">
        <f t="shared" si="1"/>
        <v>1</v>
      </c>
    </row>
    <row r="168">
      <c r="Q168" s="4">
        <v>45077.0</v>
      </c>
      <c r="R168" s="5">
        <v>4.98961885322146E13</v>
      </c>
      <c r="S168" s="6">
        <f t="shared" si="1"/>
        <v>1.006992683</v>
      </c>
    </row>
    <row r="169">
      <c r="Q169" s="4">
        <v>45078.0</v>
      </c>
      <c r="R169" s="5">
        <v>5.1234338863443E13</v>
      </c>
      <c r="S169" s="6">
        <f t="shared" si="1"/>
        <v>1.026818688</v>
      </c>
    </row>
    <row r="170">
      <c r="Q170" s="4">
        <v>45079.0</v>
      </c>
      <c r="R170" s="5">
        <v>5.1234338863443E13</v>
      </c>
      <c r="S170" s="6">
        <f t="shared" si="1"/>
        <v>1</v>
      </c>
    </row>
    <row r="171">
      <c r="Q171" s="4">
        <v>45080.0</v>
      </c>
      <c r="R171" s="5">
        <v>5.1234338863443E13</v>
      </c>
      <c r="S171" s="6">
        <f t="shared" si="1"/>
        <v>1</v>
      </c>
    </row>
    <row r="172">
      <c r="Q172" s="4">
        <v>45081.0</v>
      </c>
      <c r="R172" s="5">
        <v>5.1234338863443E13</v>
      </c>
      <c r="S172" s="6">
        <f t="shared" si="1"/>
        <v>1</v>
      </c>
    </row>
    <row r="173">
      <c r="Q173" s="4">
        <v>45082.0</v>
      </c>
      <c r="R173" s="5">
        <v>5.1234338863443E13</v>
      </c>
      <c r="S173" s="6">
        <f t="shared" si="1"/>
        <v>1</v>
      </c>
    </row>
    <row r="174">
      <c r="Q174" s="4">
        <v>45083.0</v>
      </c>
      <c r="R174" s="5">
        <v>5.1234338863443E13</v>
      </c>
      <c r="S174" s="6">
        <f t="shared" si="1"/>
        <v>1</v>
      </c>
    </row>
    <row r="175">
      <c r="Q175" s="4">
        <v>45084.0</v>
      </c>
      <c r="R175" s="5">
        <v>5.1234338863443E13</v>
      </c>
      <c r="S175" s="6">
        <f t="shared" si="1"/>
        <v>1</v>
      </c>
    </row>
    <row r="176">
      <c r="Q176" s="4">
        <v>45085.0</v>
      </c>
      <c r="R176" s="5">
        <v>5.1234338863443E13</v>
      </c>
      <c r="S176" s="6">
        <f t="shared" si="1"/>
        <v>1</v>
      </c>
    </row>
    <row r="177">
      <c r="Q177" s="4">
        <v>45086.0</v>
      </c>
      <c r="R177" s="5">
        <v>5.1234338863443E13</v>
      </c>
      <c r="S177" s="6">
        <f t="shared" si="1"/>
        <v>1</v>
      </c>
    </row>
    <row r="178">
      <c r="Q178" s="4">
        <v>45087.0</v>
      </c>
      <c r="R178" s="5">
        <v>5.1234338863443E13</v>
      </c>
      <c r="S178" s="6">
        <f t="shared" si="1"/>
        <v>1</v>
      </c>
    </row>
    <row r="179">
      <c r="Q179" s="4">
        <v>45088.0</v>
      </c>
      <c r="R179" s="5">
        <v>5.1234338863443E13</v>
      </c>
      <c r="S179" s="6">
        <f t="shared" si="1"/>
        <v>1</v>
      </c>
    </row>
    <row r="180">
      <c r="Q180" s="4">
        <v>45089.0</v>
      </c>
      <c r="R180" s="5">
        <v>5.1234338863443E13</v>
      </c>
      <c r="S180" s="6">
        <f t="shared" si="1"/>
        <v>1</v>
      </c>
    </row>
    <row r="181">
      <c r="Q181" s="4">
        <v>45090.0</v>
      </c>
      <c r="R181" s="5">
        <v>5.1234338863443E13</v>
      </c>
      <c r="S181" s="6">
        <f t="shared" si="1"/>
        <v>1</v>
      </c>
    </row>
    <row r="182">
      <c r="Q182" s="4">
        <v>45091.0</v>
      </c>
      <c r="R182" s="5">
        <v>5.19353607229086E13</v>
      </c>
      <c r="S182" s="6">
        <f t="shared" si="1"/>
        <v>1.013682656</v>
      </c>
    </row>
    <row r="183">
      <c r="Q183" s="4">
        <v>45092.0</v>
      </c>
      <c r="R183" s="5">
        <v>5.2350439455487E13</v>
      </c>
      <c r="S183" s="6">
        <f t="shared" si="1"/>
        <v>1.007992218</v>
      </c>
    </row>
    <row r="184">
      <c r="Q184" s="4">
        <v>45093.0</v>
      </c>
      <c r="R184" s="5">
        <v>5.2350439455487E13</v>
      </c>
      <c r="S184" s="6">
        <f t="shared" si="1"/>
        <v>1</v>
      </c>
    </row>
    <row r="185">
      <c r="Q185" s="4">
        <v>45094.0</v>
      </c>
      <c r="R185" s="5">
        <v>5.2350439455487E13</v>
      </c>
      <c r="S185" s="6">
        <f t="shared" si="1"/>
        <v>1</v>
      </c>
    </row>
    <row r="186">
      <c r="Q186" s="4">
        <v>45095.0</v>
      </c>
      <c r="R186" s="5">
        <v>5.2350439455487E13</v>
      </c>
      <c r="S186" s="6">
        <f t="shared" si="1"/>
        <v>1</v>
      </c>
    </row>
    <row r="187">
      <c r="Q187" s="4">
        <v>45096.0</v>
      </c>
      <c r="R187" s="5">
        <v>5.2350439455487E13</v>
      </c>
      <c r="S187" s="6">
        <f t="shared" si="1"/>
        <v>1</v>
      </c>
    </row>
    <row r="188">
      <c r="Q188" s="4">
        <v>45097.0</v>
      </c>
      <c r="R188" s="5">
        <v>5.2350439455487E13</v>
      </c>
      <c r="S188" s="6">
        <f t="shared" si="1"/>
        <v>1</v>
      </c>
    </row>
    <row r="189">
      <c r="Q189" s="4">
        <v>45098.0</v>
      </c>
      <c r="R189" s="5">
        <v>5.2350439455487E13</v>
      </c>
      <c r="S189" s="6">
        <f t="shared" si="1"/>
        <v>1</v>
      </c>
    </row>
    <row r="190">
      <c r="Q190" s="4">
        <v>45099.0</v>
      </c>
      <c r="R190" s="5">
        <v>5.2350439455487E13</v>
      </c>
      <c r="S190" s="6">
        <f t="shared" si="1"/>
        <v>1</v>
      </c>
    </row>
    <row r="191">
      <c r="Q191" s="4">
        <v>45100.0</v>
      </c>
      <c r="R191" s="5">
        <v>5.2350439455487E13</v>
      </c>
      <c r="S191" s="6">
        <f t="shared" si="1"/>
        <v>1</v>
      </c>
    </row>
    <row r="192">
      <c r="Q192" s="4">
        <v>45101.0</v>
      </c>
      <c r="R192" s="5">
        <v>5.2350439455487E13</v>
      </c>
      <c r="S192" s="6">
        <f t="shared" si="1"/>
        <v>1</v>
      </c>
    </row>
    <row r="193">
      <c r="Q193" s="4">
        <v>45102.0</v>
      </c>
      <c r="R193" s="5">
        <v>5.2350439455487E13</v>
      </c>
      <c r="S193" s="6">
        <f t="shared" si="1"/>
        <v>1</v>
      </c>
    </row>
    <row r="194">
      <c r="Q194" s="4">
        <v>45103.0</v>
      </c>
      <c r="R194" s="5">
        <v>5.2350439455487E13</v>
      </c>
      <c r="S194" s="6">
        <f t="shared" si="1"/>
        <v>1</v>
      </c>
    </row>
    <row r="195">
      <c r="Q195" s="4">
        <v>45104.0</v>
      </c>
      <c r="R195" s="5">
        <v>5.2350439455487E13</v>
      </c>
      <c r="S195" s="6">
        <f t="shared" si="1"/>
        <v>1</v>
      </c>
    </row>
    <row r="196">
      <c r="Q196" s="4">
        <v>45105.0</v>
      </c>
      <c r="R196" s="5">
        <v>5.22557598430187E13</v>
      </c>
      <c r="S196" s="6">
        <f t="shared" si="1"/>
        <v>0.9981914266</v>
      </c>
    </row>
    <row r="197">
      <c r="Q197" s="4">
        <v>45106.0</v>
      </c>
      <c r="R197" s="5">
        <v>5.0646206431058E13</v>
      </c>
      <c r="S197" s="6">
        <f t="shared" si="1"/>
        <v>0.9691985454</v>
      </c>
    </row>
    <row r="198">
      <c r="Q198" s="4">
        <v>45107.0</v>
      </c>
      <c r="R198" s="5">
        <v>5.0646206431058E13</v>
      </c>
      <c r="S198" s="6">
        <f t="shared" si="1"/>
        <v>1</v>
      </c>
    </row>
    <row r="199">
      <c r="Q199" s="4">
        <v>45108.0</v>
      </c>
      <c r="R199" s="5">
        <v>5.0646206431058E13</v>
      </c>
      <c r="S199" s="6">
        <f t="shared" si="1"/>
        <v>1</v>
      </c>
    </row>
    <row r="200">
      <c r="Q200" s="4">
        <v>45109.0</v>
      </c>
      <c r="R200" s="5">
        <v>5.0646206431058E13</v>
      </c>
      <c r="S200" s="6">
        <f t="shared" si="1"/>
        <v>1</v>
      </c>
    </row>
    <row r="201">
      <c r="Q201" s="4">
        <v>45110.0</v>
      </c>
      <c r="R201" s="5">
        <v>5.0646206431058E13</v>
      </c>
      <c r="S201" s="6">
        <f t="shared" si="1"/>
        <v>1</v>
      </c>
    </row>
    <row r="202">
      <c r="Q202" s="4">
        <v>45111.0</v>
      </c>
      <c r="R202" s="5">
        <v>5.0646206431058E13</v>
      </c>
      <c r="S202" s="6">
        <f t="shared" si="1"/>
        <v>1</v>
      </c>
    </row>
    <row r="203">
      <c r="Q203" s="4">
        <v>45112.0</v>
      </c>
      <c r="R203" s="5">
        <v>5.0646206431058E13</v>
      </c>
      <c r="S203" s="6">
        <f t="shared" si="1"/>
        <v>1</v>
      </c>
    </row>
    <row r="204">
      <c r="Q204" s="4">
        <v>45113.0</v>
      </c>
      <c r="R204" s="5">
        <v>5.0646206431058E13</v>
      </c>
      <c r="S204" s="6">
        <f t="shared" si="1"/>
        <v>1</v>
      </c>
    </row>
    <row r="205">
      <c r="Q205" s="4">
        <v>45114.0</v>
      </c>
      <c r="R205" s="5">
        <v>5.0646206431058E13</v>
      </c>
      <c r="S205" s="6">
        <f t="shared" si="1"/>
        <v>1</v>
      </c>
    </row>
    <row r="206">
      <c r="Q206" s="4">
        <v>45115.0</v>
      </c>
      <c r="R206" s="5">
        <v>5.0646206431058E13</v>
      </c>
      <c r="S206" s="6">
        <f t="shared" si="1"/>
        <v>1</v>
      </c>
    </row>
    <row r="207">
      <c r="Q207" s="4">
        <v>45116.0</v>
      </c>
      <c r="R207" s="5">
        <v>5.0646206431058E13</v>
      </c>
      <c r="S207" s="6">
        <f t="shared" si="1"/>
        <v>1</v>
      </c>
    </row>
    <row r="208">
      <c r="Q208" s="4">
        <v>45117.0</v>
      </c>
      <c r="R208" s="5">
        <v>5.0646206431058E13</v>
      </c>
      <c r="S208" s="6">
        <f t="shared" si="1"/>
        <v>1</v>
      </c>
    </row>
    <row r="209">
      <c r="Q209" s="4">
        <v>45118.0</v>
      </c>
      <c r="R209" s="5">
        <v>5.0646206431058E13</v>
      </c>
      <c r="S209" s="6">
        <f t="shared" si="1"/>
        <v>1</v>
      </c>
    </row>
    <row r="210">
      <c r="Q210" s="4">
        <v>45119.0</v>
      </c>
      <c r="R210" s="5">
        <v>5.35030521798053E13</v>
      </c>
      <c r="S210" s="6">
        <f t="shared" si="1"/>
        <v>1.056407892</v>
      </c>
    </row>
    <row r="211">
      <c r="Q211" s="4">
        <v>45120.0</v>
      </c>
      <c r="R211" s="5">
        <v>5.3911173001055E13</v>
      </c>
      <c r="S211" s="6">
        <f t="shared" si="1"/>
        <v>1.007627991</v>
      </c>
    </row>
    <row r="212">
      <c r="Q212" s="4">
        <v>45121.0</v>
      </c>
      <c r="R212" s="5">
        <v>5.3911173001055E13</v>
      </c>
      <c r="S212" s="6">
        <f t="shared" si="1"/>
        <v>1</v>
      </c>
    </row>
    <row r="213">
      <c r="Q213" s="4">
        <v>45122.0</v>
      </c>
      <c r="R213" s="5">
        <v>5.3911173001055E13</v>
      </c>
      <c r="S213" s="6">
        <f t="shared" si="1"/>
        <v>1</v>
      </c>
    </row>
    <row r="214">
      <c r="Q214" s="4">
        <v>45123.0</v>
      </c>
      <c r="R214" s="5">
        <v>5.3911173001055E13</v>
      </c>
      <c r="S214" s="6">
        <f t="shared" si="1"/>
        <v>1</v>
      </c>
    </row>
    <row r="215">
      <c r="Q215" s="4">
        <v>45124.0</v>
      </c>
      <c r="R215" s="5">
        <v>5.3911173001055E13</v>
      </c>
      <c r="S215" s="6">
        <f t="shared" si="1"/>
        <v>1</v>
      </c>
    </row>
    <row r="216">
      <c r="Q216" s="4">
        <v>45125.0</v>
      </c>
      <c r="R216" s="5">
        <v>5.3911173001055E13</v>
      </c>
      <c r="S216" s="6">
        <f t="shared" si="1"/>
        <v>1</v>
      </c>
    </row>
    <row r="217">
      <c r="Q217" s="4">
        <v>45126.0</v>
      </c>
      <c r="R217" s="5">
        <v>5.3911173001055E13</v>
      </c>
      <c r="S217" s="6">
        <f t="shared" si="1"/>
        <v>1</v>
      </c>
    </row>
    <row r="218">
      <c r="Q218" s="4">
        <v>45127.0</v>
      </c>
      <c r="R218" s="5">
        <v>5.3911173001055E13</v>
      </c>
      <c r="S218" s="6">
        <f t="shared" si="1"/>
        <v>1</v>
      </c>
    </row>
    <row r="219">
      <c r="Q219" s="4">
        <v>45128.0</v>
      </c>
      <c r="R219" s="5">
        <v>5.3911173001055E13</v>
      </c>
      <c r="S219" s="6">
        <f t="shared" si="1"/>
        <v>1</v>
      </c>
    </row>
    <row r="220">
      <c r="Q220" s="4">
        <v>45129.0</v>
      </c>
      <c r="R220" s="5">
        <v>5.3911173001055E13</v>
      </c>
      <c r="S220" s="6">
        <f t="shared" si="1"/>
        <v>1</v>
      </c>
    </row>
    <row r="221">
      <c r="Q221" s="4">
        <v>45130.0</v>
      </c>
      <c r="R221" s="5">
        <v>5.3911173001055E13</v>
      </c>
      <c r="S221" s="6">
        <f t="shared" si="1"/>
        <v>1</v>
      </c>
    </row>
    <row r="222">
      <c r="Q222" s="4">
        <v>45131.0</v>
      </c>
      <c r="R222" s="5">
        <v>5.3911173001055E13</v>
      </c>
      <c r="S222" s="6">
        <f t="shared" si="1"/>
        <v>1</v>
      </c>
    </row>
    <row r="223">
      <c r="Q223" s="4">
        <v>45132.0</v>
      </c>
      <c r="R223" s="5">
        <v>5.3911173001055E13</v>
      </c>
      <c r="S223" s="6">
        <f t="shared" si="1"/>
        <v>1</v>
      </c>
    </row>
    <row r="224">
      <c r="Q224" s="4">
        <v>45133.0</v>
      </c>
      <c r="R224" s="5">
        <v>5.32516476103837E13</v>
      </c>
      <c r="S224" s="6">
        <f t="shared" si="1"/>
        <v>0.9877664433</v>
      </c>
    </row>
    <row r="225">
      <c r="Q225" s="4">
        <v>45134.0</v>
      </c>
      <c r="R225" s="5">
        <v>5.2328312063444E13</v>
      </c>
      <c r="S225" s="6">
        <f t="shared" si="1"/>
        <v>0.9826609018</v>
      </c>
    </row>
    <row r="226">
      <c r="Q226" s="4">
        <v>45135.0</v>
      </c>
      <c r="R226" s="5">
        <v>5.2328312063444E13</v>
      </c>
      <c r="S226" s="6">
        <f t="shared" si="1"/>
        <v>1</v>
      </c>
    </row>
    <row r="227">
      <c r="Q227" s="4">
        <v>45136.0</v>
      </c>
      <c r="R227" s="5">
        <v>5.2328312063444E13</v>
      </c>
      <c r="S227" s="6">
        <f t="shared" si="1"/>
        <v>1</v>
      </c>
    </row>
    <row r="228">
      <c r="Q228" s="4">
        <v>45137.0</v>
      </c>
      <c r="R228" s="5">
        <v>5.2328312063444E13</v>
      </c>
      <c r="S228" s="6">
        <f t="shared" si="1"/>
        <v>1</v>
      </c>
    </row>
    <row r="229">
      <c r="Q229" s="4">
        <v>45138.0</v>
      </c>
      <c r="R229" s="5">
        <v>5.2328312063444E13</v>
      </c>
      <c r="S229" s="6">
        <f t="shared" si="1"/>
        <v>1</v>
      </c>
    </row>
    <row r="230">
      <c r="Q230" s="4">
        <v>45139.0</v>
      </c>
      <c r="R230" s="5">
        <v>5.2328312063444E13</v>
      </c>
      <c r="S230" s="6">
        <f t="shared" si="1"/>
        <v>1</v>
      </c>
    </row>
    <row r="231">
      <c r="Q231" s="4">
        <v>45140.0</v>
      </c>
      <c r="R231" s="5">
        <v>5.2328312063444E13</v>
      </c>
      <c r="S231" s="6">
        <f t="shared" si="1"/>
        <v>1</v>
      </c>
    </row>
    <row r="232">
      <c r="Q232" s="4">
        <v>45141.0</v>
      </c>
      <c r="R232" s="5">
        <v>5.2328312063444E13</v>
      </c>
      <c r="S232" s="6">
        <f t="shared" si="1"/>
        <v>1</v>
      </c>
    </row>
    <row r="233">
      <c r="Q233" s="4">
        <v>45142.0</v>
      </c>
      <c r="R233" s="5">
        <v>5.2328312063444E13</v>
      </c>
      <c r="S233" s="6">
        <f t="shared" si="1"/>
        <v>1</v>
      </c>
    </row>
    <row r="234">
      <c r="Q234" s="4">
        <v>45143.0</v>
      </c>
      <c r="R234" s="5">
        <v>5.2328312063444E13</v>
      </c>
      <c r="S234" s="6">
        <f t="shared" si="1"/>
        <v>1</v>
      </c>
    </row>
    <row r="235">
      <c r="Q235" s="4">
        <v>45144.0</v>
      </c>
      <c r="R235" s="5">
        <v>5.2328312063444E13</v>
      </c>
      <c r="S235" s="6">
        <f t="shared" si="1"/>
        <v>1</v>
      </c>
    </row>
    <row r="236">
      <c r="Q236" s="4">
        <v>45145.0</v>
      </c>
      <c r="R236" s="5">
        <v>5.2328312063444E13</v>
      </c>
      <c r="S236" s="6">
        <f t="shared" si="1"/>
        <v>1</v>
      </c>
    </row>
    <row r="237">
      <c r="Q237" s="4">
        <v>45146.0</v>
      </c>
      <c r="R237" s="5">
        <v>5.2328312063444E13</v>
      </c>
      <c r="S237" s="6">
        <f t="shared" si="1"/>
        <v>1</v>
      </c>
    </row>
    <row r="238">
      <c r="Q238" s="4">
        <v>45147.0</v>
      </c>
      <c r="R238" s="5">
        <v>5.23589693876221E13</v>
      </c>
      <c r="S238" s="6">
        <f t="shared" si="1"/>
        <v>1.000585865</v>
      </c>
    </row>
    <row r="239">
      <c r="Q239" s="4">
        <v>45148.0</v>
      </c>
      <c r="R239" s="5">
        <v>5.2391178981379E13</v>
      </c>
      <c r="S239" s="6">
        <f t="shared" si="1"/>
        <v>1.000615169</v>
      </c>
    </row>
    <row r="240">
      <c r="Q240" s="4">
        <v>45149.0</v>
      </c>
      <c r="R240" s="5">
        <v>5.2391178981379E13</v>
      </c>
      <c r="S240" s="6">
        <f t="shared" si="1"/>
        <v>1</v>
      </c>
    </row>
    <row r="241">
      <c r="Q241" s="4">
        <v>45150.0</v>
      </c>
      <c r="R241" s="5">
        <v>5.2391178981379E13</v>
      </c>
      <c r="S241" s="6">
        <f t="shared" si="1"/>
        <v>1</v>
      </c>
    </row>
    <row r="242">
      <c r="Q242" s="4">
        <v>45151.0</v>
      </c>
      <c r="R242" s="5">
        <v>5.2391178981379E13</v>
      </c>
      <c r="S242" s="6">
        <f t="shared" si="1"/>
        <v>1</v>
      </c>
    </row>
    <row r="243">
      <c r="Q243" s="4">
        <v>45152.0</v>
      </c>
      <c r="R243" s="5">
        <v>5.2391178981379E13</v>
      </c>
      <c r="S243" s="6">
        <f t="shared" si="1"/>
        <v>1</v>
      </c>
    </row>
    <row r="244">
      <c r="Q244" s="4">
        <v>45153.0</v>
      </c>
      <c r="R244" s="5">
        <v>5.2391178981379E13</v>
      </c>
      <c r="S244" s="6">
        <f t="shared" si="1"/>
        <v>1</v>
      </c>
    </row>
    <row r="245">
      <c r="Q245" s="4">
        <v>45154.0</v>
      </c>
      <c r="R245" s="5">
        <v>5.2391178981379E13</v>
      </c>
      <c r="S245" s="6">
        <f t="shared" si="1"/>
        <v>1</v>
      </c>
    </row>
    <row r="246">
      <c r="Q246" s="4">
        <v>45155.0</v>
      </c>
      <c r="R246" s="5">
        <v>5.2391178981379E13</v>
      </c>
      <c r="S246" s="6">
        <f t="shared" si="1"/>
        <v>1</v>
      </c>
    </row>
    <row r="247">
      <c r="Q247" s="4">
        <v>45156.0</v>
      </c>
      <c r="R247" s="5">
        <v>5.2391178981379E13</v>
      </c>
      <c r="S247" s="6">
        <f t="shared" si="1"/>
        <v>1</v>
      </c>
    </row>
    <row r="248">
      <c r="Q248" s="4">
        <v>45157.0</v>
      </c>
      <c r="R248" s="5">
        <v>5.2391178981379E13</v>
      </c>
      <c r="S248" s="6">
        <f t="shared" si="1"/>
        <v>1</v>
      </c>
    </row>
    <row r="249">
      <c r="Q249" s="4">
        <v>45158.0</v>
      </c>
      <c r="R249" s="5">
        <v>5.2391178981379E13</v>
      </c>
      <c r="S249" s="6">
        <f t="shared" si="1"/>
        <v>1</v>
      </c>
    </row>
    <row r="250">
      <c r="Q250" s="4">
        <v>45159.0</v>
      </c>
      <c r="R250" s="5">
        <v>5.2391178981379E13</v>
      </c>
      <c r="S250" s="6">
        <f t="shared" si="1"/>
        <v>1</v>
      </c>
    </row>
    <row r="251">
      <c r="Q251" s="4">
        <v>45160.0</v>
      </c>
      <c r="R251" s="5">
        <v>5.35884101238734E13</v>
      </c>
      <c r="S251" s="6">
        <f t="shared" si="1"/>
        <v>1.022851769</v>
      </c>
    </row>
    <row r="252">
      <c r="Q252" s="4">
        <v>45161.0</v>
      </c>
      <c r="R252" s="5">
        <v>5.562144413943E13</v>
      </c>
      <c r="S252" s="6">
        <f t="shared" si="1"/>
        <v>1.037937942</v>
      </c>
    </row>
    <row r="253">
      <c r="Q253" s="4">
        <v>45162.0</v>
      </c>
      <c r="R253" s="5">
        <v>5.562144413943E13</v>
      </c>
      <c r="S253" s="6">
        <f t="shared" si="1"/>
        <v>1</v>
      </c>
    </row>
    <row r="254">
      <c r="Q254" s="4">
        <v>45163.0</v>
      </c>
      <c r="R254" s="5">
        <v>5.562144413943E13</v>
      </c>
      <c r="S254" s="6">
        <f t="shared" si="1"/>
        <v>1</v>
      </c>
    </row>
    <row r="255">
      <c r="Q255" s="4">
        <v>45164.0</v>
      </c>
      <c r="R255" s="5">
        <v>5.562144413943E13</v>
      </c>
      <c r="S255" s="6">
        <f t="shared" si="1"/>
        <v>1</v>
      </c>
    </row>
    <row r="256">
      <c r="Q256" s="4">
        <v>45165.0</v>
      </c>
      <c r="R256" s="5">
        <v>5.562144413943E13</v>
      </c>
      <c r="S256" s="6">
        <f t="shared" si="1"/>
        <v>1</v>
      </c>
    </row>
    <row r="257">
      <c r="Q257" s="4">
        <v>45166.0</v>
      </c>
      <c r="R257" s="5">
        <v>5.562144413943E13</v>
      </c>
      <c r="S257" s="6">
        <f t="shared" si="1"/>
        <v>1</v>
      </c>
    </row>
    <row r="258">
      <c r="Q258" s="4">
        <v>45167.0</v>
      </c>
      <c r="R258" s="5">
        <v>5.562144413943E13</v>
      </c>
      <c r="S258" s="6">
        <f t="shared" si="1"/>
        <v>1</v>
      </c>
    </row>
    <row r="259">
      <c r="Q259" s="4">
        <v>45168.0</v>
      </c>
      <c r="R259" s="5">
        <v>5.562144413943E13</v>
      </c>
      <c r="S259" s="6">
        <f t="shared" si="1"/>
        <v>1</v>
      </c>
    </row>
    <row r="260">
      <c r="Q260" s="4">
        <v>45169.0</v>
      </c>
      <c r="R260" s="5">
        <v>5.562144413943E13</v>
      </c>
      <c r="S260" s="6">
        <f t="shared" si="1"/>
        <v>1</v>
      </c>
    </row>
    <row r="261">
      <c r="Q261" s="4">
        <v>45170.0</v>
      </c>
      <c r="R261" s="5">
        <v>5.562144413943E13</v>
      </c>
      <c r="S261" s="6">
        <f t="shared" si="1"/>
        <v>1</v>
      </c>
    </row>
    <row r="262">
      <c r="Q262" s="4">
        <v>45171.0</v>
      </c>
      <c r="R262" s="5">
        <v>5.562144413943E13</v>
      </c>
      <c r="S262" s="6">
        <f t="shared" si="1"/>
        <v>1</v>
      </c>
    </row>
    <row r="263">
      <c r="Q263" s="4">
        <v>45172.0</v>
      </c>
      <c r="R263" s="5">
        <v>5.562144413943E13</v>
      </c>
      <c r="S263" s="6">
        <f t="shared" si="1"/>
        <v>1</v>
      </c>
    </row>
    <row r="264">
      <c r="Q264" s="4">
        <v>45173.0</v>
      </c>
      <c r="R264" s="5">
        <v>5.562144413943E13</v>
      </c>
      <c r="S264" s="6">
        <f t="shared" si="1"/>
        <v>1</v>
      </c>
    </row>
    <row r="265">
      <c r="Q265" s="4">
        <v>45174.0</v>
      </c>
      <c r="R265" s="5">
        <v>5.562144413943E13</v>
      </c>
      <c r="S265" s="6">
        <f t="shared" si="1"/>
        <v>1</v>
      </c>
    </row>
    <row r="266">
      <c r="Q266" s="4">
        <v>45175.0</v>
      </c>
      <c r="R266" s="5">
        <v>5.43027218122896E13</v>
      </c>
      <c r="S266" s="6">
        <f t="shared" si="1"/>
        <v>0.9762911167</v>
      </c>
    </row>
    <row r="267">
      <c r="Q267" s="4">
        <v>45176.0</v>
      </c>
      <c r="R267" s="5">
        <v>5.415014236948E13</v>
      </c>
      <c r="S267" s="6">
        <f t="shared" si="1"/>
        <v>0.9971902064</v>
      </c>
    </row>
    <row r="268">
      <c r="Q268" s="4">
        <v>45177.0</v>
      </c>
      <c r="R268" s="5">
        <v>5.415014236948E13</v>
      </c>
      <c r="S268" s="6">
        <f t="shared" si="1"/>
        <v>1</v>
      </c>
    </row>
    <row r="269">
      <c r="Q269" s="4">
        <v>45178.0</v>
      </c>
      <c r="R269" s="5">
        <v>5.415014236948E13</v>
      </c>
      <c r="S269" s="6">
        <f t="shared" si="1"/>
        <v>1</v>
      </c>
    </row>
    <row r="270">
      <c r="Q270" s="4">
        <v>45179.0</v>
      </c>
      <c r="R270" s="5">
        <v>5.415014236948E13</v>
      </c>
      <c r="S270" s="6">
        <f t="shared" si="1"/>
        <v>1</v>
      </c>
    </row>
    <row r="271">
      <c r="Q271" s="4">
        <v>45180.0</v>
      </c>
      <c r="R271" s="5">
        <v>5.415014236948E13</v>
      </c>
      <c r="S271" s="6">
        <f t="shared" si="1"/>
        <v>1</v>
      </c>
    </row>
    <row r="272">
      <c r="Q272" s="4">
        <v>45181.0</v>
      </c>
      <c r="R272" s="5">
        <v>5.415014236948E13</v>
      </c>
      <c r="S272" s="6">
        <f t="shared" si="1"/>
        <v>1</v>
      </c>
    </row>
    <row r="273">
      <c r="Q273" s="4">
        <v>45182.0</v>
      </c>
      <c r="R273" s="5">
        <v>5.415014236948E13</v>
      </c>
      <c r="S273" s="6">
        <f t="shared" si="1"/>
        <v>1</v>
      </c>
    </row>
    <row r="274">
      <c r="Q274" s="4">
        <v>45183.0</v>
      </c>
      <c r="R274" s="5">
        <v>5.415014236948E13</v>
      </c>
      <c r="S274" s="6">
        <f t="shared" si="1"/>
        <v>1</v>
      </c>
    </row>
    <row r="275">
      <c r="Q275" s="4">
        <v>45184.0</v>
      </c>
      <c r="R275" s="5">
        <v>5.415014236948E13</v>
      </c>
      <c r="S275" s="6">
        <f t="shared" si="1"/>
        <v>1</v>
      </c>
    </row>
    <row r="276">
      <c r="Q276" s="4">
        <v>45185.0</v>
      </c>
      <c r="R276" s="5">
        <v>5.415014236948E13</v>
      </c>
      <c r="S276" s="6">
        <f t="shared" si="1"/>
        <v>1</v>
      </c>
    </row>
    <row r="277">
      <c r="Q277" s="4">
        <v>45186.0</v>
      </c>
      <c r="R277" s="5">
        <v>5.415014236948E13</v>
      </c>
      <c r="S277" s="6">
        <f t="shared" si="1"/>
        <v>1</v>
      </c>
    </row>
    <row r="278">
      <c r="Q278" s="4">
        <v>45187.0</v>
      </c>
      <c r="R278" s="5">
        <v>5.415014236948E13</v>
      </c>
      <c r="S278" s="6">
        <f t="shared" si="1"/>
        <v>1</v>
      </c>
    </row>
    <row r="279">
      <c r="Q279" s="4">
        <v>45188.0</v>
      </c>
      <c r="R279" s="5">
        <v>5.58166089661856E13</v>
      </c>
      <c r="S279" s="6">
        <f t="shared" si="1"/>
        <v>1.030774925</v>
      </c>
    </row>
    <row r="280">
      <c r="Q280" s="4">
        <v>45189.0</v>
      </c>
      <c r="R280" s="5">
        <v>5.7119871304635E13</v>
      </c>
      <c r="S280" s="6">
        <f t="shared" si="1"/>
        <v>1.023349006</v>
      </c>
    </row>
    <row r="281">
      <c r="Q281" s="4">
        <v>45190.0</v>
      </c>
      <c r="R281" s="5">
        <v>5.7119871304635E13</v>
      </c>
      <c r="S281" s="6">
        <f t="shared" si="1"/>
        <v>1</v>
      </c>
    </row>
    <row r="282">
      <c r="Q282" s="4">
        <v>45191.0</v>
      </c>
      <c r="R282" s="5">
        <v>5.7119871304635E13</v>
      </c>
      <c r="S282" s="6">
        <f t="shared" si="1"/>
        <v>1</v>
      </c>
    </row>
    <row r="283">
      <c r="Q283" s="4">
        <v>45192.0</v>
      </c>
      <c r="R283" s="5">
        <v>5.7119871304635E13</v>
      </c>
      <c r="S283" s="6">
        <f t="shared" si="1"/>
        <v>1</v>
      </c>
    </row>
    <row r="284">
      <c r="Q284" s="4">
        <v>45193.0</v>
      </c>
      <c r="R284" s="5">
        <v>5.7119871304635E13</v>
      </c>
      <c r="S284" s="6">
        <f t="shared" si="1"/>
        <v>1</v>
      </c>
    </row>
    <row r="285">
      <c r="Q285" s="4">
        <v>45194.0</v>
      </c>
      <c r="R285" s="5">
        <v>5.7119871304635E13</v>
      </c>
      <c r="S285" s="6">
        <f t="shared" si="1"/>
        <v>1</v>
      </c>
    </row>
    <row r="286">
      <c r="Q286" s="4">
        <v>45195.0</v>
      </c>
      <c r="R286" s="5">
        <v>5.7119871304635E13</v>
      </c>
      <c r="S286" s="6">
        <f t="shared" si="1"/>
        <v>1</v>
      </c>
    </row>
    <row r="287">
      <c r="Q287" s="4">
        <v>45196.0</v>
      </c>
      <c r="R287" s="5">
        <v>5.7119871304635E13</v>
      </c>
      <c r="S287" s="6">
        <f t="shared" si="1"/>
        <v>1</v>
      </c>
    </row>
    <row r="288">
      <c r="Q288" s="4">
        <v>45197.0</v>
      </c>
      <c r="R288" s="5">
        <v>5.7119871304635E13</v>
      </c>
      <c r="S288" s="6">
        <f t="shared" si="1"/>
        <v>1</v>
      </c>
    </row>
    <row r="289">
      <c r="Q289" s="4">
        <v>45198.0</v>
      </c>
      <c r="R289" s="5">
        <v>5.7119871304635E13</v>
      </c>
      <c r="S289" s="6">
        <f t="shared" si="1"/>
        <v>1</v>
      </c>
    </row>
    <row r="290">
      <c r="Q290" s="4">
        <v>45199.0</v>
      </c>
      <c r="R290" s="5">
        <v>5.7119871304635E13</v>
      </c>
      <c r="S290" s="6">
        <f t="shared" si="1"/>
        <v>1</v>
      </c>
    </row>
    <row r="291">
      <c r="Q291" s="4">
        <v>45200.0</v>
      </c>
      <c r="R291" s="5">
        <v>5.7119871304635E13</v>
      </c>
      <c r="S291" s="6">
        <f t="shared" si="1"/>
        <v>1</v>
      </c>
    </row>
    <row r="292">
      <c r="Q292" s="4">
        <v>45201.0</v>
      </c>
      <c r="R292" s="5">
        <v>5.7119871304635E13</v>
      </c>
      <c r="S292" s="6">
        <f t="shared" si="1"/>
        <v>1</v>
      </c>
    </row>
    <row r="293">
      <c r="Q293" s="4">
        <v>45202.0</v>
      </c>
      <c r="R293" s="5">
        <v>5.72526565964599E13</v>
      </c>
      <c r="S293" s="6">
        <f t="shared" si="1"/>
        <v>1.002324678</v>
      </c>
    </row>
    <row r="294">
      <c r="Q294" s="4">
        <v>45203.0</v>
      </c>
      <c r="R294" s="5">
        <v>5.7321508229258E13</v>
      </c>
      <c r="S294" s="6">
        <f t="shared" si="1"/>
        <v>1.001202593</v>
      </c>
    </row>
    <row r="295">
      <c r="Q295" s="4">
        <v>45204.0</v>
      </c>
      <c r="R295" s="5">
        <v>5.7321508229258E13</v>
      </c>
      <c r="S295" s="6">
        <f t="shared" si="1"/>
        <v>1</v>
      </c>
    </row>
    <row r="296">
      <c r="Q296" s="4">
        <v>45205.0</v>
      </c>
      <c r="R296" s="5">
        <v>5.7321508229258E13</v>
      </c>
      <c r="S296" s="6">
        <f t="shared" si="1"/>
        <v>1</v>
      </c>
    </row>
    <row r="297">
      <c r="Q297" s="4">
        <v>45206.0</v>
      </c>
      <c r="R297" s="5">
        <v>5.7321508229258E13</v>
      </c>
      <c r="S297" s="6">
        <f t="shared" si="1"/>
        <v>1</v>
      </c>
    </row>
    <row r="298">
      <c r="Q298" s="4">
        <v>45207.0</v>
      </c>
      <c r="R298" s="5">
        <v>5.7321508229258E13</v>
      </c>
      <c r="S298" s="6">
        <f t="shared" si="1"/>
        <v>1</v>
      </c>
    </row>
    <row r="299">
      <c r="Q299" s="4">
        <v>45208.0</v>
      </c>
      <c r="R299" s="5">
        <v>5.7321508229258E13</v>
      </c>
      <c r="S299" s="6">
        <f t="shared" si="1"/>
        <v>1</v>
      </c>
    </row>
    <row r="300">
      <c r="Q300" s="4">
        <v>45209.0</v>
      </c>
      <c r="R300" s="5">
        <v>5.7321508229258E13</v>
      </c>
      <c r="S300" s="6">
        <f t="shared" si="1"/>
        <v>1</v>
      </c>
    </row>
    <row r="301">
      <c r="Q301" s="4">
        <v>45210.0</v>
      </c>
      <c r="R301" s="5">
        <v>5.7321508229258E13</v>
      </c>
      <c r="S301" s="6">
        <f t="shared" si="1"/>
        <v>1</v>
      </c>
    </row>
    <row r="302">
      <c r="Q302" s="4">
        <v>45211.0</v>
      </c>
      <c r="R302" s="5">
        <v>5.7321508229258E13</v>
      </c>
      <c r="S302" s="6">
        <f t="shared" si="1"/>
        <v>1</v>
      </c>
    </row>
    <row r="303">
      <c r="Q303" s="4">
        <v>45212.0</v>
      </c>
      <c r="R303" s="5">
        <v>5.7321508229258E13</v>
      </c>
      <c r="S303" s="6">
        <f t="shared" si="1"/>
        <v>1</v>
      </c>
    </row>
    <row r="304">
      <c r="Q304" s="4">
        <v>45213.0</v>
      </c>
      <c r="R304" s="5">
        <v>5.7321508229258E13</v>
      </c>
      <c r="S304" s="6">
        <f t="shared" si="1"/>
        <v>1</v>
      </c>
    </row>
    <row r="305">
      <c r="Q305" s="4">
        <v>45214.0</v>
      </c>
      <c r="R305" s="5">
        <v>5.7321508229258E13</v>
      </c>
      <c r="S305" s="6">
        <f t="shared" si="1"/>
        <v>1</v>
      </c>
    </row>
    <row r="306">
      <c r="Q306" s="4">
        <v>45215.0</v>
      </c>
      <c r="R306" s="5">
        <v>5.93733915824892E13</v>
      </c>
      <c r="S306" s="6">
        <f t="shared" si="1"/>
        <v>1.035796046</v>
      </c>
    </row>
    <row r="307">
      <c r="Q307" s="4">
        <v>45216.0</v>
      </c>
      <c r="R307" s="5">
        <v>6.1030681983176E13</v>
      </c>
      <c r="S307" s="6">
        <f t="shared" si="1"/>
        <v>1.027913016</v>
      </c>
    </row>
    <row r="308">
      <c r="Q308" s="4">
        <v>45217.0</v>
      </c>
      <c r="R308" s="5">
        <v>6.1030681983176E13</v>
      </c>
      <c r="S308" s="6">
        <f t="shared" si="1"/>
        <v>1</v>
      </c>
    </row>
    <row r="309">
      <c r="Q309" s="4">
        <v>45218.0</v>
      </c>
      <c r="R309" s="5">
        <v>6.1030681983176E13</v>
      </c>
      <c r="S309" s="6">
        <f t="shared" si="1"/>
        <v>1</v>
      </c>
    </row>
    <row r="310">
      <c r="Q310" s="4">
        <v>45219.0</v>
      </c>
      <c r="R310" s="5">
        <v>6.1030681983176E13</v>
      </c>
      <c r="S310" s="6">
        <f t="shared" si="1"/>
        <v>1</v>
      </c>
    </row>
    <row r="311">
      <c r="Q311" s="4">
        <v>45220.0</v>
      </c>
      <c r="R311" s="5">
        <v>6.1030681983176E13</v>
      </c>
      <c r="S311" s="6">
        <f t="shared" si="1"/>
        <v>1</v>
      </c>
    </row>
    <row r="312">
      <c r="Q312" s="4">
        <v>45221.0</v>
      </c>
      <c r="R312" s="5">
        <v>6.1030681983176E13</v>
      </c>
      <c r="S312" s="6">
        <f t="shared" si="1"/>
        <v>1</v>
      </c>
    </row>
    <row r="313">
      <c r="Q313" s="4">
        <v>45222.0</v>
      </c>
      <c r="R313" s="5">
        <v>6.1030681983176E13</v>
      </c>
      <c r="S313" s="6">
        <f t="shared" si="1"/>
        <v>1</v>
      </c>
    </row>
    <row r="314">
      <c r="Q314" s="4">
        <v>45223.0</v>
      </c>
      <c r="R314" s="5">
        <v>6.1030681983176E13</v>
      </c>
      <c r="S314" s="6">
        <f t="shared" si="1"/>
        <v>1</v>
      </c>
    </row>
    <row r="315">
      <c r="Q315" s="4">
        <v>45224.0</v>
      </c>
      <c r="R315" s="5">
        <v>6.1030681983176E13</v>
      </c>
      <c r="S315" s="6">
        <f t="shared" si="1"/>
        <v>1</v>
      </c>
    </row>
    <row r="316">
      <c r="Q316" s="4">
        <v>45225.0</v>
      </c>
      <c r="R316" s="5">
        <v>6.1030681983176E13</v>
      </c>
      <c r="S316" s="6">
        <f t="shared" si="1"/>
        <v>1</v>
      </c>
    </row>
    <row r="317">
      <c r="Q317" s="4">
        <v>45226.0</v>
      </c>
      <c r="R317" s="5">
        <v>6.1030681983176E13</v>
      </c>
      <c r="S317" s="6">
        <f t="shared" si="1"/>
        <v>1</v>
      </c>
    </row>
    <row r="318">
      <c r="Q318" s="4">
        <v>45227.0</v>
      </c>
      <c r="R318" s="5">
        <v>6.1030681983176E13</v>
      </c>
      <c r="S318" s="6">
        <f t="shared" si="1"/>
        <v>1</v>
      </c>
    </row>
    <row r="319">
      <c r="Q319" s="4">
        <v>45228.0</v>
      </c>
      <c r="R319" s="5">
        <v>6.1030681983176E13</v>
      </c>
      <c r="S319" s="6">
        <f t="shared" si="1"/>
        <v>1</v>
      </c>
    </row>
    <row r="320">
      <c r="Q320" s="4">
        <v>45229.0</v>
      </c>
      <c r="R320" s="5">
        <v>6.22246733861401E13</v>
      </c>
      <c r="S320" s="6">
        <f t="shared" si="1"/>
        <v>1.019563789</v>
      </c>
    </row>
    <row r="321">
      <c r="Q321" s="4">
        <v>45230.0</v>
      </c>
      <c r="R321" s="5">
        <v>6.24634716667329E13</v>
      </c>
      <c r="S321" s="6">
        <f t="shared" si="1"/>
        <v>1.003837678</v>
      </c>
    </row>
    <row r="322">
      <c r="Q322" s="4">
        <v>45231.0</v>
      </c>
      <c r="R322" s="5">
        <v>6.24634716667329E13</v>
      </c>
      <c r="S322" s="6">
        <f t="shared" si="1"/>
        <v>1</v>
      </c>
    </row>
    <row r="323">
      <c r="Q323" s="4">
        <v>45232.0</v>
      </c>
      <c r="R323" s="5">
        <v>6.2463471666733E13</v>
      </c>
      <c r="S323" s="6">
        <f t="shared" si="1"/>
        <v>1</v>
      </c>
    </row>
    <row r="324">
      <c r="Q324" s="4">
        <v>45233.0</v>
      </c>
      <c r="R324" s="5">
        <v>6.2463471666733E13</v>
      </c>
      <c r="S324" s="6">
        <f t="shared" si="1"/>
        <v>1</v>
      </c>
    </row>
    <row r="325">
      <c r="Q325" s="4">
        <v>45234.0</v>
      </c>
      <c r="R325" s="5">
        <v>6.24634716667328E13</v>
      </c>
      <c r="S325" s="6">
        <f t="shared" si="1"/>
        <v>1</v>
      </c>
    </row>
    <row r="326">
      <c r="Q326" s="4">
        <v>45235.0</v>
      </c>
      <c r="R326" s="5">
        <v>6.24634716667328E13</v>
      </c>
      <c r="S326" s="6">
        <f t="shared" si="1"/>
        <v>1</v>
      </c>
    </row>
    <row r="327">
      <c r="Q327" s="4">
        <v>45236.0</v>
      </c>
      <c r="R327" s="5">
        <v>6.2463471666733E13</v>
      </c>
      <c r="S327" s="6">
        <f t="shared" si="1"/>
        <v>1</v>
      </c>
    </row>
    <row r="328">
      <c r="Q328" s="4">
        <v>45237.0</v>
      </c>
      <c r="R328" s="5">
        <v>6.2463471666733E13</v>
      </c>
      <c r="S328" s="6">
        <f t="shared" si="1"/>
        <v>1</v>
      </c>
    </row>
    <row r="329">
      <c r="Q329" s="4">
        <v>45238.0</v>
      </c>
      <c r="R329" s="5">
        <v>6.24634716667329E13</v>
      </c>
      <c r="S329" s="6">
        <f t="shared" si="1"/>
        <v>1</v>
      </c>
    </row>
    <row r="330">
      <c r="Q330" s="4">
        <v>45239.0</v>
      </c>
      <c r="R330" s="5">
        <v>6.2463471666733E13</v>
      </c>
      <c r="S330" s="6">
        <f t="shared" si="1"/>
        <v>1</v>
      </c>
    </row>
    <row r="331">
      <c r="Q331" s="4">
        <v>45240.0</v>
      </c>
      <c r="R331" s="5">
        <v>6.24634716667329E13</v>
      </c>
      <c r="S331" s="6">
        <f t="shared" si="1"/>
        <v>1</v>
      </c>
    </row>
    <row r="332">
      <c r="Q332" s="4">
        <v>45241.0</v>
      </c>
      <c r="R332" s="5">
        <v>6.24634716667329E13</v>
      </c>
      <c r="S332" s="6">
        <f t="shared" si="1"/>
        <v>1</v>
      </c>
    </row>
    <row r="333">
      <c r="Q333" s="4">
        <v>45242.0</v>
      </c>
      <c r="R333" s="5">
        <v>6.32339468447377E13</v>
      </c>
      <c r="S333" s="6">
        <f t="shared" si="1"/>
        <v>1.012334812</v>
      </c>
    </row>
    <row r="334">
      <c r="Q334" s="4">
        <v>45243.0</v>
      </c>
      <c r="R334" s="5">
        <v>6.4678587803497E13</v>
      </c>
      <c r="S334" s="6">
        <f t="shared" si="1"/>
        <v>1.022845972</v>
      </c>
    </row>
    <row r="335">
      <c r="Q335" s="4">
        <v>45244.0</v>
      </c>
      <c r="R335" s="5">
        <v>6.4678587803497E13</v>
      </c>
      <c r="S335" s="6">
        <f t="shared" si="1"/>
        <v>1</v>
      </c>
    </row>
    <row r="336">
      <c r="Q336" s="4">
        <v>45245.0</v>
      </c>
      <c r="R336" s="5">
        <v>6.46785878034969E13</v>
      </c>
      <c r="S336" s="6">
        <f t="shared" si="1"/>
        <v>1</v>
      </c>
    </row>
    <row r="337">
      <c r="Q337" s="4">
        <v>45246.0</v>
      </c>
      <c r="R337" s="5">
        <v>6.46785878034969E13</v>
      </c>
      <c r="S337" s="6">
        <f t="shared" si="1"/>
        <v>1</v>
      </c>
    </row>
    <row r="338">
      <c r="Q338" s="4">
        <v>45247.0</v>
      </c>
      <c r="R338" s="5">
        <v>6.46785878034969E13</v>
      </c>
      <c r="S338" s="6">
        <f t="shared" si="1"/>
        <v>1</v>
      </c>
    </row>
    <row r="339">
      <c r="Q339" s="4">
        <v>45248.0</v>
      </c>
      <c r="R339" s="5">
        <v>6.46785878034969E13</v>
      </c>
      <c r="S339" s="6">
        <f t="shared" si="1"/>
        <v>1</v>
      </c>
    </row>
    <row r="340">
      <c r="Q340" s="4">
        <v>45249.0</v>
      </c>
      <c r="R340" s="5">
        <v>6.46785878034968E13</v>
      </c>
      <c r="S340" s="6">
        <f t="shared" si="1"/>
        <v>1</v>
      </c>
    </row>
    <row r="341">
      <c r="Q341" s="4">
        <v>45250.0</v>
      </c>
      <c r="R341" s="5">
        <v>6.46785878034968E13</v>
      </c>
      <c r="S341" s="6">
        <f t="shared" si="1"/>
        <v>1</v>
      </c>
    </row>
    <row r="342">
      <c r="Q342" s="4">
        <v>45251.0</v>
      </c>
      <c r="R342" s="5">
        <v>6.46785878034969E13</v>
      </c>
      <c r="S342" s="6">
        <f t="shared" si="1"/>
        <v>1</v>
      </c>
    </row>
    <row r="343">
      <c r="Q343" s="4">
        <v>45252.0</v>
      </c>
      <c r="R343" s="5">
        <v>6.46785878034969E13</v>
      </c>
      <c r="S343" s="6">
        <f t="shared" si="1"/>
        <v>1</v>
      </c>
    </row>
    <row r="344">
      <c r="Q344" s="4">
        <v>45253.0</v>
      </c>
      <c r="R344" s="5">
        <v>6.46785878034969E13</v>
      </c>
      <c r="S344" s="6">
        <f t="shared" si="1"/>
        <v>1</v>
      </c>
    </row>
    <row r="345">
      <c r="Q345" s="4">
        <v>45254.0</v>
      </c>
      <c r="R345" s="5">
        <v>6.46785878034968E13</v>
      </c>
      <c r="S345" s="6">
        <f t="shared" si="1"/>
        <v>1</v>
      </c>
    </row>
    <row r="346">
      <c r="Q346" s="4">
        <v>45255.0</v>
      </c>
      <c r="R346" s="5">
        <v>6.46785878034968E13</v>
      </c>
      <c r="S346" s="6">
        <f t="shared" si="1"/>
        <v>1</v>
      </c>
    </row>
    <row r="347">
      <c r="Q347" s="4">
        <v>45256.0</v>
      </c>
      <c r="R347" s="5">
        <v>6.79128697167692E13</v>
      </c>
      <c r="S347" s="6">
        <f t="shared" si="1"/>
        <v>1.05000545</v>
      </c>
    </row>
    <row r="348">
      <c r="Q348" s="4">
        <v>45257.0</v>
      </c>
      <c r="R348" s="5">
        <v>6.7957790298898E13</v>
      </c>
      <c r="S348" s="6">
        <f t="shared" si="1"/>
        <v>1.000661444</v>
      </c>
    </row>
    <row r="349">
      <c r="Q349" s="4">
        <v>45258.0</v>
      </c>
      <c r="R349" s="5">
        <v>6.7957790298898E13</v>
      </c>
      <c r="S349" s="6">
        <f t="shared" si="1"/>
        <v>1</v>
      </c>
    </row>
    <row r="350">
      <c r="Q350" s="4">
        <v>45259.0</v>
      </c>
      <c r="R350" s="5">
        <v>6.7957790298898E13</v>
      </c>
      <c r="S350" s="6">
        <f t="shared" si="1"/>
        <v>1</v>
      </c>
    </row>
    <row r="351">
      <c r="Q351" s="4">
        <v>45260.0</v>
      </c>
      <c r="R351" s="5">
        <v>6.7957790298898E13</v>
      </c>
      <c r="S351" s="6">
        <f t="shared" si="1"/>
        <v>1</v>
      </c>
    </row>
    <row r="352">
      <c r="Q352" s="4">
        <v>45261.0</v>
      </c>
      <c r="R352" s="5">
        <v>6.7957790298898E13</v>
      </c>
      <c r="S352" s="6">
        <f t="shared" si="1"/>
        <v>1</v>
      </c>
    </row>
    <row r="353">
      <c r="Q353" s="4">
        <v>45262.0</v>
      </c>
      <c r="R353" s="5">
        <v>6.7957790298898E13</v>
      </c>
      <c r="S353" s="6">
        <f t="shared" si="1"/>
        <v>1</v>
      </c>
    </row>
    <row r="354">
      <c r="Q354" s="4">
        <v>45263.0</v>
      </c>
      <c r="R354" s="5">
        <v>6.7957790298898E13</v>
      </c>
      <c r="S354" s="6">
        <f t="shared" si="1"/>
        <v>1</v>
      </c>
    </row>
    <row r="355">
      <c r="Q355" s="4">
        <v>45264.0</v>
      </c>
      <c r="R355" s="5">
        <v>6.7957790298898E13</v>
      </c>
      <c r="S355" s="6">
        <f t="shared" si="1"/>
        <v>1</v>
      </c>
    </row>
    <row r="356">
      <c r="Q356" s="4">
        <v>45265.0</v>
      </c>
      <c r="R356" s="5">
        <v>6.7957790298898E13</v>
      </c>
      <c r="S356" s="6">
        <f t="shared" si="1"/>
        <v>1</v>
      </c>
    </row>
    <row r="357">
      <c r="Q357" s="4">
        <v>45266.0</v>
      </c>
      <c r="R357" s="5">
        <v>6.7957790298898E13</v>
      </c>
      <c r="S357" s="6">
        <f t="shared" si="1"/>
        <v>1</v>
      </c>
    </row>
    <row r="358">
      <c r="Q358" s="4">
        <v>45267.0</v>
      </c>
      <c r="R358" s="5">
        <v>6.7957790298898E13</v>
      </c>
      <c r="S358" s="6">
        <f t="shared" si="1"/>
        <v>1</v>
      </c>
    </row>
    <row r="359">
      <c r="Q359" s="4">
        <v>45268.0</v>
      </c>
      <c r="R359" s="5">
        <v>6.7957790298898E13</v>
      </c>
      <c r="S359" s="6">
        <f t="shared" si="1"/>
        <v>1</v>
      </c>
    </row>
    <row r="360">
      <c r="Q360" s="4">
        <v>45269.0</v>
      </c>
      <c r="R360" s="5">
        <v>6.7957790298898E13</v>
      </c>
      <c r="S360" s="6">
        <f t="shared" si="1"/>
        <v>1</v>
      </c>
    </row>
    <row r="361">
      <c r="Q361" s="4">
        <v>45270.0</v>
      </c>
      <c r="R361" s="5">
        <v>6.74362835814044E13</v>
      </c>
      <c r="S361" s="6">
        <f t="shared" si="1"/>
        <v>0.9923260201</v>
      </c>
    </row>
    <row r="362">
      <c r="Q362" s="4">
        <v>45271.0</v>
      </c>
      <c r="R362" s="5">
        <v>6.73059069020311E13</v>
      </c>
      <c r="S362" s="6">
        <f t="shared" si="1"/>
        <v>0.9980666687</v>
      </c>
    </row>
    <row r="363">
      <c r="Q363" s="4">
        <v>45272.0</v>
      </c>
      <c r="R363" s="5">
        <v>6.7305906902031E13</v>
      </c>
      <c r="S363" s="6">
        <f t="shared" si="1"/>
        <v>1</v>
      </c>
    </row>
    <row r="364">
      <c r="Q364" s="4">
        <v>45273.0</v>
      </c>
      <c r="R364" s="5">
        <v>6.7305906902031E13</v>
      </c>
      <c r="S364" s="6">
        <f t="shared" si="1"/>
        <v>1</v>
      </c>
    </row>
    <row r="365">
      <c r="Q365" s="4">
        <v>45274.0</v>
      </c>
      <c r="R365" s="5">
        <v>6.7305906902031E13</v>
      </c>
      <c r="S365" s="6">
        <f t="shared" si="1"/>
        <v>1</v>
      </c>
    </row>
    <row r="366">
      <c r="Q366" s="4">
        <v>45275.0</v>
      </c>
      <c r="R366" s="13"/>
      <c r="S366" s="14"/>
    </row>
    <row r="367">
      <c r="Q367" s="13"/>
      <c r="R367" s="13" t="s">
        <v>22</v>
      </c>
      <c r="S367" s="15">
        <f>AVERAGE(S1:S365)</f>
        <v>1.001916274</v>
      </c>
    </row>
    <row r="368">
      <c r="Q368" s="16"/>
      <c r="R368" s="16"/>
      <c r="S368" s="16"/>
    </row>
    <row r="369">
      <c r="Q369" s="16"/>
      <c r="R369" s="16"/>
      <c r="S369" s="16"/>
    </row>
    <row r="370">
      <c r="Q370" s="16"/>
      <c r="R370" s="16"/>
      <c r="S370" s="16"/>
    </row>
    <row r="371">
      <c r="Q371" s="16"/>
      <c r="R371" s="16"/>
      <c r="S371" s="16"/>
    </row>
    <row r="372">
      <c r="Q372" s="16"/>
      <c r="R372" s="16"/>
      <c r="S372" s="16"/>
    </row>
    <row r="373">
      <c r="Q373" s="16"/>
      <c r="R373" s="16"/>
      <c r="S373" s="16"/>
    </row>
    <row r="374">
      <c r="Q374" s="16"/>
      <c r="R374" s="16"/>
      <c r="S374" s="16"/>
    </row>
    <row r="375">
      <c r="Q375" s="16"/>
      <c r="R375" s="16"/>
      <c r="S375" s="16"/>
    </row>
    <row r="376">
      <c r="Q376" s="16"/>
      <c r="R376" s="16"/>
      <c r="S376" s="16"/>
    </row>
    <row r="377">
      <c r="Q377" s="16"/>
      <c r="R377" s="16"/>
      <c r="S377" s="16"/>
    </row>
    <row r="378">
      <c r="Q378" s="16"/>
      <c r="R378" s="16"/>
      <c r="S378" s="16"/>
    </row>
    <row r="379">
      <c r="Q379" s="16"/>
      <c r="R379" s="16"/>
      <c r="S379" s="16"/>
    </row>
    <row r="380">
      <c r="Q380" s="16"/>
      <c r="R380" s="16"/>
      <c r="S380" s="16"/>
    </row>
    <row r="381">
      <c r="Q381" s="16"/>
      <c r="R381" s="16"/>
      <c r="S381" s="16"/>
    </row>
    <row r="382">
      <c r="Q382" s="16"/>
      <c r="R382" s="16"/>
      <c r="S382" s="16"/>
    </row>
    <row r="383">
      <c r="Q383" s="16"/>
      <c r="R383" s="16"/>
      <c r="S383" s="16"/>
    </row>
    <row r="384">
      <c r="Q384" s="16"/>
      <c r="R384" s="16"/>
      <c r="S384" s="16"/>
    </row>
    <row r="385">
      <c r="Q385" s="16"/>
      <c r="R385" s="16"/>
      <c r="S385" s="16"/>
    </row>
    <row r="386">
      <c r="Q386" s="16"/>
      <c r="R386" s="16"/>
      <c r="S386" s="16"/>
    </row>
    <row r="387">
      <c r="Q387" s="16"/>
      <c r="R387" s="16"/>
      <c r="S387" s="16"/>
    </row>
    <row r="388">
      <c r="Q388" s="16"/>
      <c r="R388" s="16"/>
      <c r="S388" s="16"/>
    </row>
    <row r="389">
      <c r="Q389" s="16"/>
      <c r="R389" s="16"/>
      <c r="S389" s="16"/>
    </row>
    <row r="390">
      <c r="Q390" s="16"/>
      <c r="R390" s="16"/>
      <c r="S390" s="16"/>
    </row>
    <row r="391">
      <c r="Q391" s="16"/>
      <c r="R391" s="16"/>
      <c r="S391" s="16"/>
    </row>
    <row r="392">
      <c r="Q392" s="16"/>
      <c r="R392" s="16"/>
      <c r="S392" s="16"/>
    </row>
    <row r="393">
      <c r="Q393" s="16"/>
      <c r="R393" s="16"/>
      <c r="S393" s="16"/>
    </row>
    <row r="394">
      <c r="Q394" s="16"/>
      <c r="R394" s="16"/>
      <c r="S394" s="16"/>
    </row>
    <row r="395">
      <c r="Q395" s="16"/>
      <c r="R395" s="16"/>
      <c r="S395" s="16"/>
    </row>
    <row r="396">
      <c r="Q396" s="16"/>
      <c r="R396" s="16"/>
      <c r="S396" s="16"/>
    </row>
    <row r="397">
      <c r="Q397" s="16"/>
      <c r="R397" s="16"/>
      <c r="S397" s="16"/>
    </row>
    <row r="398">
      <c r="Q398" s="16"/>
      <c r="R398" s="16"/>
      <c r="S398" s="16"/>
    </row>
    <row r="399">
      <c r="Q399" s="16"/>
      <c r="R399" s="16"/>
      <c r="S399" s="16"/>
    </row>
    <row r="400">
      <c r="Q400" s="16"/>
      <c r="R400" s="16"/>
      <c r="S400" s="16"/>
    </row>
    <row r="401">
      <c r="Q401" s="16"/>
      <c r="R401" s="16"/>
      <c r="S401" s="16"/>
    </row>
    <row r="402">
      <c r="Q402" s="16"/>
      <c r="R402" s="16"/>
      <c r="S402" s="16"/>
    </row>
    <row r="403">
      <c r="Q403" s="16"/>
      <c r="R403" s="16"/>
      <c r="S403" s="16"/>
    </row>
    <row r="404">
      <c r="Q404" s="16"/>
      <c r="R404" s="16"/>
      <c r="S404" s="16"/>
    </row>
    <row r="405">
      <c r="Q405" s="16"/>
      <c r="R405" s="16"/>
      <c r="S405" s="16"/>
    </row>
    <row r="406">
      <c r="Q406" s="16"/>
      <c r="R406" s="16"/>
      <c r="S406" s="16"/>
    </row>
    <row r="407">
      <c r="Q407" s="16"/>
      <c r="R407" s="16"/>
      <c r="S407" s="16"/>
    </row>
    <row r="408">
      <c r="Q408" s="16"/>
      <c r="R408" s="16"/>
      <c r="S408" s="16"/>
    </row>
    <row r="409">
      <c r="Q409" s="16"/>
      <c r="R409" s="16"/>
      <c r="S409" s="16"/>
    </row>
    <row r="410">
      <c r="Q410" s="16"/>
      <c r="R410" s="16"/>
      <c r="S410" s="16"/>
    </row>
    <row r="411">
      <c r="Q411" s="16"/>
      <c r="R411" s="16"/>
      <c r="S411" s="16"/>
    </row>
    <row r="412">
      <c r="Q412" s="16"/>
      <c r="R412" s="16"/>
      <c r="S412" s="16"/>
    </row>
    <row r="413">
      <c r="Q413" s="16"/>
      <c r="R413" s="16"/>
      <c r="S413" s="16"/>
    </row>
    <row r="414">
      <c r="Q414" s="16"/>
      <c r="R414" s="16"/>
      <c r="S414" s="16"/>
    </row>
    <row r="415">
      <c r="Q415" s="16"/>
      <c r="R415" s="16"/>
      <c r="S415" s="16"/>
    </row>
    <row r="416">
      <c r="Q416" s="16"/>
      <c r="R416" s="16"/>
      <c r="S416" s="16"/>
    </row>
    <row r="417">
      <c r="Q417" s="16"/>
      <c r="R417" s="16"/>
      <c r="S417" s="16"/>
    </row>
    <row r="418">
      <c r="Q418" s="16"/>
      <c r="R418" s="16"/>
      <c r="S418" s="16"/>
    </row>
    <row r="419">
      <c r="Q419" s="16"/>
      <c r="R419" s="16"/>
      <c r="S419" s="16"/>
    </row>
    <row r="420">
      <c r="Q420" s="16"/>
      <c r="R420" s="16"/>
      <c r="S420" s="16"/>
    </row>
    <row r="421">
      <c r="Q421" s="16"/>
      <c r="R421" s="16"/>
      <c r="S421" s="16"/>
    </row>
    <row r="422">
      <c r="Q422" s="16"/>
      <c r="R422" s="16"/>
      <c r="S422" s="16"/>
    </row>
    <row r="423">
      <c r="Q423" s="16"/>
      <c r="R423" s="16"/>
      <c r="S423" s="16"/>
    </row>
    <row r="424">
      <c r="Q424" s="16"/>
      <c r="R424" s="16"/>
      <c r="S424" s="16"/>
    </row>
    <row r="425">
      <c r="Q425" s="16"/>
      <c r="R425" s="16"/>
      <c r="S425" s="16"/>
    </row>
    <row r="426">
      <c r="Q426" s="16"/>
      <c r="R426" s="16"/>
      <c r="S426" s="16"/>
    </row>
    <row r="427">
      <c r="Q427" s="16"/>
      <c r="R427" s="16"/>
      <c r="S427" s="16"/>
    </row>
    <row r="428">
      <c r="Q428" s="16"/>
      <c r="R428" s="16"/>
      <c r="S428" s="16"/>
    </row>
    <row r="429">
      <c r="Q429" s="16"/>
      <c r="R429" s="16"/>
      <c r="S429" s="16"/>
    </row>
    <row r="430">
      <c r="Q430" s="16"/>
      <c r="R430" s="16"/>
      <c r="S430" s="16"/>
    </row>
    <row r="431">
      <c r="Q431" s="16"/>
      <c r="R431" s="16"/>
      <c r="S431" s="16"/>
    </row>
    <row r="432">
      <c r="Q432" s="16"/>
      <c r="R432" s="16"/>
      <c r="S432" s="16"/>
    </row>
    <row r="433">
      <c r="Q433" s="16"/>
      <c r="R433" s="16"/>
      <c r="S433" s="16"/>
    </row>
    <row r="434">
      <c r="Q434" s="16"/>
      <c r="R434" s="16"/>
      <c r="S434" s="16"/>
    </row>
    <row r="435">
      <c r="Q435" s="16"/>
      <c r="R435" s="16"/>
      <c r="S435" s="16"/>
    </row>
    <row r="436">
      <c r="Q436" s="16"/>
      <c r="R436" s="16"/>
      <c r="S436" s="16"/>
    </row>
    <row r="437">
      <c r="Q437" s="16"/>
      <c r="R437" s="16"/>
      <c r="S437" s="16"/>
    </row>
    <row r="438">
      <c r="Q438" s="16"/>
      <c r="R438" s="16"/>
      <c r="S438" s="16"/>
    </row>
    <row r="439">
      <c r="Q439" s="16"/>
      <c r="R439" s="16"/>
      <c r="S439" s="16"/>
    </row>
    <row r="440">
      <c r="Q440" s="16"/>
      <c r="R440" s="16"/>
      <c r="S440" s="16"/>
    </row>
    <row r="441">
      <c r="Q441" s="16"/>
      <c r="R441" s="16"/>
      <c r="S441" s="16"/>
    </row>
    <row r="442">
      <c r="Q442" s="16"/>
      <c r="R442" s="16"/>
      <c r="S442" s="16"/>
    </row>
    <row r="443">
      <c r="Q443" s="16"/>
      <c r="R443" s="16"/>
      <c r="S443" s="16"/>
    </row>
    <row r="444">
      <c r="Q444" s="16"/>
      <c r="R444" s="16"/>
      <c r="S444" s="16"/>
    </row>
    <row r="445">
      <c r="Q445" s="16"/>
      <c r="R445" s="16"/>
      <c r="S445" s="16"/>
    </row>
    <row r="446">
      <c r="Q446" s="16"/>
      <c r="R446" s="16"/>
      <c r="S446" s="16"/>
    </row>
    <row r="447">
      <c r="Q447" s="16"/>
      <c r="R447" s="16"/>
      <c r="S447" s="16"/>
    </row>
    <row r="448">
      <c r="Q448" s="16"/>
      <c r="R448" s="16"/>
      <c r="S448" s="16"/>
    </row>
    <row r="449">
      <c r="Q449" s="16"/>
      <c r="R449" s="16"/>
      <c r="S449" s="16"/>
    </row>
    <row r="450">
      <c r="Q450" s="16"/>
      <c r="R450" s="16"/>
      <c r="S450" s="16"/>
    </row>
    <row r="451">
      <c r="Q451" s="16"/>
      <c r="R451" s="16"/>
      <c r="S451" s="16"/>
    </row>
    <row r="452">
      <c r="Q452" s="16"/>
      <c r="R452" s="16"/>
      <c r="S452" s="16"/>
    </row>
    <row r="453">
      <c r="Q453" s="16"/>
      <c r="R453" s="16"/>
      <c r="S453" s="16"/>
    </row>
    <row r="454">
      <c r="Q454" s="16"/>
      <c r="R454" s="16"/>
      <c r="S454" s="16"/>
    </row>
    <row r="455">
      <c r="Q455" s="16"/>
      <c r="R455" s="16"/>
      <c r="S455" s="16"/>
    </row>
    <row r="456">
      <c r="Q456" s="16"/>
      <c r="R456" s="16"/>
      <c r="S456" s="16"/>
    </row>
    <row r="457">
      <c r="Q457" s="16"/>
      <c r="R457" s="16"/>
      <c r="S457" s="16"/>
    </row>
    <row r="458">
      <c r="Q458" s="16"/>
      <c r="R458" s="16"/>
      <c r="S458" s="16"/>
    </row>
    <row r="459">
      <c r="Q459" s="16"/>
      <c r="R459" s="16"/>
      <c r="S459" s="16"/>
    </row>
    <row r="460">
      <c r="Q460" s="16"/>
      <c r="R460" s="16"/>
      <c r="S460" s="16"/>
    </row>
    <row r="461">
      <c r="Q461" s="16"/>
      <c r="R461" s="16"/>
      <c r="S461" s="16"/>
    </row>
    <row r="462">
      <c r="Q462" s="16"/>
      <c r="R462" s="16"/>
      <c r="S462" s="16"/>
    </row>
    <row r="463">
      <c r="Q463" s="16"/>
      <c r="R463" s="16"/>
      <c r="S463" s="16"/>
    </row>
    <row r="464">
      <c r="Q464" s="16"/>
      <c r="R464" s="16"/>
      <c r="S464" s="16"/>
    </row>
    <row r="465">
      <c r="Q465" s="16"/>
      <c r="R465" s="16"/>
      <c r="S465" s="16"/>
    </row>
    <row r="466">
      <c r="Q466" s="16"/>
      <c r="R466" s="16"/>
      <c r="S466" s="16"/>
    </row>
    <row r="467">
      <c r="Q467" s="16"/>
      <c r="R467" s="16"/>
      <c r="S467" s="16"/>
    </row>
    <row r="468">
      <c r="Q468" s="16"/>
      <c r="R468" s="16"/>
      <c r="S468" s="16"/>
    </row>
    <row r="469">
      <c r="Q469" s="16"/>
      <c r="R469" s="16"/>
      <c r="S469" s="16"/>
    </row>
    <row r="470">
      <c r="Q470" s="16"/>
      <c r="R470" s="16"/>
      <c r="S470" s="16"/>
    </row>
    <row r="471">
      <c r="Q471" s="16"/>
      <c r="R471" s="16"/>
      <c r="S471" s="16"/>
    </row>
    <row r="472">
      <c r="Q472" s="16"/>
      <c r="R472" s="16"/>
      <c r="S472" s="16"/>
    </row>
    <row r="473">
      <c r="Q473" s="16"/>
      <c r="R473" s="16"/>
      <c r="S473" s="16"/>
    </row>
    <row r="474">
      <c r="Q474" s="16"/>
      <c r="R474" s="16"/>
      <c r="S474" s="16"/>
    </row>
    <row r="475">
      <c r="Q475" s="16"/>
      <c r="R475" s="16"/>
      <c r="S475" s="16"/>
    </row>
    <row r="476">
      <c r="Q476" s="16"/>
      <c r="R476" s="16"/>
      <c r="S476" s="16"/>
    </row>
    <row r="477">
      <c r="Q477" s="16"/>
      <c r="R477" s="16"/>
      <c r="S477" s="16"/>
    </row>
    <row r="478">
      <c r="Q478" s="16"/>
      <c r="R478" s="16"/>
      <c r="S478" s="16"/>
    </row>
    <row r="479">
      <c r="Q479" s="16"/>
      <c r="R479" s="16"/>
      <c r="S479" s="16"/>
    </row>
    <row r="480">
      <c r="Q480" s="16"/>
      <c r="R480" s="16"/>
      <c r="S480" s="16"/>
    </row>
    <row r="481">
      <c r="Q481" s="16"/>
      <c r="R481" s="16"/>
      <c r="S481" s="16"/>
    </row>
    <row r="482">
      <c r="Q482" s="16"/>
      <c r="R482" s="16"/>
      <c r="S482" s="16"/>
    </row>
    <row r="483">
      <c r="Q483" s="16"/>
      <c r="R483" s="16"/>
      <c r="S483" s="16"/>
    </row>
    <row r="484">
      <c r="Q484" s="16"/>
      <c r="R484" s="16"/>
      <c r="S484" s="16"/>
    </row>
    <row r="485">
      <c r="Q485" s="16"/>
      <c r="R485" s="16"/>
      <c r="S485" s="16"/>
    </row>
    <row r="486">
      <c r="Q486" s="16"/>
      <c r="R486" s="16"/>
      <c r="S486" s="16"/>
    </row>
    <row r="487">
      <c r="Q487" s="16"/>
      <c r="R487" s="16"/>
      <c r="S487" s="16"/>
    </row>
    <row r="488">
      <c r="Q488" s="16"/>
      <c r="R488" s="16"/>
      <c r="S488" s="16"/>
    </row>
    <row r="489">
      <c r="Q489" s="16"/>
      <c r="R489" s="16"/>
      <c r="S489" s="16"/>
    </row>
    <row r="490">
      <c r="Q490" s="16"/>
      <c r="R490" s="16"/>
      <c r="S490" s="16"/>
    </row>
    <row r="491">
      <c r="Q491" s="16"/>
      <c r="R491" s="16"/>
      <c r="S491" s="16"/>
    </row>
    <row r="492">
      <c r="Q492" s="16"/>
      <c r="R492" s="16"/>
      <c r="S492" s="16"/>
    </row>
    <row r="493">
      <c r="Q493" s="16"/>
      <c r="R493" s="16"/>
      <c r="S493" s="16"/>
    </row>
    <row r="494">
      <c r="Q494" s="16"/>
      <c r="R494" s="16"/>
      <c r="S494" s="16"/>
    </row>
    <row r="495">
      <c r="Q495" s="16"/>
      <c r="R495" s="16"/>
      <c r="S495" s="16"/>
    </row>
    <row r="496">
      <c r="Q496" s="16"/>
      <c r="R496" s="16"/>
      <c r="S496" s="16"/>
    </row>
    <row r="497">
      <c r="Q497" s="16"/>
      <c r="R497" s="16"/>
      <c r="S497" s="16"/>
    </row>
    <row r="498">
      <c r="Q498" s="16"/>
      <c r="R498" s="16"/>
      <c r="S498" s="16"/>
    </row>
    <row r="499">
      <c r="Q499" s="16"/>
      <c r="R499" s="16"/>
      <c r="S499" s="16"/>
    </row>
    <row r="500">
      <c r="Q500" s="16"/>
      <c r="R500" s="16"/>
      <c r="S500" s="16"/>
    </row>
    <row r="501">
      <c r="Q501" s="16"/>
      <c r="R501" s="16"/>
      <c r="S501" s="16"/>
    </row>
    <row r="502">
      <c r="Q502" s="16"/>
      <c r="R502" s="16"/>
      <c r="S502" s="16"/>
    </row>
    <row r="503">
      <c r="Q503" s="16"/>
      <c r="R503" s="16"/>
      <c r="S503" s="16"/>
    </row>
    <row r="504">
      <c r="Q504" s="16"/>
      <c r="R504" s="16"/>
      <c r="S504" s="16"/>
    </row>
    <row r="505">
      <c r="Q505" s="16"/>
      <c r="R505" s="16"/>
      <c r="S505" s="16"/>
    </row>
    <row r="506">
      <c r="Q506" s="16"/>
      <c r="R506" s="16"/>
      <c r="S506" s="16"/>
    </row>
    <row r="507">
      <c r="Q507" s="16"/>
      <c r="R507" s="16"/>
      <c r="S507" s="16"/>
    </row>
    <row r="508">
      <c r="Q508" s="16"/>
      <c r="R508" s="16"/>
      <c r="S508" s="16"/>
    </row>
    <row r="509">
      <c r="Q509" s="16"/>
      <c r="R509" s="16"/>
      <c r="S509" s="16"/>
    </row>
    <row r="510">
      <c r="Q510" s="16"/>
      <c r="R510" s="16"/>
      <c r="S510" s="16"/>
    </row>
    <row r="511">
      <c r="Q511" s="16"/>
      <c r="R511" s="16"/>
      <c r="S511" s="16"/>
    </row>
    <row r="512">
      <c r="Q512" s="16"/>
      <c r="R512" s="16"/>
      <c r="S512" s="16"/>
    </row>
    <row r="513">
      <c r="Q513" s="16"/>
      <c r="R513" s="16"/>
      <c r="S513" s="16"/>
    </row>
    <row r="514">
      <c r="Q514" s="16"/>
      <c r="R514" s="16"/>
      <c r="S514" s="16"/>
    </row>
    <row r="515">
      <c r="Q515" s="16"/>
      <c r="R515" s="16"/>
      <c r="S515" s="16"/>
    </row>
    <row r="516">
      <c r="Q516" s="16"/>
      <c r="R516" s="16"/>
      <c r="S516" s="16"/>
    </row>
    <row r="517">
      <c r="Q517" s="16"/>
      <c r="R517" s="16"/>
      <c r="S517" s="16"/>
    </row>
    <row r="518">
      <c r="Q518" s="16"/>
      <c r="R518" s="16"/>
      <c r="S518" s="16"/>
    </row>
    <row r="519">
      <c r="Q519" s="16"/>
      <c r="R519" s="16"/>
      <c r="S519" s="16"/>
    </row>
    <row r="520">
      <c r="Q520" s="16"/>
      <c r="R520" s="16"/>
      <c r="S520" s="16"/>
    </row>
    <row r="521">
      <c r="Q521" s="16"/>
      <c r="R521" s="16"/>
      <c r="S521" s="16"/>
    </row>
    <row r="522">
      <c r="Q522" s="16"/>
      <c r="R522" s="16"/>
      <c r="S522" s="16"/>
    </row>
    <row r="523">
      <c r="Q523" s="16"/>
      <c r="R523" s="16"/>
      <c r="S523" s="16"/>
    </row>
    <row r="524">
      <c r="Q524" s="16"/>
      <c r="R524" s="16"/>
      <c r="S524" s="16"/>
    </row>
    <row r="525">
      <c r="Q525" s="16"/>
      <c r="R525" s="16"/>
      <c r="S525" s="16"/>
    </row>
    <row r="526">
      <c r="Q526" s="16"/>
      <c r="R526" s="16"/>
      <c r="S526" s="16"/>
    </row>
    <row r="527">
      <c r="Q527" s="16"/>
      <c r="R527" s="16"/>
      <c r="S527" s="16"/>
    </row>
    <row r="528">
      <c r="Q528" s="16"/>
      <c r="R528" s="16"/>
      <c r="S528" s="16"/>
    </row>
    <row r="529">
      <c r="Q529" s="16"/>
      <c r="R529" s="16"/>
      <c r="S529" s="16"/>
    </row>
    <row r="530">
      <c r="Q530" s="16"/>
      <c r="R530" s="16"/>
      <c r="S530" s="16"/>
    </row>
    <row r="531">
      <c r="Q531" s="16"/>
      <c r="R531" s="16"/>
      <c r="S531" s="16"/>
    </row>
    <row r="532">
      <c r="Q532" s="16"/>
      <c r="R532" s="16"/>
      <c r="S532" s="16"/>
    </row>
    <row r="533">
      <c r="Q533" s="16"/>
      <c r="R533" s="16"/>
      <c r="S533" s="16"/>
    </row>
    <row r="534">
      <c r="Q534" s="16"/>
      <c r="R534" s="16"/>
      <c r="S534" s="16"/>
    </row>
    <row r="535">
      <c r="Q535" s="16"/>
      <c r="R535" s="16"/>
      <c r="S535" s="16"/>
    </row>
    <row r="536">
      <c r="Q536" s="16"/>
      <c r="R536" s="16"/>
      <c r="S536" s="16"/>
    </row>
    <row r="537">
      <c r="Q537" s="16"/>
      <c r="R537" s="16"/>
      <c r="S537" s="16"/>
    </row>
    <row r="538">
      <c r="Q538" s="16"/>
      <c r="R538" s="16"/>
      <c r="S538" s="16"/>
    </row>
    <row r="539">
      <c r="Q539" s="16"/>
      <c r="R539" s="16"/>
      <c r="S539" s="16"/>
    </row>
    <row r="540">
      <c r="Q540" s="16"/>
      <c r="R540" s="16"/>
      <c r="S540" s="16"/>
    </row>
    <row r="541">
      <c r="Q541" s="16"/>
      <c r="R541" s="16"/>
      <c r="S541" s="16"/>
    </row>
    <row r="542">
      <c r="Q542" s="16"/>
      <c r="R542" s="16"/>
      <c r="S542" s="16"/>
    </row>
    <row r="543">
      <c r="Q543" s="16"/>
      <c r="R543" s="16"/>
      <c r="S543" s="16"/>
    </row>
    <row r="544">
      <c r="Q544" s="16"/>
      <c r="R544" s="16"/>
      <c r="S544" s="16"/>
    </row>
    <row r="545">
      <c r="Q545" s="16"/>
      <c r="R545" s="16"/>
      <c r="S545" s="16"/>
    </row>
    <row r="546">
      <c r="Q546" s="16"/>
      <c r="R546" s="16"/>
      <c r="S546" s="16"/>
    </row>
    <row r="547">
      <c r="Q547" s="16"/>
      <c r="R547" s="16"/>
      <c r="S547" s="16"/>
    </row>
    <row r="548">
      <c r="Q548" s="16"/>
      <c r="R548" s="16"/>
      <c r="S548" s="16"/>
    </row>
    <row r="549">
      <c r="Q549" s="16"/>
      <c r="R549" s="16"/>
      <c r="S549" s="16"/>
    </row>
    <row r="550">
      <c r="Q550" s="16"/>
      <c r="R550" s="16"/>
      <c r="S550" s="16"/>
    </row>
    <row r="551">
      <c r="Q551" s="16"/>
      <c r="R551" s="16"/>
      <c r="S551" s="16"/>
    </row>
    <row r="552">
      <c r="Q552" s="16"/>
      <c r="R552" s="16"/>
      <c r="S552" s="16"/>
    </row>
    <row r="553">
      <c r="Q553" s="16"/>
      <c r="R553" s="16"/>
      <c r="S553" s="16"/>
    </row>
    <row r="554">
      <c r="Q554" s="16"/>
      <c r="R554" s="16"/>
      <c r="S554" s="16"/>
    </row>
    <row r="555">
      <c r="Q555" s="16"/>
      <c r="R555" s="16"/>
      <c r="S555" s="16"/>
    </row>
    <row r="556">
      <c r="Q556" s="16"/>
      <c r="R556" s="16"/>
      <c r="S556" s="16"/>
    </row>
    <row r="557">
      <c r="Q557" s="16"/>
      <c r="R557" s="16"/>
      <c r="S557" s="16"/>
    </row>
    <row r="558">
      <c r="Q558" s="16"/>
      <c r="R558" s="16"/>
      <c r="S558" s="16"/>
    </row>
    <row r="559">
      <c r="Q559" s="16"/>
      <c r="R559" s="16"/>
      <c r="S559" s="16"/>
    </row>
    <row r="560">
      <c r="Q560" s="16"/>
      <c r="R560" s="16"/>
      <c r="S560" s="16"/>
    </row>
    <row r="561">
      <c r="Q561" s="16"/>
      <c r="R561" s="16"/>
      <c r="S561" s="16"/>
    </row>
    <row r="562">
      <c r="Q562" s="16"/>
      <c r="R562" s="16"/>
      <c r="S562" s="16"/>
    </row>
    <row r="563">
      <c r="Q563" s="16"/>
      <c r="R563" s="16"/>
      <c r="S563" s="16"/>
    </row>
    <row r="564">
      <c r="Q564" s="16"/>
      <c r="R564" s="16"/>
      <c r="S564" s="16"/>
    </row>
    <row r="565">
      <c r="Q565" s="16"/>
      <c r="R565" s="16"/>
      <c r="S565" s="16"/>
    </row>
    <row r="566">
      <c r="Q566" s="16"/>
      <c r="R566" s="16"/>
      <c r="S566" s="16"/>
    </row>
    <row r="567">
      <c r="Q567" s="16"/>
      <c r="R567" s="16"/>
      <c r="S567" s="16"/>
    </row>
    <row r="568">
      <c r="Q568" s="16"/>
      <c r="R568" s="16"/>
      <c r="S568" s="16"/>
    </row>
    <row r="569">
      <c r="Q569" s="16"/>
      <c r="R569" s="16"/>
      <c r="S569" s="16"/>
    </row>
    <row r="570">
      <c r="Q570" s="16"/>
      <c r="R570" s="16"/>
      <c r="S570" s="16"/>
    </row>
    <row r="571">
      <c r="Q571" s="16"/>
      <c r="R571" s="16"/>
      <c r="S571" s="16"/>
    </row>
    <row r="572">
      <c r="Q572" s="16"/>
      <c r="R572" s="16"/>
      <c r="S572" s="16"/>
    </row>
    <row r="573">
      <c r="Q573" s="16"/>
      <c r="R573" s="16"/>
      <c r="S573" s="16"/>
    </row>
    <row r="574">
      <c r="Q574" s="16"/>
      <c r="R574" s="16"/>
      <c r="S574" s="16"/>
    </row>
    <row r="575">
      <c r="Q575" s="16"/>
      <c r="R575" s="16"/>
      <c r="S575" s="16"/>
    </row>
    <row r="576">
      <c r="Q576" s="16"/>
      <c r="R576" s="16"/>
      <c r="S576" s="16"/>
    </row>
    <row r="577">
      <c r="Q577" s="16"/>
      <c r="R577" s="16"/>
      <c r="S577" s="16"/>
    </row>
    <row r="578">
      <c r="Q578" s="16"/>
      <c r="R578" s="16"/>
      <c r="S578" s="16"/>
    </row>
    <row r="579">
      <c r="Q579" s="16"/>
      <c r="R579" s="16"/>
      <c r="S579" s="16"/>
    </row>
    <row r="580">
      <c r="Q580" s="16"/>
      <c r="R580" s="16"/>
      <c r="S580" s="16"/>
    </row>
    <row r="581">
      <c r="Q581" s="16"/>
      <c r="R581" s="16"/>
      <c r="S581" s="16"/>
    </row>
    <row r="582">
      <c r="Q582" s="16"/>
      <c r="R582" s="16"/>
      <c r="S582" s="16"/>
    </row>
    <row r="583">
      <c r="Q583" s="16"/>
      <c r="R583" s="16"/>
      <c r="S583" s="16"/>
    </row>
    <row r="584">
      <c r="Q584" s="16"/>
      <c r="R584" s="16"/>
      <c r="S584" s="16"/>
    </row>
    <row r="585">
      <c r="Q585" s="16"/>
      <c r="R585" s="16"/>
      <c r="S585" s="16"/>
    </row>
    <row r="586">
      <c r="Q586" s="16"/>
      <c r="R586" s="16"/>
      <c r="S586" s="16"/>
    </row>
    <row r="587">
      <c r="Q587" s="16"/>
      <c r="R587" s="16"/>
      <c r="S587" s="16"/>
    </row>
    <row r="588">
      <c r="Q588" s="16"/>
      <c r="R588" s="16"/>
      <c r="S588" s="16"/>
    </row>
    <row r="589">
      <c r="Q589" s="16"/>
      <c r="R589" s="16"/>
      <c r="S589" s="16"/>
    </row>
    <row r="590">
      <c r="Q590" s="16"/>
      <c r="R590" s="16"/>
      <c r="S590" s="16"/>
    </row>
    <row r="591">
      <c r="Q591" s="16"/>
      <c r="R591" s="16"/>
      <c r="S591" s="16"/>
    </row>
    <row r="592">
      <c r="Q592" s="16"/>
      <c r="R592" s="16"/>
      <c r="S592" s="16"/>
    </row>
    <row r="593">
      <c r="Q593" s="16"/>
      <c r="R593" s="16"/>
      <c r="S593" s="16"/>
    </row>
    <row r="594">
      <c r="Q594" s="16"/>
      <c r="R594" s="16"/>
      <c r="S594" s="16"/>
    </row>
    <row r="595">
      <c r="Q595" s="16"/>
      <c r="R595" s="16"/>
      <c r="S595" s="16"/>
    </row>
    <row r="596">
      <c r="Q596" s="16"/>
      <c r="R596" s="16"/>
      <c r="S596" s="16"/>
    </row>
    <row r="597">
      <c r="Q597" s="16"/>
      <c r="R597" s="16"/>
      <c r="S597" s="16"/>
    </row>
    <row r="598">
      <c r="Q598" s="16"/>
      <c r="R598" s="16"/>
      <c r="S598" s="16"/>
    </row>
    <row r="599">
      <c r="Q599" s="16"/>
      <c r="R599" s="16"/>
      <c r="S599" s="16"/>
    </row>
    <row r="600">
      <c r="Q600" s="16"/>
      <c r="R600" s="16"/>
      <c r="S600" s="16"/>
    </row>
    <row r="601">
      <c r="Q601" s="16"/>
      <c r="R601" s="16"/>
      <c r="S601" s="16"/>
    </row>
    <row r="602">
      <c r="Q602" s="16"/>
      <c r="R602" s="16"/>
      <c r="S602" s="16"/>
    </row>
    <row r="603">
      <c r="Q603" s="16"/>
      <c r="R603" s="16"/>
      <c r="S603" s="16"/>
    </row>
    <row r="604">
      <c r="Q604" s="16"/>
      <c r="R604" s="16"/>
      <c r="S604" s="16"/>
    </row>
    <row r="605">
      <c r="Q605" s="16"/>
      <c r="R605" s="16"/>
      <c r="S605" s="16"/>
    </row>
    <row r="606">
      <c r="Q606" s="16"/>
      <c r="R606" s="16"/>
      <c r="S606" s="16"/>
    </row>
    <row r="607">
      <c r="Q607" s="16"/>
      <c r="R607" s="16"/>
      <c r="S607" s="16"/>
    </row>
    <row r="608">
      <c r="Q608" s="16"/>
      <c r="R608" s="16"/>
      <c r="S608" s="16"/>
    </row>
    <row r="609">
      <c r="Q609" s="16"/>
      <c r="R609" s="16"/>
      <c r="S609" s="16"/>
    </row>
    <row r="610">
      <c r="Q610" s="16"/>
      <c r="R610" s="16"/>
      <c r="S610" s="16"/>
    </row>
    <row r="611">
      <c r="Q611" s="16"/>
      <c r="R611" s="16"/>
      <c r="S611" s="16"/>
    </row>
    <row r="612">
      <c r="Q612" s="16"/>
      <c r="R612" s="16"/>
      <c r="S612" s="16"/>
    </row>
    <row r="613">
      <c r="Q613" s="16"/>
      <c r="R613" s="16"/>
      <c r="S613" s="16"/>
    </row>
    <row r="614">
      <c r="Q614" s="16"/>
      <c r="R614" s="16"/>
      <c r="S614" s="16"/>
    </row>
    <row r="615">
      <c r="Q615" s="16"/>
      <c r="R615" s="16"/>
      <c r="S615" s="16"/>
    </row>
    <row r="616">
      <c r="Q616" s="16"/>
      <c r="R616" s="16"/>
      <c r="S616" s="16"/>
    </row>
    <row r="617">
      <c r="Q617" s="16"/>
      <c r="R617" s="16"/>
      <c r="S617" s="16"/>
    </row>
    <row r="618">
      <c r="Q618" s="16"/>
      <c r="R618" s="16"/>
      <c r="S618" s="16"/>
    </row>
    <row r="619">
      <c r="Q619" s="16"/>
      <c r="R619" s="16"/>
      <c r="S619" s="16"/>
    </row>
    <row r="620">
      <c r="Q620" s="16"/>
      <c r="R620" s="16"/>
      <c r="S620" s="16"/>
    </row>
    <row r="621">
      <c r="Q621" s="16"/>
      <c r="R621" s="16"/>
      <c r="S621" s="16"/>
    </row>
    <row r="622">
      <c r="Q622" s="16"/>
      <c r="R622" s="16"/>
      <c r="S622" s="16"/>
    </row>
    <row r="623">
      <c r="Q623" s="16"/>
      <c r="R623" s="16"/>
      <c r="S623" s="16"/>
    </row>
    <row r="624">
      <c r="Q624" s="16"/>
      <c r="R624" s="16"/>
      <c r="S624" s="16"/>
    </row>
    <row r="625">
      <c r="Q625" s="16"/>
      <c r="R625" s="16"/>
      <c r="S625" s="16"/>
    </row>
    <row r="626">
      <c r="Q626" s="16"/>
      <c r="R626" s="16"/>
      <c r="S626" s="16"/>
    </row>
    <row r="627">
      <c r="Q627" s="16"/>
      <c r="R627" s="16"/>
      <c r="S627" s="16"/>
    </row>
    <row r="628">
      <c r="Q628" s="16"/>
      <c r="R628" s="16"/>
      <c r="S628" s="16"/>
    </row>
    <row r="629">
      <c r="Q629" s="16"/>
      <c r="R629" s="16"/>
      <c r="S629" s="16"/>
    </row>
    <row r="630">
      <c r="Q630" s="16"/>
      <c r="R630" s="16"/>
      <c r="S630" s="16"/>
    </row>
    <row r="631">
      <c r="Q631" s="16"/>
      <c r="R631" s="16"/>
      <c r="S631" s="16"/>
    </row>
    <row r="632">
      <c r="Q632" s="16"/>
      <c r="R632" s="16"/>
      <c r="S632" s="16"/>
    </row>
    <row r="633">
      <c r="Q633" s="16"/>
      <c r="R633" s="16"/>
      <c r="S633" s="16"/>
    </row>
    <row r="634">
      <c r="Q634" s="16"/>
      <c r="R634" s="16"/>
      <c r="S634" s="16"/>
    </row>
    <row r="635">
      <c r="Q635" s="16"/>
      <c r="R635" s="16"/>
      <c r="S635" s="16"/>
    </row>
    <row r="636">
      <c r="Q636" s="16"/>
      <c r="R636" s="16"/>
      <c r="S636" s="16"/>
    </row>
    <row r="637">
      <c r="Q637" s="16"/>
      <c r="R637" s="16"/>
      <c r="S637" s="16"/>
    </row>
    <row r="638">
      <c r="Q638" s="16"/>
      <c r="R638" s="16"/>
      <c r="S638" s="16"/>
    </row>
    <row r="639">
      <c r="Q639" s="16"/>
      <c r="R639" s="16"/>
      <c r="S639" s="16"/>
    </row>
    <row r="640">
      <c r="Q640" s="16"/>
      <c r="R640" s="16"/>
      <c r="S640" s="16"/>
    </row>
    <row r="641">
      <c r="Q641" s="16"/>
      <c r="R641" s="16"/>
      <c r="S641" s="16"/>
    </row>
    <row r="642">
      <c r="Q642" s="16"/>
      <c r="R642" s="16"/>
      <c r="S642" s="16"/>
    </row>
    <row r="643">
      <c r="Q643" s="16"/>
      <c r="R643" s="16"/>
      <c r="S643" s="16"/>
    </row>
    <row r="644">
      <c r="Q644" s="16"/>
      <c r="R644" s="16"/>
      <c r="S644" s="16"/>
    </row>
    <row r="645">
      <c r="Q645" s="16"/>
      <c r="R645" s="16"/>
      <c r="S645" s="16"/>
    </row>
    <row r="646">
      <c r="Q646" s="16"/>
      <c r="R646" s="16"/>
      <c r="S646" s="16"/>
    </row>
    <row r="647">
      <c r="Q647" s="16"/>
      <c r="R647" s="16"/>
      <c r="S647" s="16"/>
    </row>
    <row r="648">
      <c r="Q648" s="16"/>
      <c r="R648" s="16"/>
      <c r="S648" s="16"/>
    </row>
    <row r="649">
      <c r="Q649" s="16"/>
      <c r="R649" s="16"/>
      <c r="S649" s="16"/>
    </row>
    <row r="650">
      <c r="Q650" s="16"/>
      <c r="R650" s="16"/>
      <c r="S650" s="16"/>
    </row>
    <row r="651">
      <c r="Q651" s="16"/>
      <c r="R651" s="16"/>
      <c r="S651" s="16"/>
    </row>
    <row r="652">
      <c r="Q652" s="16"/>
      <c r="R652" s="16"/>
      <c r="S652" s="16"/>
    </row>
    <row r="653">
      <c r="Q653" s="16"/>
      <c r="R653" s="16"/>
      <c r="S653" s="16"/>
    </row>
    <row r="654">
      <c r="Q654" s="16"/>
      <c r="R654" s="16"/>
      <c r="S654" s="16"/>
    </row>
    <row r="655">
      <c r="Q655" s="16"/>
      <c r="R655" s="16"/>
      <c r="S655" s="16"/>
    </row>
    <row r="656">
      <c r="Q656" s="16"/>
      <c r="R656" s="16"/>
      <c r="S656" s="16"/>
    </row>
    <row r="657">
      <c r="Q657" s="16"/>
      <c r="R657" s="16"/>
      <c r="S657" s="16"/>
    </row>
    <row r="658">
      <c r="Q658" s="16"/>
      <c r="R658" s="16"/>
      <c r="S658" s="16"/>
    </row>
    <row r="659">
      <c r="Q659" s="16"/>
      <c r="R659" s="16"/>
      <c r="S659" s="16"/>
    </row>
    <row r="660">
      <c r="Q660" s="16"/>
      <c r="R660" s="16"/>
      <c r="S660" s="16"/>
    </row>
    <row r="661">
      <c r="Q661" s="16"/>
      <c r="R661" s="16"/>
      <c r="S661" s="16"/>
    </row>
    <row r="662">
      <c r="Q662" s="16"/>
      <c r="R662" s="16"/>
      <c r="S662" s="16"/>
    </row>
    <row r="663">
      <c r="Q663" s="16"/>
      <c r="R663" s="16"/>
      <c r="S663" s="16"/>
    </row>
    <row r="664">
      <c r="Q664" s="16"/>
      <c r="R664" s="16"/>
      <c r="S664" s="16"/>
    </row>
    <row r="665">
      <c r="Q665" s="16"/>
      <c r="R665" s="16"/>
      <c r="S665" s="16"/>
    </row>
    <row r="666">
      <c r="Q666" s="16"/>
      <c r="R666" s="16"/>
      <c r="S666" s="16"/>
    </row>
    <row r="667">
      <c r="Q667" s="16"/>
      <c r="R667" s="16"/>
      <c r="S667" s="16"/>
    </row>
    <row r="668">
      <c r="Q668" s="16"/>
      <c r="R668" s="16"/>
      <c r="S668" s="16"/>
    </row>
    <row r="669">
      <c r="Q669" s="16"/>
      <c r="R669" s="16"/>
      <c r="S669" s="16"/>
    </row>
    <row r="670">
      <c r="Q670" s="16"/>
      <c r="R670" s="16"/>
      <c r="S670" s="16"/>
    </row>
    <row r="671">
      <c r="Q671" s="16"/>
      <c r="R671" s="16"/>
      <c r="S671" s="16"/>
    </row>
    <row r="672">
      <c r="Q672" s="16"/>
      <c r="R672" s="16"/>
      <c r="S672" s="16"/>
    </row>
    <row r="673">
      <c r="Q673" s="16"/>
      <c r="R673" s="16"/>
      <c r="S673" s="16"/>
    </row>
    <row r="674">
      <c r="Q674" s="16"/>
      <c r="R674" s="16"/>
      <c r="S674" s="16"/>
    </row>
    <row r="675">
      <c r="Q675" s="16"/>
      <c r="R675" s="16"/>
      <c r="S675" s="16"/>
    </row>
    <row r="676">
      <c r="Q676" s="16"/>
      <c r="R676" s="16"/>
      <c r="S676" s="16"/>
    </row>
    <row r="677">
      <c r="Q677" s="16"/>
      <c r="R677" s="16"/>
      <c r="S677" s="16"/>
    </row>
    <row r="678">
      <c r="Q678" s="16"/>
      <c r="R678" s="16"/>
      <c r="S678" s="16"/>
    </row>
    <row r="679">
      <c r="Q679" s="16"/>
      <c r="R679" s="16"/>
      <c r="S679" s="16"/>
    </row>
    <row r="680">
      <c r="Q680" s="16"/>
      <c r="R680" s="16"/>
      <c r="S680" s="16"/>
    </row>
    <row r="681">
      <c r="Q681" s="16"/>
      <c r="R681" s="16"/>
      <c r="S681" s="16"/>
    </row>
    <row r="682">
      <c r="Q682" s="16"/>
      <c r="R682" s="16"/>
      <c r="S682" s="16"/>
    </row>
    <row r="683">
      <c r="Q683" s="16"/>
      <c r="R683" s="16"/>
      <c r="S683" s="16"/>
    </row>
    <row r="684">
      <c r="Q684" s="16"/>
      <c r="R684" s="16"/>
      <c r="S684" s="16"/>
    </row>
    <row r="685">
      <c r="Q685" s="16"/>
      <c r="R685" s="16"/>
      <c r="S685" s="16"/>
    </row>
    <row r="686">
      <c r="Q686" s="16"/>
      <c r="R686" s="16"/>
      <c r="S686" s="16"/>
    </row>
    <row r="687">
      <c r="Q687" s="16"/>
      <c r="R687" s="16"/>
      <c r="S687" s="16"/>
    </row>
    <row r="688">
      <c r="Q688" s="16"/>
      <c r="R688" s="16"/>
      <c r="S688" s="16"/>
    </row>
    <row r="689">
      <c r="Q689" s="16"/>
      <c r="R689" s="16"/>
      <c r="S689" s="16"/>
    </row>
    <row r="690">
      <c r="Q690" s="16"/>
      <c r="R690" s="16"/>
      <c r="S690" s="16"/>
    </row>
    <row r="691">
      <c r="Q691" s="16"/>
      <c r="R691" s="16"/>
      <c r="S691" s="16"/>
    </row>
    <row r="692">
      <c r="Q692" s="16"/>
      <c r="R692" s="16"/>
      <c r="S692" s="16"/>
    </row>
    <row r="693">
      <c r="Q693" s="16"/>
      <c r="R693" s="16"/>
      <c r="S693" s="16"/>
    </row>
    <row r="694">
      <c r="Q694" s="16"/>
      <c r="R694" s="16"/>
      <c r="S694" s="16"/>
    </row>
    <row r="695">
      <c r="Q695" s="16"/>
      <c r="R695" s="16"/>
      <c r="S695" s="16"/>
    </row>
    <row r="696">
      <c r="Q696" s="16"/>
      <c r="R696" s="16"/>
      <c r="S696" s="16"/>
    </row>
    <row r="697">
      <c r="Q697" s="16"/>
      <c r="R697" s="16"/>
      <c r="S697" s="16"/>
    </row>
    <row r="698">
      <c r="Q698" s="16"/>
      <c r="R698" s="16"/>
      <c r="S698" s="16"/>
    </row>
    <row r="699">
      <c r="Q699" s="16"/>
      <c r="R699" s="16"/>
      <c r="S699" s="16"/>
    </row>
    <row r="700">
      <c r="Q700" s="16"/>
      <c r="R700" s="16"/>
      <c r="S700" s="16"/>
    </row>
    <row r="701">
      <c r="Q701" s="16"/>
      <c r="R701" s="16"/>
      <c r="S701" s="16"/>
    </row>
    <row r="702">
      <c r="Q702" s="16"/>
      <c r="R702" s="16"/>
      <c r="S702" s="16"/>
    </row>
    <row r="703">
      <c r="Q703" s="16"/>
      <c r="R703" s="16"/>
      <c r="S703" s="16"/>
    </row>
    <row r="704">
      <c r="Q704" s="16"/>
      <c r="R704" s="16"/>
      <c r="S704" s="16"/>
    </row>
    <row r="705">
      <c r="Q705" s="16"/>
      <c r="R705" s="16"/>
      <c r="S705" s="16"/>
    </row>
    <row r="706">
      <c r="Q706" s="16"/>
      <c r="R706" s="16"/>
      <c r="S706" s="16"/>
    </row>
    <row r="707">
      <c r="Q707" s="16"/>
      <c r="R707" s="16"/>
      <c r="S707" s="16"/>
    </row>
    <row r="708">
      <c r="Q708" s="16"/>
      <c r="R708" s="16"/>
      <c r="S708" s="16"/>
    </row>
    <row r="709">
      <c r="Q709" s="16"/>
      <c r="R709" s="16"/>
      <c r="S709" s="16"/>
    </row>
    <row r="710">
      <c r="Q710" s="16"/>
      <c r="R710" s="16"/>
      <c r="S710" s="16"/>
    </row>
    <row r="711">
      <c r="Q711" s="16"/>
      <c r="R711" s="16"/>
      <c r="S711" s="16"/>
    </row>
    <row r="712">
      <c r="Q712" s="16"/>
      <c r="R712" s="16"/>
      <c r="S712" s="16"/>
    </row>
    <row r="713">
      <c r="Q713" s="16"/>
      <c r="R713" s="16"/>
      <c r="S713" s="16"/>
    </row>
    <row r="714">
      <c r="Q714" s="16"/>
      <c r="R714" s="16"/>
      <c r="S714" s="16"/>
    </row>
    <row r="715">
      <c r="Q715" s="16"/>
      <c r="R715" s="16"/>
      <c r="S715" s="16"/>
    </row>
    <row r="716">
      <c r="Q716" s="16"/>
      <c r="R716" s="16"/>
      <c r="S716" s="16"/>
    </row>
    <row r="717">
      <c r="Q717" s="16"/>
      <c r="R717" s="16"/>
      <c r="S717" s="16"/>
    </row>
    <row r="718">
      <c r="Q718" s="16"/>
      <c r="R718" s="16"/>
      <c r="S718" s="16"/>
    </row>
    <row r="719">
      <c r="Q719" s="16"/>
      <c r="R719" s="16"/>
      <c r="S719" s="16"/>
    </row>
    <row r="720">
      <c r="Q720" s="16"/>
      <c r="R720" s="16"/>
      <c r="S720" s="16"/>
    </row>
    <row r="721">
      <c r="Q721" s="16"/>
      <c r="R721" s="16"/>
      <c r="S721" s="16"/>
    </row>
    <row r="722">
      <c r="Q722" s="16"/>
      <c r="R722" s="16"/>
      <c r="S722" s="16"/>
    </row>
    <row r="723">
      <c r="Q723" s="16"/>
      <c r="R723" s="16"/>
      <c r="S723" s="16"/>
    </row>
    <row r="724">
      <c r="Q724" s="16"/>
      <c r="R724" s="16"/>
      <c r="S724" s="16"/>
    </row>
    <row r="725">
      <c r="Q725" s="16"/>
      <c r="R725" s="16"/>
      <c r="S725" s="16"/>
    </row>
    <row r="726">
      <c r="Q726" s="16"/>
      <c r="R726" s="16"/>
      <c r="S726" s="16"/>
    </row>
    <row r="727">
      <c r="Q727" s="16"/>
      <c r="R727" s="16"/>
      <c r="S727" s="16"/>
    </row>
    <row r="728">
      <c r="Q728" s="16"/>
      <c r="R728" s="16"/>
      <c r="S728" s="16"/>
    </row>
    <row r="729">
      <c r="Q729" s="16"/>
      <c r="R729" s="16"/>
      <c r="S729" s="16"/>
    </row>
    <row r="730">
      <c r="Q730" s="16"/>
      <c r="R730" s="16"/>
      <c r="S730" s="16"/>
    </row>
    <row r="731">
      <c r="Q731" s="16"/>
      <c r="R731" s="16"/>
      <c r="S731" s="16"/>
    </row>
    <row r="732">
      <c r="Q732" s="16"/>
      <c r="R732" s="16"/>
      <c r="S732" s="16"/>
    </row>
    <row r="733">
      <c r="Q733" s="16"/>
      <c r="R733" s="16"/>
      <c r="S733" s="16"/>
    </row>
    <row r="734">
      <c r="Q734" s="16"/>
      <c r="R734" s="16"/>
      <c r="S734" s="16"/>
    </row>
    <row r="735">
      <c r="Q735" s="16"/>
      <c r="R735" s="16"/>
      <c r="S735" s="16"/>
    </row>
    <row r="736">
      <c r="Q736" s="16"/>
      <c r="R736" s="16"/>
      <c r="S736" s="16"/>
    </row>
    <row r="737">
      <c r="Q737" s="16"/>
      <c r="R737" s="16"/>
      <c r="S737" s="16"/>
    </row>
    <row r="738">
      <c r="Q738" s="16"/>
      <c r="R738" s="16"/>
      <c r="S738" s="16"/>
    </row>
    <row r="739">
      <c r="Q739" s="16"/>
      <c r="R739" s="16"/>
      <c r="S739" s="16"/>
    </row>
    <row r="740">
      <c r="Q740" s="16"/>
      <c r="R740" s="16"/>
      <c r="S740" s="16"/>
    </row>
    <row r="741">
      <c r="Q741" s="16"/>
      <c r="R741" s="16"/>
      <c r="S741" s="16"/>
    </row>
    <row r="742">
      <c r="Q742" s="16"/>
      <c r="R742" s="16"/>
      <c r="S742" s="16"/>
    </row>
    <row r="743">
      <c r="Q743" s="16"/>
      <c r="R743" s="16"/>
      <c r="S743" s="16"/>
    </row>
    <row r="744">
      <c r="Q744" s="16"/>
      <c r="R744" s="16"/>
      <c r="S744" s="16"/>
    </row>
    <row r="745">
      <c r="Q745" s="16"/>
      <c r="R745" s="16"/>
      <c r="S745" s="16"/>
    </row>
    <row r="746">
      <c r="Q746" s="16"/>
      <c r="R746" s="16"/>
      <c r="S746" s="16"/>
    </row>
    <row r="747">
      <c r="Q747" s="16"/>
      <c r="R747" s="16"/>
      <c r="S747" s="16"/>
    </row>
    <row r="748">
      <c r="Q748" s="16"/>
      <c r="R748" s="16"/>
      <c r="S748" s="16"/>
    </row>
    <row r="749">
      <c r="Q749" s="16"/>
      <c r="R749" s="16"/>
      <c r="S749" s="16"/>
    </row>
    <row r="750">
      <c r="Q750" s="16"/>
      <c r="R750" s="16"/>
      <c r="S750" s="16"/>
    </row>
    <row r="751">
      <c r="Q751" s="16"/>
      <c r="R751" s="16"/>
      <c r="S751" s="16"/>
    </row>
    <row r="752">
      <c r="Q752" s="16"/>
      <c r="R752" s="16"/>
      <c r="S752" s="16"/>
    </row>
    <row r="753">
      <c r="Q753" s="16"/>
      <c r="R753" s="16"/>
      <c r="S753" s="16"/>
    </row>
    <row r="754">
      <c r="Q754" s="16"/>
      <c r="R754" s="16"/>
      <c r="S754" s="16"/>
    </row>
    <row r="755">
      <c r="Q755" s="16"/>
      <c r="R755" s="16"/>
      <c r="S755" s="16"/>
    </row>
    <row r="756">
      <c r="Q756" s="16"/>
      <c r="R756" s="16"/>
      <c r="S756" s="16"/>
    </row>
    <row r="757">
      <c r="Q757" s="16"/>
      <c r="R757" s="16"/>
      <c r="S757" s="16"/>
    </row>
    <row r="758">
      <c r="Q758" s="16"/>
      <c r="R758" s="16"/>
      <c r="S758" s="16"/>
    </row>
    <row r="759">
      <c r="Q759" s="16"/>
      <c r="R759" s="16"/>
      <c r="S759" s="16"/>
    </row>
    <row r="760">
      <c r="Q760" s="16"/>
      <c r="R760" s="16"/>
      <c r="S760" s="16"/>
    </row>
    <row r="761">
      <c r="Q761" s="16"/>
      <c r="R761" s="16"/>
      <c r="S761" s="16"/>
    </row>
    <row r="762">
      <c r="Q762" s="16"/>
      <c r="R762" s="16"/>
      <c r="S762" s="16"/>
    </row>
    <row r="763">
      <c r="Q763" s="16"/>
      <c r="R763" s="16"/>
      <c r="S763" s="16"/>
    </row>
    <row r="764">
      <c r="Q764" s="16"/>
      <c r="R764" s="16"/>
      <c r="S764" s="16"/>
    </row>
    <row r="765">
      <c r="Q765" s="16"/>
      <c r="R765" s="16"/>
      <c r="S765" s="16"/>
    </row>
    <row r="766">
      <c r="Q766" s="16"/>
      <c r="R766" s="16"/>
      <c r="S766" s="16"/>
    </row>
    <row r="767">
      <c r="Q767" s="16"/>
      <c r="R767" s="16"/>
      <c r="S767" s="16"/>
    </row>
    <row r="768">
      <c r="Q768" s="16"/>
      <c r="R768" s="16"/>
      <c r="S768" s="16"/>
    </row>
    <row r="769">
      <c r="Q769" s="16"/>
      <c r="R769" s="16"/>
      <c r="S769" s="16"/>
    </row>
    <row r="770">
      <c r="Q770" s="16"/>
      <c r="R770" s="16"/>
      <c r="S770" s="16"/>
    </row>
    <row r="771">
      <c r="Q771" s="16"/>
      <c r="R771" s="16"/>
      <c r="S771" s="16"/>
    </row>
    <row r="772">
      <c r="Q772" s="16"/>
      <c r="R772" s="16"/>
      <c r="S772" s="16"/>
    </row>
    <row r="773">
      <c r="Q773" s="16"/>
      <c r="R773" s="16"/>
      <c r="S773" s="16"/>
    </row>
    <row r="774">
      <c r="Q774" s="16"/>
      <c r="R774" s="16"/>
      <c r="S774" s="16"/>
    </row>
    <row r="775">
      <c r="Q775" s="16"/>
      <c r="R775" s="16"/>
      <c r="S775" s="16"/>
    </row>
    <row r="776">
      <c r="Q776" s="16"/>
      <c r="R776" s="16"/>
      <c r="S776" s="16"/>
    </row>
    <row r="777">
      <c r="Q777" s="16"/>
      <c r="R777" s="16"/>
      <c r="S777" s="16"/>
    </row>
    <row r="778">
      <c r="Q778" s="16"/>
      <c r="R778" s="16"/>
      <c r="S778" s="16"/>
    </row>
    <row r="779">
      <c r="Q779" s="16"/>
      <c r="R779" s="16"/>
      <c r="S779" s="16"/>
    </row>
    <row r="780">
      <c r="Q780" s="16"/>
      <c r="R780" s="16"/>
      <c r="S780" s="16"/>
    </row>
    <row r="781">
      <c r="Q781" s="16"/>
      <c r="R781" s="16"/>
      <c r="S781" s="16"/>
    </row>
    <row r="782">
      <c r="Q782" s="16"/>
      <c r="R782" s="16"/>
      <c r="S782" s="16"/>
    </row>
    <row r="783">
      <c r="Q783" s="16"/>
      <c r="R783" s="16"/>
      <c r="S783" s="16"/>
    </row>
    <row r="784">
      <c r="Q784" s="16"/>
      <c r="R784" s="16"/>
      <c r="S784" s="16"/>
    </row>
    <row r="785">
      <c r="Q785" s="16"/>
      <c r="R785" s="16"/>
      <c r="S785" s="16"/>
    </row>
    <row r="786">
      <c r="Q786" s="16"/>
      <c r="R786" s="16"/>
      <c r="S786" s="16"/>
    </row>
    <row r="787">
      <c r="Q787" s="16"/>
      <c r="R787" s="16"/>
      <c r="S787" s="16"/>
    </row>
    <row r="788">
      <c r="Q788" s="16"/>
      <c r="R788" s="16"/>
      <c r="S788" s="16"/>
    </row>
    <row r="789">
      <c r="Q789" s="16"/>
      <c r="R789" s="16"/>
      <c r="S789" s="16"/>
    </row>
    <row r="790">
      <c r="Q790" s="16"/>
      <c r="R790" s="16"/>
      <c r="S790" s="16"/>
    </row>
    <row r="791">
      <c r="Q791" s="16"/>
      <c r="R791" s="16"/>
      <c r="S791" s="16"/>
    </row>
    <row r="792">
      <c r="Q792" s="16"/>
      <c r="R792" s="16"/>
      <c r="S792" s="16"/>
    </row>
    <row r="793">
      <c r="Q793" s="16"/>
      <c r="R793" s="16"/>
      <c r="S793" s="16"/>
    </row>
    <row r="794">
      <c r="Q794" s="16"/>
      <c r="R794" s="16"/>
      <c r="S794" s="16"/>
    </row>
    <row r="795">
      <c r="Q795" s="16"/>
      <c r="R795" s="16"/>
      <c r="S795" s="16"/>
    </row>
    <row r="796">
      <c r="Q796" s="16"/>
      <c r="R796" s="16"/>
      <c r="S796" s="16"/>
    </row>
    <row r="797">
      <c r="Q797" s="16"/>
      <c r="R797" s="16"/>
      <c r="S797" s="16"/>
    </row>
    <row r="798">
      <c r="Q798" s="16"/>
      <c r="R798" s="16"/>
      <c r="S798" s="16"/>
    </row>
    <row r="799">
      <c r="Q799" s="16"/>
      <c r="R799" s="16"/>
      <c r="S799" s="16"/>
    </row>
    <row r="800">
      <c r="Q800" s="16"/>
      <c r="R800" s="16"/>
      <c r="S800" s="16"/>
    </row>
    <row r="801">
      <c r="Q801" s="16"/>
      <c r="R801" s="16"/>
      <c r="S801" s="16"/>
    </row>
    <row r="802">
      <c r="Q802" s="16"/>
      <c r="R802" s="16"/>
      <c r="S802" s="16"/>
    </row>
    <row r="803">
      <c r="Q803" s="16"/>
      <c r="R803" s="16"/>
      <c r="S803" s="16"/>
    </row>
    <row r="804">
      <c r="Q804" s="16"/>
      <c r="R804" s="16"/>
      <c r="S804" s="16"/>
    </row>
    <row r="805">
      <c r="Q805" s="16"/>
      <c r="R805" s="16"/>
      <c r="S805" s="16"/>
    </row>
    <row r="806">
      <c r="Q806" s="16"/>
      <c r="R806" s="16"/>
      <c r="S806" s="16"/>
    </row>
    <row r="807">
      <c r="Q807" s="16"/>
      <c r="R807" s="16"/>
      <c r="S807" s="16"/>
    </row>
    <row r="808">
      <c r="Q808" s="16"/>
      <c r="R808" s="16"/>
      <c r="S808" s="16"/>
    </row>
    <row r="809">
      <c r="Q809" s="16"/>
      <c r="R809" s="16"/>
      <c r="S809" s="16"/>
    </row>
    <row r="810">
      <c r="Q810" s="16"/>
      <c r="R810" s="16"/>
      <c r="S810" s="16"/>
    </row>
    <row r="811">
      <c r="Q811" s="16"/>
      <c r="R811" s="16"/>
      <c r="S811" s="16"/>
    </row>
    <row r="812">
      <c r="Q812" s="16"/>
      <c r="R812" s="16"/>
      <c r="S812" s="16"/>
    </row>
    <row r="813">
      <c r="Q813" s="16"/>
      <c r="R813" s="16"/>
      <c r="S813" s="16"/>
    </row>
    <row r="814">
      <c r="Q814" s="16"/>
      <c r="R814" s="16"/>
      <c r="S814" s="16"/>
    </row>
    <row r="815">
      <c r="Q815" s="16"/>
      <c r="R815" s="16"/>
      <c r="S815" s="16"/>
    </row>
    <row r="816">
      <c r="Q816" s="16"/>
      <c r="R816" s="16"/>
      <c r="S816" s="16"/>
    </row>
    <row r="817">
      <c r="Q817" s="16"/>
      <c r="R817" s="16"/>
      <c r="S817" s="16"/>
    </row>
    <row r="818">
      <c r="Q818" s="16"/>
      <c r="R818" s="16"/>
      <c r="S818" s="16"/>
    </row>
    <row r="819">
      <c r="Q819" s="16"/>
      <c r="R819" s="16"/>
      <c r="S819" s="16"/>
    </row>
    <row r="820">
      <c r="Q820" s="16"/>
      <c r="R820" s="16"/>
      <c r="S820" s="16"/>
    </row>
    <row r="821">
      <c r="Q821" s="16"/>
      <c r="R821" s="16"/>
      <c r="S821" s="16"/>
    </row>
    <row r="822">
      <c r="Q822" s="16"/>
      <c r="R822" s="16"/>
      <c r="S822" s="16"/>
    </row>
    <row r="823">
      <c r="Q823" s="16"/>
      <c r="R823" s="16"/>
      <c r="S823" s="16"/>
    </row>
    <row r="824">
      <c r="Q824" s="16"/>
      <c r="R824" s="16"/>
      <c r="S824" s="16"/>
    </row>
    <row r="825">
      <c r="Q825" s="16"/>
      <c r="R825" s="16"/>
      <c r="S825" s="16"/>
    </row>
    <row r="826">
      <c r="Q826" s="16"/>
      <c r="R826" s="16"/>
      <c r="S826" s="16"/>
    </row>
    <row r="827">
      <c r="Q827" s="16"/>
      <c r="R827" s="16"/>
      <c r="S827" s="16"/>
    </row>
    <row r="828">
      <c r="Q828" s="16"/>
      <c r="R828" s="16"/>
      <c r="S828" s="16"/>
    </row>
    <row r="829">
      <c r="Q829" s="16"/>
      <c r="R829" s="16"/>
      <c r="S829" s="16"/>
    </row>
    <row r="830">
      <c r="Q830" s="16"/>
      <c r="R830" s="16"/>
      <c r="S830" s="16"/>
    </row>
    <row r="831">
      <c r="Q831" s="16"/>
      <c r="R831" s="16"/>
      <c r="S831" s="16"/>
    </row>
    <row r="832">
      <c r="Q832" s="16"/>
      <c r="R832" s="16"/>
      <c r="S832" s="16"/>
    </row>
    <row r="833">
      <c r="Q833" s="16"/>
      <c r="R833" s="16"/>
      <c r="S833" s="16"/>
    </row>
    <row r="834">
      <c r="Q834" s="16"/>
      <c r="R834" s="16"/>
      <c r="S834" s="16"/>
    </row>
    <row r="835">
      <c r="Q835" s="16"/>
      <c r="R835" s="16"/>
      <c r="S835" s="16"/>
    </row>
    <row r="836">
      <c r="Q836" s="16"/>
      <c r="R836" s="16"/>
      <c r="S836" s="16"/>
    </row>
    <row r="837">
      <c r="Q837" s="16"/>
      <c r="R837" s="16"/>
      <c r="S837" s="16"/>
    </row>
    <row r="838">
      <c r="Q838" s="16"/>
      <c r="R838" s="16"/>
      <c r="S838" s="16"/>
    </row>
    <row r="839">
      <c r="Q839" s="16"/>
      <c r="R839" s="16"/>
      <c r="S839" s="16"/>
    </row>
    <row r="840">
      <c r="Q840" s="16"/>
      <c r="R840" s="16"/>
      <c r="S840" s="16"/>
    </row>
    <row r="841">
      <c r="Q841" s="16"/>
      <c r="R841" s="16"/>
      <c r="S841" s="16"/>
    </row>
    <row r="842">
      <c r="Q842" s="16"/>
      <c r="R842" s="16"/>
      <c r="S842" s="16"/>
    </row>
    <row r="843">
      <c r="Q843" s="16"/>
      <c r="R843" s="16"/>
      <c r="S843" s="16"/>
    </row>
    <row r="844">
      <c r="Q844" s="16"/>
      <c r="R844" s="16"/>
      <c r="S844" s="16"/>
    </row>
    <row r="845">
      <c r="Q845" s="16"/>
      <c r="R845" s="16"/>
      <c r="S845" s="16"/>
    </row>
    <row r="846">
      <c r="Q846" s="16"/>
      <c r="R846" s="16"/>
      <c r="S846" s="16"/>
    </row>
    <row r="847">
      <c r="Q847" s="16"/>
      <c r="R847" s="16"/>
      <c r="S847" s="16"/>
    </row>
    <row r="848">
      <c r="Q848" s="16"/>
      <c r="R848" s="16"/>
      <c r="S848" s="16"/>
    </row>
    <row r="849">
      <c r="Q849" s="16"/>
      <c r="R849" s="16"/>
      <c r="S849" s="16"/>
    </row>
    <row r="850">
      <c r="Q850" s="16"/>
      <c r="R850" s="16"/>
      <c r="S850" s="16"/>
    </row>
    <row r="851">
      <c r="Q851" s="16"/>
      <c r="R851" s="16"/>
      <c r="S851" s="16"/>
    </row>
    <row r="852">
      <c r="Q852" s="16"/>
      <c r="R852" s="16"/>
      <c r="S852" s="16"/>
    </row>
    <row r="853">
      <c r="Q853" s="16"/>
      <c r="R853" s="16"/>
      <c r="S853" s="16"/>
    </row>
    <row r="854">
      <c r="Q854" s="16"/>
      <c r="R854" s="16"/>
      <c r="S854" s="16"/>
    </row>
    <row r="855">
      <c r="Q855" s="16"/>
      <c r="R855" s="16"/>
      <c r="S855" s="16"/>
    </row>
    <row r="856">
      <c r="Q856" s="16"/>
      <c r="R856" s="16"/>
      <c r="S856" s="16"/>
    </row>
    <row r="857">
      <c r="Q857" s="16"/>
      <c r="R857" s="16"/>
      <c r="S857" s="16"/>
    </row>
    <row r="858">
      <c r="Q858" s="16"/>
      <c r="R858" s="16"/>
      <c r="S858" s="16"/>
    </row>
    <row r="859">
      <c r="Q859" s="16"/>
      <c r="R859" s="16"/>
      <c r="S859" s="16"/>
    </row>
    <row r="860">
      <c r="Q860" s="16"/>
      <c r="R860" s="16"/>
      <c r="S860" s="16"/>
    </row>
    <row r="861">
      <c r="Q861" s="16"/>
      <c r="R861" s="16"/>
      <c r="S861" s="16"/>
    </row>
    <row r="862">
      <c r="Q862" s="16"/>
      <c r="R862" s="16"/>
      <c r="S862" s="16"/>
    </row>
    <row r="863">
      <c r="Q863" s="16"/>
      <c r="R863" s="16"/>
      <c r="S863" s="16"/>
    </row>
    <row r="864">
      <c r="Q864" s="16"/>
      <c r="R864" s="16"/>
      <c r="S864" s="16"/>
    </row>
    <row r="865">
      <c r="Q865" s="16"/>
      <c r="R865" s="16"/>
      <c r="S865" s="16"/>
    </row>
    <row r="866">
      <c r="Q866" s="16"/>
      <c r="R866" s="16"/>
      <c r="S866" s="16"/>
    </row>
    <row r="867">
      <c r="Q867" s="16"/>
      <c r="R867" s="16"/>
      <c r="S867" s="16"/>
    </row>
    <row r="868">
      <c r="Q868" s="16"/>
      <c r="R868" s="16"/>
      <c r="S868" s="16"/>
    </row>
    <row r="869">
      <c r="Q869" s="16"/>
      <c r="R869" s="16"/>
      <c r="S869" s="16"/>
    </row>
    <row r="870">
      <c r="Q870" s="16"/>
      <c r="R870" s="16"/>
      <c r="S870" s="16"/>
    </row>
    <row r="871">
      <c r="Q871" s="16"/>
      <c r="R871" s="16"/>
      <c r="S871" s="16"/>
    </row>
    <row r="872">
      <c r="Q872" s="16"/>
      <c r="R872" s="16"/>
      <c r="S872" s="16"/>
    </row>
    <row r="873">
      <c r="Q873" s="16"/>
      <c r="R873" s="16"/>
      <c r="S873" s="16"/>
    </row>
    <row r="874">
      <c r="Q874" s="16"/>
      <c r="R874" s="16"/>
      <c r="S874" s="16"/>
    </row>
    <row r="875">
      <c r="Q875" s="16"/>
      <c r="R875" s="16"/>
      <c r="S875" s="16"/>
    </row>
    <row r="876">
      <c r="Q876" s="16"/>
      <c r="R876" s="16"/>
      <c r="S876" s="16"/>
    </row>
    <row r="877">
      <c r="Q877" s="16"/>
      <c r="R877" s="16"/>
      <c r="S877" s="16"/>
    </row>
    <row r="878">
      <c r="Q878" s="16"/>
      <c r="R878" s="16"/>
      <c r="S878" s="16"/>
    </row>
    <row r="879">
      <c r="Q879" s="16"/>
      <c r="R879" s="16"/>
      <c r="S879" s="16"/>
    </row>
    <row r="880">
      <c r="Q880" s="16"/>
      <c r="R880" s="16"/>
      <c r="S880" s="16"/>
    </row>
    <row r="881">
      <c r="Q881" s="16"/>
      <c r="R881" s="16"/>
      <c r="S881" s="16"/>
    </row>
    <row r="882">
      <c r="Q882" s="16"/>
      <c r="R882" s="16"/>
      <c r="S882" s="16"/>
    </row>
    <row r="883">
      <c r="Q883" s="16"/>
      <c r="R883" s="16"/>
      <c r="S883" s="16"/>
    </row>
    <row r="884">
      <c r="Q884" s="16"/>
      <c r="R884" s="16"/>
      <c r="S884" s="16"/>
    </row>
    <row r="885">
      <c r="Q885" s="16"/>
      <c r="R885" s="16"/>
      <c r="S885" s="16"/>
    </row>
    <row r="886">
      <c r="Q886" s="16"/>
      <c r="R886" s="16"/>
      <c r="S886" s="16"/>
    </row>
    <row r="887">
      <c r="Q887" s="16"/>
      <c r="R887" s="16"/>
      <c r="S887" s="16"/>
    </row>
    <row r="888">
      <c r="Q888" s="16"/>
      <c r="R888" s="16"/>
      <c r="S888" s="16"/>
    </row>
    <row r="889">
      <c r="Q889" s="16"/>
      <c r="R889" s="16"/>
      <c r="S889" s="16"/>
    </row>
    <row r="890">
      <c r="Q890" s="16"/>
      <c r="R890" s="16"/>
      <c r="S890" s="16"/>
    </row>
    <row r="891">
      <c r="Q891" s="16"/>
      <c r="R891" s="16"/>
      <c r="S891" s="16"/>
    </row>
    <row r="892">
      <c r="Q892" s="16"/>
      <c r="R892" s="16"/>
      <c r="S892" s="16"/>
    </row>
    <row r="893">
      <c r="Q893" s="16"/>
      <c r="R893" s="16"/>
      <c r="S893" s="16"/>
    </row>
    <row r="894">
      <c r="Q894" s="16"/>
      <c r="R894" s="16"/>
      <c r="S894" s="16"/>
    </row>
    <row r="895">
      <c r="Q895" s="16"/>
      <c r="R895" s="16"/>
      <c r="S895" s="16"/>
    </row>
    <row r="896">
      <c r="Q896" s="16"/>
      <c r="R896" s="16"/>
      <c r="S896" s="16"/>
    </row>
    <row r="897">
      <c r="Q897" s="16"/>
      <c r="R897" s="16"/>
      <c r="S897" s="16"/>
    </row>
    <row r="898">
      <c r="Q898" s="16"/>
      <c r="R898" s="16"/>
      <c r="S898" s="16"/>
    </row>
    <row r="899">
      <c r="Q899" s="16"/>
      <c r="R899" s="16"/>
      <c r="S899" s="16"/>
    </row>
    <row r="900">
      <c r="Q900" s="16"/>
      <c r="R900" s="16"/>
      <c r="S900" s="16"/>
    </row>
    <row r="901">
      <c r="Q901" s="16"/>
      <c r="R901" s="16"/>
      <c r="S901" s="16"/>
    </row>
    <row r="902">
      <c r="Q902" s="16"/>
      <c r="R902" s="16"/>
      <c r="S902" s="16"/>
    </row>
    <row r="903">
      <c r="Q903" s="16"/>
      <c r="R903" s="16"/>
      <c r="S903" s="16"/>
    </row>
    <row r="904">
      <c r="Q904" s="16"/>
      <c r="R904" s="16"/>
      <c r="S904" s="16"/>
    </row>
    <row r="905">
      <c r="Q905" s="16"/>
      <c r="R905" s="16"/>
      <c r="S905" s="16"/>
    </row>
    <row r="906">
      <c r="Q906" s="16"/>
      <c r="R906" s="16"/>
      <c r="S906" s="16"/>
    </row>
    <row r="907">
      <c r="Q907" s="16"/>
      <c r="R907" s="16"/>
      <c r="S907" s="16"/>
    </row>
    <row r="908">
      <c r="Q908" s="16"/>
      <c r="R908" s="16"/>
      <c r="S908" s="16"/>
    </row>
    <row r="909">
      <c r="Q909" s="16"/>
      <c r="R909" s="16"/>
      <c r="S909" s="16"/>
    </row>
    <row r="910">
      <c r="Q910" s="16"/>
      <c r="R910" s="16"/>
      <c r="S910" s="16"/>
    </row>
    <row r="911">
      <c r="Q911" s="16"/>
      <c r="R911" s="16"/>
      <c r="S911" s="16"/>
    </row>
    <row r="912">
      <c r="Q912" s="16"/>
      <c r="R912" s="16"/>
      <c r="S912" s="16"/>
    </row>
    <row r="913">
      <c r="Q913" s="16"/>
      <c r="R913" s="16"/>
      <c r="S913" s="16"/>
    </row>
    <row r="914">
      <c r="Q914" s="16"/>
      <c r="R914" s="16"/>
      <c r="S914" s="16"/>
    </row>
    <row r="915">
      <c r="Q915" s="16"/>
      <c r="R915" s="16"/>
      <c r="S915" s="16"/>
    </row>
    <row r="916">
      <c r="Q916" s="16"/>
      <c r="R916" s="16"/>
      <c r="S916" s="16"/>
    </row>
    <row r="917">
      <c r="Q917" s="16"/>
      <c r="R917" s="16"/>
      <c r="S917" s="16"/>
    </row>
    <row r="918">
      <c r="Q918" s="16"/>
      <c r="R918" s="16"/>
      <c r="S918" s="16"/>
    </row>
    <row r="919">
      <c r="Q919" s="16"/>
      <c r="R919" s="16"/>
      <c r="S919" s="16"/>
    </row>
    <row r="920">
      <c r="Q920" s="16"/>
      <c r="R920" s="16"/>
      <c r="S920" s="16"/>
    </row>
    <row r="921">
      <c r="Q921" s="16"/>
      <c r="R921" s="16"/>
      <c r="S921" s="16"/>
    </row>
    <row r="922">
      <c r="Q922" s="16"/>
      <c r="R922" s="16"/>
      <c r="S922" s="16"/>
    </row>
    <row r="923">
      <c r="Q923" s="16"/>
      <c r="R923" s="16"/>
      <c r="S923" s="16"/>
    </row>
    <row r="924">
      <c r="Q924" s="16"/>
      <c r="R924" s="16"/>
      <c r="S924" s="16"/>
    </row>
    <row r="925">
      <c r="Q925" s="16"/>
      <c r="R925" s="16"/>
      <c r="S925" s="16"/>
    </row>
    <row r="926">
      <c r="Q926" s="16"/>
      <c r="R926" s="16"/>
      <c r="S926" s="16"/>
    </row>
    <row r="927">
      <c r="Q927" s="16"/>
      <c r="R927" s="16"/>
      <c r="S927" s="16"/>
    </row>
    <row r="928">
      <c r="Q928" s="16"/>
      <c r="R928" s="16"/>
      <c r="S928" s="16"/>
    </row>
    <row r="929">
      <c r="Q929" s="16"/>
      <c r="R929" s="16"/>
      <c r="S929" s="16"/>
    </row>
    <row r="930">
      <c r="Q930" s="16"/>
      <c r="R930" s="16"/>
      <c r="S930" s="16"/>
    </row>
    <row r="931">
      <c r="Q931" s="16"/>
      <c r="R931" s="16"/>
      <c r="S931" s="16"/>
    </row>
    <row r="932">
      <c r="Q932" s="16"/>
      <c r="R932" s="16"/>
      <c r="S932" s="16"/>
    </row>
    <row r="933">
      <c r="Q933" s="16"/>
      <c r="R933" s="16"/>
      <c r="S933" s="16"/>
    </row>
    <row r="934">
      <c r="Q934" s="16"/>
      <c r="R934" s="16"/>
      <c r="S934" s="16"/>
    </row>
    <row r="935">
      <c r="Q935" s="16"/>
      <c r="R935" s="16"/>
      <c r="S935" s="16"/>
    </row>
    <row r="936">
      <c r="Q936" s="16"/>
      <c r="R936" s="16"/>
      <c r="S936" s="16"/>
    </row>
    <row r="937">
      <c r="Q937" s="16"/>
      <c r="R937" s="16"/>
      <c r="S937" s="16"/>
    </row>
    <row r="938">
      <c r="Q938" s="16"/>
      <c r="R938" s="16"/>
      <c r="S938" s="16"/>
    </row>
    <row r="939">
      <c r="Q939" s="16"/>
      <c r="R939" s="16"/>
      <c r="S939" s="16"/>
    </row>
    <row r="940">
      <c r="Q940" s="16"/>
      <c r="R940" s="16"/>
      <c r="S940" s="16"/>
    </row>
    <row r="941">
      <c r="Q941" s="16"/>
      <c r="R941" s="16"/>
      <c r="S941" s="16"/>
    </row>
    <row r="942">
      <c r="Q942" s="16"/>
      <c r="R942" s="16"/>
      <c r="S942" s="16"/>
    </row>
    <row r="943">
      <c r="Q943" s="16"/>
      <c r="R943" s="16"/>
      <c r="S943" s="16"/>
    </row>
    <row r="944">
      <c r="Q944" s="16"/>
      <c r="R944" s="16"/>
      <c r="S944" s="16"/>
    </row>
    <row r="945">
      <c r="Q945" s="16"/>
      <c r="R945" s="16"/>
      <c r="S945" s="16"/>
    </row>
    <row r="946">
      <c r="Q946" s="16"/>
      <c r="R946" s="16"/>
      <c r="S946" s="16"/>
    </row>
    <row r="947">
      <c r="Q947" s="16"/>
      <c r="R947" s="16"/>
      <c r="S947" s="16"/>
    </row>
    <row r="948">
      <c r="Q948" s="16"/>
      <c r="R948" s="16"/>
      <c r="S948" s="16"/>
    </row>
    <row r="949">
      <c r="Q949" s="16"/>
      <c r="R949" s="16"/>
      <c r="S949" s="16"/>
    </row>
    <row r="950">
      <c r="Q950" s="16"/>
      <c r="R950" s="16"/>
      <c r="S950" s="16"/>
    </row>
    <row r="951">
      <c r="Q951" s="16"/>
      <c r="R951" s="16"/>
      <c r="S951" s="16"/>
    </row>
    <row r="952">
      <c r="Q952" s="16"/>
      <c r="R952" s="16"/>
      <c r="S952" s="16"/>
    </row>
    <row r="953">
      <c r="Q953" s="16"/>
      <c r="R953" s="16"/>
      <c r="S953" s="16"/>
    </row>
    <row r="954">
      <c r="Q954" s="16"/>
      <c r="R954" s="16"/>
      <c r="S954" s="16"/>
    </row>
    <row r="955">
      <c r="Q955" s="16"/>
      <c r="R955" s="16"/>
      <c r="S955" s="16"/>
    </row>
    <row r="956">
      <c r="Q956" s="16"/>
      <c r="R956" s="16"/>
      <c r="S956" s="16"/>
    </row>
    <row r="957">
      <c r="Q957" s="16"/>
      <c r="R957" s="16"/>
      <c r="S957" s="16"/>
    </row>
    <row r="958">
      <c r="Q958" s="16"/>
      <c r="R958" s="16"/>
      <c r="S958" s="16"/>
    </row>
    <row r="959">
      <c r="Q959" s="16"/>
      <c r="R959" s="16"/>
      <c r="S959" s="16"/>
    </row>
    <row r="960">
      <c r="Q960" s="16"/>
      <c r="R960" s="16"/>
      <c r="S960" s="16"/>
    </row>
    <row r="961">
      <c r="Q961" s="16"/>
      <c r="R961" s="16"/>
      <c r="S961" s="16"/>
    </row>
    <row r="962">
      <c r="Q962" s="16"/>
      <c r="R962" s="16"/>
      <c r="S962" s="16"/>
    </row>
    <row r="963">
      <c r="Q963" s="16"/>
      <c r="R963" s="16"/>
      <c r="S963" s="16"/>
    </row>
    <row r="964">
      <c r="Q964" s="16"/>
      <c r="R964" s="16"/>
      <c r="S964" s="16"/>
    </row>
    <row r="965">
      <c r="Q965" s="16"/>
      <c r="R965" s="16"/>
      <c r="S965" s="16"/>
    </row>
    <row r="966">
      <c r="Q966" s="16"/>
      <c r="R966" s="16"/>
      <c r="S966" s="16"/>
    </row>
    <row r="967">
      <c r="Q967" s="16"/>
      <c r="R967" s="16"/>
      <c r="S967" s="16"/>
    </row>
    <row r="968">
      <c r="Q968" s="16"/>
      <c r="R968" s="16"/>
      <c r="S968" s="16"/>
    </row>
    <row r="969">
      <c r="Q969" s="16"/>
      <c r="R969" s="16"/>
      <c r="S969" s="16"/>
    </row>
    <row r="970">
      <c r="Q970" s="16"/>
      <c r="R970" s="16"/>
      <c r="S970" s="16"/>
    </row>
    <row r="971">
      <c r="Q971" s="16"/>
      <c r="R971" s="16"/>
      <c r="S971" s="16"/>
    </row>
    <row r="972">
      <c r="Q972" s="16"/>
      <c r="R972" s="16"/>
      <c r="S972" s="16"/>
    </row>
    <row r="973">
      <c r="Q973" s="16"/>
      <c r="R973" s="16"/>
      <c r="S973" s="16"/>
    </row>
    <row r="974">
      <c r="Q974" s="16"/>
      <c r="R974" s="16"/>
      <c r="S974" s="16"/>
    </row>
    <row r="975">
      <c r="Q975" s="16"/>
      <c r="R975" s="16"/>
      <c r="S975" s="16"/>
    </row>
    <row r="976">
      <c r="Q976" s="16"/>
      <c r="R976" s="16"/>
      <c r="S976" s="16"/>
    </row>
    <row r="977">
      <c r="Q977" s="16"/>
      <c r="R977" s="16"/>
      <c r="S977" s="16"/>
    </row>
    <row r="978">
      <c r="Q978" s="16"/>
      <c r="R978" s="16"/>
      <c r="S978" s="16"/>
    </row>
    <row r="979">
      <c r="Q979" s="16"/>
      <c r="R979" s="16"/>
      <c r="S979" s="16"/>
    </row>
    <row r="980">
      <c r="Q980" s="16"/>
      <c r="R980" s="16"/>
      <c r="S980" s="16"/>
    </row>
    <row r="981">
      <c r="Q981" s="16"/>
      <c r="R981" s="16"/>
      <c r="S981" s="16"/>
    </row>
    <row r="982">
      <c r="Q982" s="16"/>
      <c r="R982" s="16"/>
      <c r="S982" s="16"/>
    </row>
    <row r="983">
      <c r="Q983" s="16"/>
      <c r="R983" s="16"/>
      <c r="S983" s="16"/>
    </row>
    <row r="984">
      <c r="Q984" s="16"/>
      <c r="R984" s="16"/>
      <c r="S984" s="16"/>
    </row>
    <row r="985">
      <c r="Q985" s="16"/>
      <c r="R985" s="16"/>
      <c r="S985" s="16"/>
    </row>
    <row r="986">
      <c r="Q986" s="16"/>
      <c r="R986" s="16"/>
      <c r="S986" s="16"/>
    </row>
    <row r="987">
      <c r="Q987" s="16"/>
      <c r="R987" s="16"/>
      <c r="S987" s="16"/>
    </row>
    <row r="988">
      <c r="Q988" s="16"/>
      <c r="R988" s="16"/>
      <c r="S988" s="16"/>
    </row>
    <row r="989">
      <c r="Q989" s="16"/>
      <c r="R989" s="16"/>
      <c r="S989" s="16"/>
    </row>
    <row r="990">
      <c r="Q990" s="16"/>
      <c r="R990" s="16"/>
      <c r="S990" s="16"/>
    </row>
    <row r="991">
      <c r="Q991" s="16"/>
      <c r="R991" s="16"/>
      <c r="S991" s="16"/>
    </row>
    <row r="992">
      <c r="Q992" s="16"/>
      <c r="R992" s="16"/>
      <c r="S992" s="16"/>
    </row>
    <row r="993">
      <c r="Q993" s="16"/>
      <c r="R993" s="16"/>
      <c r="S993" s="16"/>
    </row>
    <row r="994">
      <c r="Q994" s="16"/>
      <c r="R994" s="16"/>
      <c r="S994" s="16"/>
    </row>
    <row r="995">
      <c r="Q995" s="16"/>
      <c r="R995" s="16"/>
      <c r="S995" s="16"/>
    </row>
    <row r="996">
      <c r="Q996" s="16"/>
      <c r="R996" s="16"/>
      <c r="S996" s="16"/>
    </row>
    <row r="997">
      <c r="Q997" s="16"/>
      <c r="R997" s="16"/>
      <c r="S997" s="16"/>
    </row>
    <row r="998">
      <c r="Q998" s="16"/>
      <c r="R998" s="16"/>
      <c r="S998" s="16"/>
    </row>
    <row r="999">
      <c r="Q999" s="16"/>
      <c r="R999" s="16"/>
      <c r="S999" s="16"/>
    </row>
    <row r="1000">
      <c r="Q1000" s="16"/>
      <c r="R1000" s="16"/>
      <c r="S1000" s="16"/>
    </row>
    <row r="1001">
      <c r="Q1001" s="16"/>
      <c r="R1001" s="16"/>
      <c r="S1001" s="16"/>
    </row>
    <row r="1002">
      <c r="Q1002" s="16"/>
      <c r="R1002" s="16"/>
      <c r="S1002" s="16"/>
    </row>
    <row r="1003">
      <c r="Q1003" s="16"/>
      <c r="R1003" s="16"/>
      <c r="S1003" s="16"/>
    </row>
    <row r="1004">
      <c r="Q1004" s="16"/>
      <c r="R1004" s="16"/>
      <c r="S1004" s="16"/>
    </row>
    <row r="1005">
      <c r="Q1005" s="16"/>
      <c r="R1005" s="16"/>
      <c r="S1005" s="16"/>
    </row>
    <row r="1006">
      <c r="Q1006" s="16"/>
      <c r="R1006" s="16"/>
      <c r="S1006" s="16"/>
    </row>
    <row r="1007">
      <c r="Q1007" s="16"/>
      <c r="R1007" s="16"/>
      <c r="S1007" s="16"/>
    </row>
    <row r="1008">
      <c r="Q1008" s="16"/>
      <c r="R1008" s="16"/>
      <c r="S1008" s="16"/>
    </row>
    <row r="1009">
      <c r="Q1009" s="16"/>
      <c r="R1009" s="16"/>
      <c r="S1009" s="16"/>
    </row>
    <row r="1010">
      <c r="Q1010" s="16"/>
      <c r="R1010" s="16"/>
      <c r="S1010" s="16"/>
    </row>
    <row r="1011">
      <c r="Q1011" s="16"/>
      <c r="R1011" s="16"/>
      <c r="S1011" s="16"/>
    </row>
    <row r="1012">
      <c r="Q1012" s="16"/>
      <c r="R1012" s="16"/>
      <c r="S1012" s="16"/>
    </row>
    <row r="1013">
      <c r="Q1013" s="16"/>
      <c r="R1013" s="16"/>
      <c r="S1013" s="16"/>
    </row>
    <row r="1014">
      <c r="Q1014" s="16"/>
      <c r="R1014" s="16"/>
      <c r="S1014" s="16"/>
    </row>
    <row r="1015">
      <c r="Q1015" s="16"/>
      <c r="R1015" s="16"/>
      <c r="S1015" s="16"/>
    </row>
    <row r="1016">
      <c r="Q1016" s="16"/>
      <c r="R1016" s="16"/>
      <c r="S1016" s="16"/>
    </row>
    <row r="1017">
      <c r="Q1017" s="16"/>
      <c r="R1017" s="16"/>
      <c r="S1017" s="16"/>
    </row>
    <row r="1018">
      <c r="Q1018" s="16"/>
      <c r="R1018" s="16"/>
      <c r="S1018" s="16"/>
    </row>
    <row r="1019">
      <c r="Q1019" s="16"/>
      <c r="R1019" s="16"/>
      <c r="S1019" s="16"/>
    </row>
    <row r="1020">
      <c r="Q1020" s="16"/>
      <c r="R1020" s="16"/>
      <c r="S1020" s="16"/>
    </row>
    <row r="1021">
      <c r="Q1021" s="16"/>
      <c r="R1021" s="16"/>
      <c r="S1021" s="16"/>
    </row>
    <row r="1022">
      <c r="Q1022" s="16"/>
      <c r="R1022" s="16"/>
      <c r="S1022" s="16"/>
    </row>
    <row r="1023">
      <c r="Q1023" s="16"/>
      <c r="R1023" s="16"/>
      <c r="S1023" s="16"/>
    </row>
    <row r="1024">
      <c r="Q1024" s="16"/>
      <c r="R1024" s="16"/>
      <c r="S1024" s="16"/>
    </row>
    <row r="1025">
      <c r="Q1025" s="16"/>
      <c r="R1025" s="16"/>
      <c r="S1025" s="16"/>
    </row>
    <row r="1026">
      <c r="Q1026" s="16"/>
      <c r="R1026" s="16"/>
      <c r="S1026" s="16"/>
    </row>
    <row r="1027">
      <c r="Q1027" s="16"/>
      <c r="R1027" s="16"/>
      <c r="S1027" s="16"/>
    </row>
    <row r="1028">
      <c r="Q1028" s="16"/>
      <c r="R1028" s="16"/>
      <c r="S1028" s="16"/>
    </row>
    <row r="1029">
      <c r="Q1029" s="16"/>
      <c r="R1029" s="16"/>
      <c r="S1029" s="16"/>
    </row>
    <row r="1030">
      <c r="Q1030" s="16"/>
      <c r="R1030" s="16"/>
      <c r="S1030" s="16"/>
    </row>
    <row r="1031">
      <c r="Q1031" s="16"/>
      <c r="R1031" s="16"/>
      <c r="S1031" s="16"/>
    </row>
    <row r="1032">
      <c r="Q1032" s="16"/>
      <c r="R1032" s="16"/>
      <c r="S1032" s="16"/>
    </row>
    <row r="1033">
      <c r="Q1033" s="16"/>
      <c r="R1033" s="16"/>
      <c r="S1033" s="16"/>
    </row>
    <row r="1034">
      <c r="Q1034" s="16"/>
      <c r="R1034" s="16"/>
      <c r="S1034" s="16"/>
    </row>
    <row r="1035">
      <c r="Q1035" s="16"/>
      <c r="R1035" s="16"/>
      <c r="S1035" s="16"/>
    </row>
    <row r="1036">
      <c r="Q1036" s="16"/>
      <c r="R1036" s="16"/>
      <c r="S1036" s="16"/>
    </row>
    <row r="1037">
      <c r="Q1037" s="16"/>
      <c r="R1037" s="16"/>
      <c r="S1037" s="16"/>
    </row>
    <row r="1038">
      <c r="Q1038" s="16"/>
      <c r="R1038" s="16"/>
      <c r="S1038" s="16"/>
    </row>
    <row r="1039">
      <c r="Q1039" s="16"/>
      <c r="R1039" s="16"/>
      <c r="S1039" s="16"/>
    </row>
    <row r="1040">
      <c r="Q1040" s="16"/>
      <c r="R1040" s="16"/>
      <c r="S1040" s="16"/>
    </row>
    <row r="1041">
      <c r="Q1041" s="16"/>
      <c r="R1041" s="16"/>
      <c r="S1041" s="16"/>
    </row>
    <row r="1042">
      <c r="Q1042" s="16"/>
      <c r="R1042" s="16"/>
      <c r="S1042" s="16"/>
    </row>
    <row r="1043">
      <c r="Q1043" s="16"/>
      <c r="R1043" s="16"/>
      <c r="S1043" s="16"/>
    </row>
    <row r="1044">
      <c r="Q1044" s="16"/>
      <c r="R1044" s="16"/>
      <c r="S1044" s="16"/>
    </row>
    <row r="1045">
      <c r="Q1045" s="16"/>
      <c r="R1045" s="16"/>
      <c r="S1045" s="16"/>
    </row>
    <row r="1046">
      <c r="Q1046" s="16"/>
      <c r="R1046" s="16"/>
      <c r="S1046" s="16"/>
    </row>
    <row r="1047">
      <c r="Q1047" s="16"/>
      <c r="R1047" s="16"/>
      <c r="S1047" s="16"/>
    </row>
    <row r="1048">
      <c r="Q1048" s="16"/>
      <c r="R1048" s="16"/>
      <c r="S1048" s="16"/>
    </row>
    <row r="1049">
      <c r="Q1049" s="16"/>
      <c r="R1049" s="16"/>
      <c r="S1049" s="16"/>
    </row>
    <row r="1050">
      <c r="Q1050" s="16"/>
      <c r="R1050" s="16"/>
      <c r="S1050" s="16"/>
    </row>
    <row r="1051">
      <c r="Q1051" s="16"/>
      <c r="R1051" s="16"/>
      <c r="S1051" s="16"/>
    </row>
    <row r="1052">
      <c r="Q1052" s="16"/>
      <c r="R1052" s="16"/>
      <c r="S1052" s="16"/>
    </row>
    <row r="1053">
      <c r="Q1053" s="16"/>
      <c r="R1053" s="16"/>
      <c r="S1053" s="16"/>
    </row>
    <row r="1054">
      <c r="Q1054" s="16"/>
      <c r="R1054" s="16"/>
      <c r="S1054" s="16"/>
    </row>
    <row r="1055">
      <c r="Q1055" s="16"/>
      <c r="R1055" s="16"/>
      <c r="S1055" s="16"/>
    </row>
    <row r="1056">
      <c r="Q1056" s="16"/>
      <c r="R1056" s="16"/>
      <c r="S1056" s="16"/>
    </row>
    <row r="1057">
      <c r="Q1057" s="16"/>
      <c r="R1057" s="16"/>
      <c r="S1057" s="16"/>
    </row>
    <row r="1058">
      <c r="Q1058" s="16"/>
      <c r="R1058" s="16"/>
      <c r="S1058" s="16"/>
    </row>
    <row r="1059">
      <c r="Q1059" s="16"/>
      <c r="R1059" s="16"/>
      <c r="S1059" s="16"/>
    </row>
    <row r="1060">
      <c r="Q1060" s="16"/>
      <c r="R1060" s="16"/>
      <c r="S1060" s="16"/>
    </row>
    <row r="1061">
      <c r="Q1061" s="16"/>
      <c r="R1061" s="16"/>
      <c r="S1061" s="16"/>
    </row>
    <row r="1062">
      <c r="Q1062" s="16"/>
      <c r="R1062" s="16"/>
      <c r="S1062" s="16"/>
    </row>
    <row r="1063">
      <c r="Q1063" s="16"/>
      <c r="R1063" s="16"/>
      <c r="S1063" s="16"/>
    </row>
    <row r="1064">
      <c r="Q1064" s="16"/>
      <c r="R1064" s="16"/>
      <c r="S1064" s="16"/>
    </row>
    <row r="1065">
      <c r="Q1065" s="16"/>
      <c r="R1065" s="16"/>
      <c r="S1065" s="16"/>
    </row>
    <row r="1066">
      <c r="Q1066" s="16"/>
      <c r="R1066" s="16"/>
      <c r="S1066" s="16"/>
    </row>
    <row r="1067">
      <c r="Q1067" s="16"/>
      <c r="R1067" s="16"/>
      <c r="S1067" s="16"/>
    </row>
    <row r="1068">
      <c r="Q1068" s="16"/>
      <c r="R1068" s="16"/>
      <c r="S1068" s="16"/>
    </row>
    <row r="1069">
      <c r="Q1069" s="16"/>
      <c r="R1069" s="16"/>
      <c r="S1069" s="16"/>
    </row>
    <row r="1070">
      <c r="Q1070" s="16"/>
      <c r="R1070" s="16"/>
      <c r="S1070" s="16"/>
    </row>
    <row r="1071">
      <c r="Q1071" s="16"/>
      <c r="R1071" s="16"/>
      <c r="S1071" s="16"/>
    </row>
    <row r="1072">
      <c r="Q1072" s="16"/>
      <c r="R1072" s="16"/>
      <c r="S1072" s="16"/>
    </row>
    <row r="1073">
      <c r="Q1073" s="16"/>
      <c r="R1073" s="16"/>
      <c r="S1073" s="16"/>
    </row>
    <row r="1074">
      <c r="Q1074" s="16"/>
      <c r="R1074" s="16"/>
      <c r="S1074" s="16"/>
    </row>
    <row r="1075">
      <c r="Q1075" s="16"/>
      <c r="R1075" s="16"/>
      <c r="S1075" s="16"/>
    </row>
    <row r="1076">
      <c r="Q1076" s="16"/>
      <c r="R1076" s="16"/>
      <c r="S1076" s="16"/>
    </row>
    <row r="1077">
      <c r="Q1077" s="16"/>
      <c r="R1077" s="16"/>
      <c r="S1077" s="16"/>
    </row>
    <row r="1078">
      <c r="Q1078" s="16"/>
      <c r="R1078" s="16"/>
      <c r="S1078" s="16"/>
    </row>
    <row r="1079">
      <c r="Q1079" s="16"/>
      <c r="R1079" s="16"/>
      <c r="S1079" s="16"/>
    </row>
    <row r="1080">
      <c r="Q1080" s="16"/>
      <c r="R1080" s="16"/>
      <c r="S1080" s="16"/>
    </row>
    <row r="1081">
      <c r="Q1081" s="16"/>
      <c r="R1081" s="16"/>
      <c r="S1081" s="16"/>
    </row>
    <row r="1082">
      <c r="Q1082" s="16"/>
      <c r="R1082" s="16"/>
      <c r="S1082" s="16"/>
    </row>
    <row r="1083">
      <c r="Q1083" s="16"/>
      <c r="R1083" s="16"/>
      <c r="S1083" s="16"/>
    </row>
    <row r="1084">
      <c r="Q1084" s="16"/>
      <c r="R1084" s="16"/>
      <c r="S1084" s="16"/>
    </row>
    <row r="1085">
      <c r="Q1085" s="16"/>
      <c r="R1085" s="16"/>
      <c r="S1085" s="16"/>
    </row>
    <row r="1086">
      <c r="Q1086" s="16"/>
      <c r="R1086" s="16"/>
      <c r="S1086" s="16"/>
    </row>
    <row r="1087">
      <c r="Q1087" s="16"/>
      <c r="R1087" s="16"/>
      <c r="S1087" s="16"/>
    </row>
    <row r="1088">
      <c r="Q1088" s="16"/>
      <c r="R1088" s="16"/>
      <c r="S1088" s="16"/>
    </row>
    <row r="1089">
      <c r="Q1089" s="16"/>
      <c r="R1089" s="16"/>
      <c r="S1089" s="16"/>
    </row>
    <row r="1090">
      <c r="Q1090" s="16"/>
      <c r="R1090" s="16"/>
      <c r="S1090" s="16"/>
    </row>
    <row r="1091">
      <c r="Q1091" s="16"/>
      <c r="R1091" s="16"/>
      <c r="S1091" s="16"/>
    </row>
    <row r="1092">
      <c r="Q1092" s="16"/>
      <c r="R1092" s="16"/>
      <c r="S1092" s="16"/>
    </row>
    <row r="1093">
      <c r="Q1093" s="16"/>
      <c r="R1093" s="16"/>
      <c r="S1093" s="16"/>
    </row>
    <row r="1094">
      <c r="Q1094" s="16"/>
      <c r="R1094" s="16"/>
      <c r="S1094" s="16"/>
    </row>
    <row r="1095">
      <c r="Q1095" s="16"/>
      <c r="R1095" s="16"/>
      <c r="S1095" s="16"/>
    </row>
    <row r="1096">
      <c r="Q1096" s="16"/>
      <c r="R1096" s="16"/>
      <c r="S1096" s="16"/>
    </row>
    <row r="1097">
      <c r="Q1097" s="16"/>
      <c r="R1097" s="16"/>
      <c r="S1097" s="16"/>
    </row>
    <row r="1098">
      <c r="Q1098" s="16"/>
      <c r="R1098" s="16"/>
      <c r="S1098" s="16"/>
    </row>
    <row r="1099">
      <c r="Q1099" s="16"/>
      <c r="R1099" s="16"/>
      <c r="S1099" s="16"/>
    </row>
    <row r="1100">
      <c r="Q1100" s="16"/>
      <c r="R1100" s="16"/>
      <c r="S1100" s="16"/>
    </row>
    <row r="1101">
      <c r="Q1101" s="16"/>
      <c r="R1101" s="16"/>
      <c r="S1101" s="16"/>
    </row>
    <row r="1102">
      <c r="Q1102" s="16"/>
      <c r="R1102" s="16"/>
      <c r="S1102" s="16"/>
    </row>
    <row r="1103">
      <c r="Q1103" s="16"/>
      <c r="R1103" s="16"/>
      <c r="S1103" s="16"/>
    </row>
    <row r="1104">
      <c r="Q1104" s="16"/>
      <c r="R1104" s="16"/>
      <c r="S1104" s="16"/>
    </row>
    <row r="1105">
      <c r="Q1105" s="16"/>
      <c r="R1105" s="16"/>
      <c r="S1105" s="16"/>
    </row>
    <row r="1106">
      <c r="Q1106" s="16"/>
      <c r="R1106" s="16"/>
      <c r="S1106" s="16"/>
    </row>
    <row r="1107">
      <c r="Q1107" s="16"/>
      <c r="R1107" s="16"/>
      <c r="S1107" s="16"/>
    </row>
    <row r="1108">
      <c r="Q1108" s="16"/>
      <c r="R1108" s="16"/>
      <c r="S1108" s="16"/>
    </row>
    <row r="1109">
      <c r="Q1109" s="16"/>
      <c r="R1109" s="16"/>
      <c r="S1109" s="16"/>
    </row>
    <row r="1110">
      <c r="Q1110" s="16"/>
      <c r="R1110" s="16"/>
      <c r="S1110" s="16"/>
    </row>
    <row r="1111">
      <c r="Q1111" s="16"/>
      <c r="R1111" s="16"/>
      <c r="S1111" s="16"/>
    </row>
    <row r="1112">
      <c r="Q1112" s="16"/>
      <c r="R1112" s="16"/>
      <c r="S1112" s="16"/>
    </row>
    <row r="1113">
      <c r="Q1113" s="16"/>
      <c r="R1113" s="16"/>
      <c r="S1113" s="16"/>
    </row>
    <row r="1114">
      <c r="Q1114" s="16"/>
      <c r="R1114" s="16"/>
      <c r="S1114" s="16"/>
    </row>
    <row r="1115">
      <c r="Q1115" s="16"/>
      <c r="R1115" s="16"/>
      <c r="S1115" s="16"/>
    </row>
    <row r="1116">
      <c r="Q1116" s="16"/>
      <c r="R1116" s="16"/>
      <c r="S1116" s="16"/>
    </row>
    <row r="1117">
      <c r="Q1117" s="16"/>
      <c r="R1117" s="16"/>
      <c r="S1117" s="16"/>
    </row>
    <row r="1118">
      <c r="Q1118" s="16"/>
      <c r="R1118" s="16"/>
      <c r="S1118" s="16"/>
    </row>
    <row r="1119">
      <c r="Q1119" s="16"/>
      <c r="R1119" s="16"/>
      <c r="S1119" s="16"/>
    </row>
    <row r="1120">
      <c r="Q1120" s="16"/>
      <c r="R1120" s="16"/>
      <c r="S1120" s="16"/>
    </row>
    <row r="1121">
      <c r="Q1121" s="16"/>
      <c r="R1121" s="16"/>
      <c r="S1121" s="16"/>
    </row>
    <row r="1122">
      <c r="Q1122" s="16"/>
      <c r="R1122" s="16"/>
      <c r="S1122" s="16"/>
    </row>
    <row r="1123">
      <c r="Q1123" s="16"/>
      <c r="R1123" s="16"/>
      <c r="S1123" s="16"/>
    </row>
    <row r="1124">
      <c r="Q1124" s="16"/>
      <c r="R1124" s="16"/>
      <c r="S1124" s="16"/>
    </row>
    <row r="1125">
      <c r="Q1125" s="16"/>
      <c r="R1125" s="16"/>
      <c r="S1125" s="16"/>
    </row>
    <row r="1126">
      <c r="Q1126" s="16"/>
      <c r="R1126" s="16"/>
      <c r="S1126" s="16"/>
    </row>
    <row r="1127">
      <c r="Q1127" s="16"/>
      <c r="R1127" s="16"/>
      <c r="S1127" s="16"/>
    </row>
    <row r="1128">
      <c r="Q1128" s="16"/>
      <c r="R1128" s="16"/>
      <c r="S1128" s="16"/>
    </row>
    <row r="1129">
      <c r="Q1129" s="16"/>
      <c r="R1129" s="16"/>
      <c r="S1129" s="16"/>
    </row>
    <row r="1130">
      <c r="Q1130" s="16"/>
      <c r="R1130" s="16"/>
      <c r="S1130" s="16"/>
    </row>
    <row r="1131">
      <c r="Q1131" s="16"/>
      <c r="R1131" s="16"/>
      <c r="S1131" s="16"/>
    </row>
    <row r="1132">
      <c r="Q1132" s="16"/>
      <c r="R1132" s="16"/>
      <c r="S1132" s="16"/>
    </row>
    <row r="1133">
      <c r="Q1133" s="16"/>
      <c r="R1133" s="16"/>
      <c r="S1133" s="16"/>
    </row>
    <row r="1134">
      <c r="Q1134" s="16"/>
      <c r="R1134" s="16"/>
      <c r="S1134" s="16"/>
    </row>
    <row r="1135">
      <c r="Q1135" s="16"/>
      <c r="R1135" s="16"/>
      <c r="S1135" s="16"/>
    </row>
    <row r="1136">
      <c r="Q1136" s="16"/>
      <c r="R1136" s="16"/>
      <c r="S1136" s="16"/>
    </row>
    <row r="1137">
      <c r="Q1137" s="16"/>
      <c r="R1137" s="16"/>
      <c r="S1137" s="16"/>
    </row>
    <row r="1138">
      <c r="Q1138" s="16"/>
      <c r="R1138" s="16"/>
      <c r="S1138" s="16"/>
    </row>
    <row r="1139">
      <c r="Q1139" s="16"/>
      <c r="R1139" s="16"/>
      <c r="S1139" s="16"/>
    </row>
    <row r="1140">
      <c r="Q1140" s="16"/>
      <c r="R1140" s="16"/>
      <c r="S1140" s="16"/>
    </row>
    <row r="1141">
      <c r="Q1141" s="16"/>
      <c r="R1141" s="16"/>
      <c r="S1141" s="16"/>
    </row>
    <row r="1142">
      <c r="Q1142" s="16"/>
      <c r="R1142" s="16"/>
      <c r="S1142" s="16"/>
    </row>
    <row r="1143">
      <c r="Q1143" s="16"/>
      <c r="R1143" s="16"/>
      <c r="S1143" s="16"/>
    </row>
    <row r="1144">
      <c r="Q1144" s="16"/>
      <c r="R1144" s="16"/>
      <c r="S1144" s="16"/>
    </row>
    <row r="1145">
      <c r="Q1145" s="16"/>
      <c r="R1145" s="16"/>
      <c r="S1145" s="16"/>
    </row>
    <row r="1146">
      <c r="Q1146" s="16"/>
      <c r="R1146" s="16"/>
      <c r="S1146" s="16"/>
    </row>
    <row r="1147">
      <c r="Q1147" s="16"/>
      <c r="R1147" s="16"/>
      <c r="S1147" s="16"/>
    </row>
    <row r="1148">
      <c r="Q1148" s="16"/>
      <c r="R1148" s="16"/>
      <c r="S1148" s="16"/>
    </row>
    <row r="1149">
      <c r="Q1149" s="16"/>
      <c r="R1149" s="16"/>
      <c r="S1149" s="16"/>
    </row>
    <row r="1150">
      <c r="Q1150" s="16"/>
      <c r="R1150" s="16"/>
      <c r="S1150" s="16"/>
    </row>
    <row r="1151">
      <c r="Q1151" s="16"/>
      <c r="R1151" s="16"/>
      <c r="S1151" s="16"/>
    </row>
    <row r="1152">
      <c r="Q1152" s="16"/>
      <c r="R1152" s="16"/>
      <c r="S1152" s="16"/>
    </row>
    <row r="1153">
      <c r="Q1153" s="16"/>
      <c r="R1153" s="16"/>
      <c r="S1153" s="16"/>
    </row>
    <row r="1154">
      <c r="Q1154" s="16"/>
      <c r="R1154" s="16"/>
      <c r="S1154" s="16"/>
    </row>
    <row r="1155">
      <c r="Q1155" s="16"/>
      <c r="R1155" s="16"/>
      <c r="S1155" s="16"/>
    </row>
    <row r="1156">
      <c r="Q1156" s="16"/>
      <c r="R1156" s="16"/>
      <c r="S1156" s="16"/>
    </row>
    <row r="1157">
      <c r="Q1157" s="16"/>
      <c r="R1157" s="16"/>
      <c r="S1157" s="16"/>
    </row>
    <row r="1158">
      <c r="Q1158" s="16"/>
      <c r="R1158" s="16"/>
      <c r="S1158" s="16"/>
    </row>
    <row r="1159">
      <c r="Q1159" s="16"/>
      <c r="R1159" s="16"/>
      <c r="S1159" s="16"/>
    </row>
    <row r="1160">
      <c r="Q1160" s="16"/>
      <c r="R1160" s="16"/>
      <c r="S1160" s="16"/>
    </row>
    <row r="1161">
      <c r="Q1161" s="16"/>
      <c r="R1161" s="16"/>
      <c r="S1161" s="16"/>
    </row>
    <row r="1162">
      <c r="Q1162" s="16"/>
      <c r="R1162" s="16"/>
      <c r="S1162" s="16"/>
    </row>
    <row r="1163">
      <c r="Q1163" s="16"/>
      <c r="R1163" s="16"/>
      <c r="S1163" s="16"/>
    </row>
    <row r="1164">
      <c r="Q1164" s="16"/>
      <c r="R1164" s="16"/>
      <c r="S1164" s="16"/>
    </row>
    <row r="1165">
      <c r="Q1165" s="16"/>
      <c r="R1165" s="16"/>
      <c r="S1165" s="16"/>
    </row>
    <row r="1166">
      <c r="Q1166" s="16"/>
      <c r="R1166" s="16"/>
      <c r="S1166" s="16"/>
    </row>
    <row r="1167">
      <c r="Q1167" s="16"/>
      <c r="R1167" s="16"/>
      <c r="S1167" s="16"/>
    </row>
    <row r="1168">
      <c r="Q1168" s="16"/>
      <c r="R1168" s="16"/>
      <c r="S1168" s="16"/>
    </row>
    <row r="1169">
      <c r="Q1169" s="16"/>
      <c r="R1169" s="16"/>
      <c r="S1169" s="16"/>
    </row>
    <row r="1170">
      <c r="Q1170" s="16"/>
      <c r="R1170" s="16"/>
      <c r="S1170" s="16"/>
    </row>
    <row r="1171">
      <c r="Q1171" s="16"/>
      <c r="R1171" s="16"/>
      <c r="S1171" s="16"/>
    </row>
    <row r="1172">
      <c r="Q1172" s="16"/>
      <c r="R1172" s="16"/>
      <c r="S1172" s="16"/>
    </row>
    <row r="1173">
      <c r="Q1173" s="16"/>
      <c r="R1173" s="16"/>
      <c r="S1173" s="16"/>
    </row>
    <row r="1174">
      <c r="Q1174" s="16"/>
      <c r="R1174" s="16"/>
      <c r="S1174" s="16"/>
    </row>
    <row r="1175">
      <c r="Q1175" s="16"/>
      <c r="R1175" s="16"/>
      <c r="S1175" s="16"/>
    </row>
    <row r="1176">
      <c r="Q1176" s="16"/>
      <c r="R1176" s="16"/>
      <c r="S1176" s="16"/>
    </row>
    <row r="1177">
      <c r="Q1177" s="16"/>
      <c r="R1177" s="16"/>
      <c r="S1177" s="16"/>
    </row>
    <row r="1178">
      <c r="Q1178" s="16"/>
      <c r="R1178" s="16"/>
      <c r="S1178" s="16"/>
    </row>
    <row r="1179">
      <c r="Q1179" s="16"/>
      <c r="R1179" s="16"/>
      <c r="S1179" s="16"/>
    </row>
    <row r="1180">
      <c r="Q1180" s="16"/>
      <c r="R1180" s="16"/>
      <c r="S1180" s="16"/>
    </row>
    <row r="1181">
      <c r="Q1181" s="16"/>
      <c r="R1181" s="16"/>
      <c r="S1181" s="16"/>
    </row>
    <row r="1182">
      <c r="Q1182" s="16"/>
      <c r="R1182" s="16"/>
      <c r="S1182" s="16"/>
    </row>
    <row r="1183">
      <c r="Q1183" s="16"/>
      <c r="R1183" s="16"/>
      <c r="S1183" s="16"/>
    </row>
    <row r="1184">
      <c r="Q1184" s="16"/>
      <c r="R1184" s="16"/>
      <c r="S1184" s="16"/>
    </row>
    <row r="1185">
      <c r="Q1185" s="16"/>
      <c r="R1185" s="16"/>
      <c r="S1185" s="16"/>
    </row>
    <row r="1186">
      <c r="Q1186" s="16"/>
      <c r="R1186" s="16"/>
      <c r="S1186" s="16"/>
    </row>
    <row r="1187">
      <c r="Q1187" s="16"/>
      <c r="R1187" s="16"/>
      <c r="S1187" s="16"/>
    </row>
    <row r="1188">
      <c r="Q1188" s="16"/>
      <c r="R1188" s="16"/>
      <c r="S1188" s="16"/>
    </row>
    <row r="1189">
      <c r="Q1189" s="16"/>
      <c r="R1189" s="16"/>
      <c r="S1189" s="16"/>
    </row>
    <row r="1190">
      <c r="Q1190" s="16"/>
      <c r="R1190" s="16"/>
      <c r="S1190" s="16"/>
    </row>
    <row r="1191">
      <c r="Q1191" s="16"/>
      <c r="R1191" s="16"/>
      <c r="S1191" s="16"/>
    </row>
    <row r="1192">
      <c r="Q1192" s="16"/>
      <c r="R1192" s="16"/>
      <c r="S1192" s="16"/>
    </row>
    <row r="1193">
      <c r="Q1193" s="16"/>
      <c r="R1193" s="16"/>
      <c r="S1193" s="16"/>
    </row>
    <row r="1194">
      <c r="Q1194" s="16"/>
      <c r="R1194" s="16"/>
      <c r="S1194" s="16"/>
    </row>
    <row r="1195">
      <c r="Q1195" s="16"/>
      <c r="R1195" s="16"/>
      <c r="S1195" s="16"/>
    </row>
    <row r="1196">
      <c r="Q1196" s="16"/>
      <c r="R1196" s="16"/>
      <c r="S1196" s="16"/>
    </row>
    <row r="1197">
      <c r="Q1197" s="16"/>
      <c r="R1197" s="16"/>
      <c r="S1197" s="16"/>
    </row>
    <row r="1198">
      <c r="Q1198" s="16"/>
      <c r="R1198" s="16"/>
      <c r="S1198" s="16"/>
    </row>
    <row r="1199">
      <c r="Q1199" s="16"/>
      <c r="R1199" s="16"/>
      <c r="S1199" s="16"/>
    </row>
    <row r="1200">
      <c r="Q1200" s="16"/>
      <c r="R1200" s="16"/>
      <c r="S1200" s="16"/>
    </row>
    <row r="1201">
      <c r="Q1201" s="16"/>
      <c r="R1201" s="16"/>
      <c r="S1201" s="16"/>
    </row>
    <row r="1202">
      <c r="Q1202" s="16"/>
      <c r="R1202" s="16"/>
      <c r="S1202" s="16"/>
    </row>
    <row r="1203">
      <c r="Q1203" s="16"/>
      <c r="R1203" s="16"/>
      <c r="S1203" s="16"/>
    </row>
    <row r="1204">
      <c r="Q1204" s="16"/>
      <c r="R1204" s="16"/>
      <c r="S1204" s="16"/>
    </row>
    <row r="1205">
      <c r="Q1205" s="16"/>
      <c r="R1205" s="16"/>
      <c r="S1205" s="16"/>
    </row>
    <row r="1206">
      <c r="Q1206" s="16"/>
      <c r="R1206" s="16"/>
      <c r="S1206" s="16"/>
    </row>
    <row r="1207">
      <c r="Q1207" s="16"/>
      <c r="R1207" s="16"/>
      <c r="S1207" s="16"/>
    </row>
    <row r="1208">
      <c r="Q1208" s="16"/>
      <c r="R1208" s="16"/>
      <c r="S1208" s="16"/>
    </row>
    <row r="1209">
      <c r="Q1209" s="16"/>
      <c r="R1209" s="16"/>
      <c r="S1209" s="16"/>
    </row>
    <row r="1210">
      <c r="Q1210" s="16"/>
      <c r="R1210" s="16"/>
      <c r="S1210" s="16"/>
    </row>
    <row r="1211">
      <c r="Q1211" s="16"/>
      <c r="R1211" s="16"/>
      <c r="S1211" s="16"/>
    </row>
    <row r="1212">
      <c r="Q1212" s="16"/>
      <c r="R1212" s="16"/>
      <c r="S1212" s="16"/>
    </row>
    <row r="1213">
      <c r="Q1213" s="16"/>
      <c r="R1213" s="16"/>
      <c r="S1213" s="16"/>
    </row>
    <row r="1214">
      <c r="Q1214" s="16"/>
      <c r="R1214" s="16"/>
      <c r="S1214" s="16"/>
    </row>
    <row r="1215">
      <c r="Q1215" s="16"/>
      <c r="R1215" s="16"/>
      <c r="S1215" s="16"/>
    </row>
    <row r="1216">
      <c r="Q1216" s="16"/>
      <c r="R1216" s="16"/>
      <c r="S1216" s="16"/>
    </row>
    <row r="1217">
      <c r="Q1217" s="16"/>
      <c r="R1217" s="16"/>
      <c r="S1217" s="16"/>
    </row>
    <row r="1218">
      <c r="Q1218" s="16"/>
      <c r="R1218" s="16"/>
      <c r="S1218" s="16"/>
    </row>
    <row r="1219">
      <c r="Q1219" s="16"/>
      <c r="R1219" s="16"/>
      <c r="S1219" s="16"/>
    </row>
    <row r="1220">
      <c r="Q1220" s="16"/>
      <c r="R1220" s="16"/>
      <c r="S1220" s="16"/>
    </row>
    <row r="1221">
      <c r="Q1221" s="16"/>
      <c r="R1221" s="16"/>
      <c r="S1221" s="16"/>
    </row>
    <row r="1222">
      <c r="Q1222" s="16"/>
      <c r="R1222" s="16"/>
      <c r="S1222" s="16"/>
    </row>
    <row r="1223">
      <c r="Q1223" s="16"/>
      <c r="R1223" s="16"/>
      <c r="S1223" s="16"/>
    </row>
    <row r="1224">
      <c r="Q1224" s="16"/>
      <c r="R1224" s="16"/>
      <c r="S1224" s="16"/>
    </row>
    <row r="1225">
      <c r="Q1225" s="16"/>
      <c r="R1225" s="16"/>
      <c r="S1225" s="16"/>
    </row>
    <row r="1226">
      <c r="Q1226" s="16"/>
      <c r="R1226" s="16"/>
      <c r="S1226" s="16"/>
    </row>
    <row r="1227">
      <c r="Q1227" s="16"/>
      <c r="R1227" s="16"/>
      <c r="S1227" s="16"/>
    </row>
    <row r="1228">
      <c r="Q1228" s="16"/>
      <c r="R1228" s="16"/>
      <c r="S1228" s="16"/>
    </row>
    <row r="1229">
      <c r="Q1229" s="16"/>
      <c r="R1229" s="16"/>
      <c r="S1229" s="16"/>
    </row>
    <row r="1230">
      <c r="Q1230" s="16"/>
      <c r="R1230" s="16"/>
      <c r="S1230" s="16"/>
    </row>
    <row r="1231">
      <c r="Q1231" s="16"/>
      <c r="R1231" s="16"/>
      <c r="S1231" s="16"/>
    </row>
    <row r="1232">
      <c r="Q1232" s="16"/>
      <c r="R1232" s="16"/>
      <c r="S1232" s="16"/>
    </row>
    <row r="1233">
      <c r="Q1233" s="16"/>
      <c r="R1233" s="16"/>
      <c r="S1233" s="16"/>
    </row>
    <row r="1234">
      <c r="Q1234" s="16"/>
      <c r="R1234" s="16"/>
      <c r="S1234" s="16"/>
    </row>
    <row r="1235">
      <c r="Q1235" s="16"/>
      <c r="R1235" s="16"/>
      <c r="S1235" s="16"/>
    </row>
    <row r="1236">
      <c r="Q1236" s="16"/>
      <c r="R1236" s="16"/>
      <c r="S1236" s="16"/>
    </row>
    <row r="1237">
      <c r="Q1237" s="16"/>
      <c r="R1237" s="16"/>
      <c r="S1237" s="16"/>
    </row>
    <row r="1238">
      <c r="Q1238" s="16"/>
      <c r="R1238" s="16"/>
      <c r="S1238" s="16"/>
    </row>
    <row r="1239">
      <c r="Q1239" s="16"/>
      <c r="R1239" s="16"/>
      <c r="S1239" s="16"/>
    </row>
    <row r="1240">
      <c r="Q1240" s="16"/>
      <c r="R1240" s="16"/>
      <c r="S1240" s="16"/>
    </row>
    <row r="1241">
      <c r="Q1241" s="16"/>
      <c r="R1241" s="16"/>
      <c r="S1241" s="16"/>
    </row>
    <row r="1242">
      <c r="Q1242" s="16"/>
      <c r="R1242" s="16"/>
      <c r="S1242" s="16"/>
    </row>
    <row r="1243">
      <c r="Q1243" s="16"/>
      <c r="R1243" s="16"/>
      <c r="S1243" s="16"/>
    </row>
    <row r="1244">
      <c r="Q1244" s="16"/>
      <c r="R1244" s="16"/>
      <c r="S1244" s="16"/>
    </row>
    <row r="1245">
      <c r="Q1245" s="16"/>
      <c r="R1245" s="16"/>
      <c r="S1245" s="16"/>
    </row>
    <row r="1246">
      <c r="Q1246" s="16"/>
      <c r="R1246" s="16"/>
      <c r="S1246" s="16"/>
    </row>
    <row r="1247">
      <c r="Q1247" s="16"/>
      <c r="R1247" s="16"/>
      <c r="S1247" s="16"/>
    </row>
    <row r="1248">
      <c r="Q1248" s="16"/>
      <c r="R1248" s="16"/>
      <c r="S1248" s="16"/>
    </row>
    <row r="1249">
      <c r="Q1249" s="16"/>
      <c r="R1249" s="16"/>
      <c r="S1249" s="16"/>
    </row>
    <row r="1250">
      <c r="Q1250" s="16"/>
      <c r="R1250" s="16"/>
      <c r="S1250" s="16"/>
    </row>
    <row r="1251">
      <c r="Q1251" s="16"/>
      <c r="R1251" s="16"/>
      <c r="S1251" s="16"/>
    </row>
    <row r="1252">
      <c r="Q1252" s="16"/>
      <c r="R1252" s="16"/>
      <c r="S1252" s="16"/>
    </row>
    <row r="1253">
      <c r="Q1253" s="16"/>
      <c r="R1253" s="16"/>
      <c r="S1253" s="16"/>
    </row>
    <row r="1254">
      <c r="Q1254" s="16"/>
      <c r="R1254" s="16"/>
      <c r="S1254" s="16"/>
    </row>
    <row r="1255">
      <c r="Q1255" s="16"/>
      <c r="R1255" s="16"/>
      <c r="S1255" s="16"/>
    </row>
    <row r="1256">
      <c r="Q1256" s="16"/>
      <c r="R1256" s="16"/>
      <c r="S1256" s="16"/>
    </row>
    <row r="1257">
      <c r="Q1257" s="16"/>
      <c r="R1257" s="16"/>
      <c r="S1257" s="16"/>
    </row>
    <row r="1258">
      <c r="Q1258" s="16"/>
      <c r="R1258" s="16"/>
      <c r="S1258" s="16"/>
    </row>
    <row r="1259">
      <c r="Q1259" s="16"/>
      <c r="R1259" s="16"/>
      <c r="S1259" s="16"/>
    </row>
    <row r="1260">
      <c r="Q1260" s="16"/>
      <c r="R1260" s="16"/>
      <c r="S1260" s="16"/>
    </row>
    <row r="1261">
      <c r="Q1261" s="16"/>
      <c r="R1261" s="16"/>
      <c r="S1261" s="16"/>
    </row>
    <row r="1262">
      <c r="Q1262" s="16"/>
      <c r="R1262" s="16"/>
      <c r="S1262" s="16"/>
    </row>
    <row r="1263">
      <c r="Q1263" s="16"/>
      <c r="R1263" s="16"/>
      <c r="S1263" s="16"/>
    </row>
    <row r="1264">
      <c r="Q1264" s="16"/>
      <c r="R1264" s="16"/>
      <c r="S1264" s="16"/>
    </row>
    <row r="1265">
      <c r="Q1265" s="16"/>
      <c r="R1265" s="16"/>
      <c r="S1265" s="16"/>
    </row>
    <row r="1266">
      <c r="Q1266" s="16"/>
      <c r="R1266" s="16"/>
      <c r="S1266" s="16"/>
    </row>
    <row r="1267">
      <c r="Q1267" s="16"/>
      <c r="R1267" s="16"/>
      <c r="S1267" s="16"/>
    </row>
    <row r="1268">
      <c r="Q1268" s="16"/>
      <c r="R1268" s="16"/>
      <c r="S1268" s="16"/>
    </row>
    <row r="1269">
      <c r="Q1269" s="16"/>
      <c r="R1269" s="16"/>
      <c r="S1269" s="16"/>
    </row>
    <row r="1270">
      <c r="Q1270" s="16"/>
      <c r="R1270" s="16"/>
      <c r="S1270" s="16"/>
    </row>
    <row r="1271">
      <c r="Q1271" s="16"/>
      <c r="R1271" s="16"/>
      <c r="S1271" s="16"/>
    </row>
    <row r="1272">
      <c r="Q1272" s="16"/>
      <c r="R1272" s="16"/>
      <c r="S1272" s="16"/>
    </row>
    <row r="1273">
      <c r="Q1273" s="16"/>
      <c r="R1273" s="16"/>
      <c r="S1273" s="16"/>
    </row>
    <row r="1274">
      <c r="Q1274" s="16"/>
      <c r="R1274" s="16"/>
      <c r="S1274" s="16"/>
    </row>
    <row r="1275">
      <c r="Q1275" s="16"/>
      <c r="R1275" s="16"/>
      <c r="S1275" s="16"/>
    </row>
    <row r="1276">
      <c r="Q1276" s="16"/>
      <c r="R1276" s="16"/>
      <c r="S1276" s="16"/>
    </row>
    <row r="1277">
      <c r="Q1277" s="16"/>
      <c r="R1277" s="16"/>
      <c r="S1277" s="16"/>
    </row>
    <row r="1278">
      <c r="Q1278" s="16"/>
      <c r="R1278" s="16"/>
      <c r="S1278" s="16"/>
    </row>
    <row r="1279">
      <c r="Q1279" s="16"/>
      <c r="R1279" s="16"/>
      <c r="S1279" s="16"/>
    </row>
    <row r="1280">
      <c r="Q1280" s="16"/>
      <c r="R1280" s="16"/>
      <c r="S1280" s="16"/>
    </row>
    <row r="1281">
      <c r="Q1281" s="16"/>
      <c r="R1281" s="16"/>
      <c r="S1281" s="16"/>
    </row>
    <row r="1282">
      <c r="Q1282" s="16"/>
      <c r="R1282" s="16"/>
      <c r="S1282" s="16"/>
    </row>
    <row r="1283">
      <c r="Q1283" s="16"/>
      <c r="R1283" s="16"/>
      <c r="S1283" s="16"/>
    </row>
    <row r="1284">
      <c r="Q1284" s="16"/>
      <c r="R1284" s="16"/>
      <c r="S1284" s="16"/>
    </row>
    <row r="1285">
      <c r="Q1285" s="16"/>
      <c r="R1285" s="16"/>
      <c r="S1285" s="16"/>
    </row>
    <row r="1286">
      <c r="Q1286" s="16"/>
      <c r="R1286" s="16"/>
      <c r="S1286" s="16"/>
    </row>
    <row r="1287">
      <c r="Q1287" s="16"/>
      <c r="R1287" s="16"/>
      <c r="S1287" s="16"/>
    </row>
    <row r="1288">
      <c r="Q1288" s="16"/>
      <c r="R1288" s="16"/>
      <c r="S1288" s="16"/>
    </row>
    <row r="1289">
      <c r="Q1289" s="16"/>
      <c r="R1289" s="16"/>
      <c r="S1289" s="16"/>
    </row>
    <row r="1290">
      <c r="Q1290" s="16"/>
      <c r="R1290" s="16"/>
      <c r="S1290" s="16"/>
    </row>
    <row r="1291">
      <c r="Q1291" s="16"/>
      <c r="R1291" s="16"/>
      <c r="S1291" s="16"/>
    </row>
    <row r="1292">
      <c r="Q1292" s="16"/>
      <c r="R1292" s="16"/>
      <c r="S1292" s="16"/>
    </row>
    <row r="1293">
      <c r="Q1293" s="16"/>
      <c r="R1293" s="16"/>
      <c r="S1293" s="16"/>
    </row>
    <row r="1294">
      <c r="Q1294" s="16"/>
      <c r="R1294" s="16"/>
      <c r="S1294" s="16"/>
    </row>
    <row r="1295">
      <c r="Q1295" s="16"/>
      <c r="R1295" s="16"/>
      <c r="S1295" s="16"/>
    </row>
    <row r="1296">
      <c r="Q1296" s="16"/>
      <c r="R1296" s="16"/>
      <c r="S1296" s="16"/>
    </row>
    <row r="1297">
      <c r="Q1297" s="16"/>
      <c r="R1297" s="16"/>
      <c r="S1297" s="16"/>
    </row>
    <row r="1298">
      <c r="Q1298" s="16"/>
      <c r="R1298" s="16"/>
      <c r="S1298" s="16"/>
    </row>
    <row r="1299">
      <c r="Q1299" s="16"/>
      <c r="R1299" s="16"/>
      <c r="S1299" s="16"/>
    </row>
    <row r="1300">
      <c r="Q1300" s="16"/>
      <c r="R1300" s="16"/>
      <c r="S1300" s="16"/>
    </row>
    <row r="1301">
      <c r="Q1301" s="16"/>
      <c r="R1301" s="16"/>
      <c r="S1301" s="16"/>
    </row>
    <row r="1302">
      <c r="Q1302" s="16"/>
      <c r="R1302" s="16"/>
      <c r="S1302" s="16"/>
    </row>
    <row r="1303">
      <c r="Q1303" s="16"/>
      <c r="R1303" s="16"/>
      <c r="S1303" s="16"/>
    </row>
    <row r="1304">
      <c r="Q1304" s="16"/>
      <c r="R1304" s="16"/>
      <c r="S1304" s="16"/>
    </row>
    <row r="1305">
      <c r="Q1305" s="16"/>
      <c r="R1305" s="16"/>
      <c r="S1305" s="16"/>
    </row>
    <row r="1306">
      <c r="Q1306" s="16"/>
      <c r="R1306" s="16"/>
      <c r="S1306" s="16"/>
    </row>
    <row r="1307">
      <c r="Q1307" s="16"/>
      <c r="R1307" s="16"/>
      <c r="S1307" s="16"/>
    </row>
    <row r="1308">
      <c r="Q1308" s="16"/>
      <c r="R1308" s="16"/>
      <c r="S1308" s="16"/>
    </row>
    <row r="1309">
      <c r="Q1309" s="16"/>
      <c r="R1309" s="16"/>
      <c r="S1309" s="16"/>
    </row>
    <row r="1310">
      <c r="Q1310" s="16"/>
      <c r="R1310" s="16"/>
      <c r="S1310" s="16"/>
    </row>
    <row r="1311">
      <c r="Q1311" s="16"/>
      <c r="R1311" s="16"/>
      <c r="S1311" s="16"/>
    </row>
    <row r="1312">
      <c r="Q1312" s="16"/>
      <c r="R1312" s="16"/>
      <c r="S1312" s="16"/>
    </row>
    <row r="1313">
      <c r="Q1313" s="16"/>
      <c r="R1313" s="16"/>
      <c r="S1313" s="16"/>
    </row>
    <row r="1314">
      <c r="Q1314" s="16"/>
      <c r="R1314" s="16"/>
      <c r="S1314" s="16"/>
    </row>
    <row r="1315">
      <c r="Q1315" s="16"/>
      <c r="R1315" s="16"/>
      <c r="S1315" s="16"/>
    </row>
    <row r="1316">
      <c r="Q1316" s="16"/>
      <c r="R1316" s="16"/>
      <c r="S1316" s="16"/>
    </row>
    <row r="1317">
      <c r="Q1317" s="16"/>
      <c r="R1317" s="16"/>
      <c r="S1317" s="16"/>
    </row>
    <row r="1318">
      <c r="Q1318" s="16"/>
      <c r="R1318" s="16"/>
      <c r="S1318" s="16"/>
    </row>
    <row r="1319">
      <c r="Q1319" s="16"/>
      <c r="R1319" s="16"/>
      <c r="S1319" s="16"/>
    </row>
    <row r="1320">
      <c r="Q1320" s="16"/>
      <c r="R1320" s="16"/>
      <c r="S1320" s="16"/>
    </row>
    <row r="1321">
      <c r="Q1321" s="16"/>
      <c r="R1321" s="16"/>
      <c r="S1321" s="16"/>
    </row>
    <row r="1322">
      <c r="Q1322" s="16"/>
      <c r="R1322" s="16"/>
      <c r="S1322" s="16"/>
    </row>
    <row r="1323">
      <c r="Q1323" s="16"/>
      <c r="R1323" s="16"/>
      <c r="S1323" s="16"/>
    </row>
    <row r="1324">
      <c r="Q1324" s="16"/>
      <c r="R1324" s="16"/>
      <c r="S1324" s="16"/>
    </row>
    <row r="1325">
      <c r="Q1325" s="16"/>
      <c r="R1325" s="16"/>
      <c r="S1325" s="16"/>
    </row>
    <row r="1326">
      <c r="Q1326" s="16"/>
      <c r="R1326" s="16"/>
      <c r="S1326" s="16"/>
    </row>
    <row r="1327">
      <c r="Q1327" s="16"/>
      <c r="R1327" s="16"/>
      <c r="S1327" s="16"/>
    </row>
    <row r="1328">
      <c r="Q1328" s="16"/>
      <c r="R1328" s="16"/>
      <c r="S1328" s="16"/>
    </row>
    <row r="1329">
      <c r="Q1329" s="16"/>
      <c r="R1329" s="16"/>
      <c r="S1329" s="16"/>
    </row>
    <row r="1330">
      <c r="Q1330" s="16"/>
      <c r="R1330" s="16"/>
      <c r="S1330" s="16"/>
    </row>
    <row r="1331">
      <c r="Q1331" s="16"/>
      <c r="R1331" s="16"/>
      <c r="S1331" s="16"/>
    </row>
    <row r="1332">
      <c r="Q1332" s="16"/>
      <c r="R1332" s="16"/>
      <c r="S1332" s="16"/>
    </row>
    <row r="1333">
      <c r="Q1333" s="16"/>
      <c r="R1333" s="16"/>
      <c r="S1333" s="16"/>
    </row>
    <row r="1334">
      <c r="Q1334" s="16"/>
      <c r="R1334" s="16"/>
      <c r="S1334" s="16"/>
    </row>
    <row r="1335">
      <c r="Q1335" s="16"/>
      <c r="R1335" s="16"/>
      <c r="S1335" s="16"/>
    </row>
    <row r="1336">
      <c r="Q1336" s="16"/>
      <c r="R1336" s="16"/>
      <c r="S1336" s="16"/>
    </row>
    <row r="1337">
      <c r="Q1337" s="16"/>
      <c r="R1337" s="16"/>
      <c r="S1337" s="16"/>
    </row>
    <row r="1338">
      <c r="Q1338" s="16"/>
      <c r="R1338" s="16"/>
      <c r="S1338" s="16"/>
    </row>
    <row r="1339">
      <c r="Q1339" s="16"/>
      <c r="R1339" s="16"/>
      <c r="S1339" s="16"/>
    </row>
    <row r="1340">
      <c r="Q1340" s="16"/>
      <c r="R1340" s="16"/>
      <c r="S1340" s="16"/>
    </row>
    <row r="1341">
      <c r="Q1341" s="16"/>
      <c r="R1341" s="16"/>
      <c r="S1341" s="16"/>
    </row>
    <row r="1342">
      <c r="Q1342" s="16"/>
      <c r="R1342" s="16"/>
      <c r="S1342" s="16"/>
    </row>
    <row r="1343">
      <c r="Q1343" s="16"/>
      <c r="R1343" s="16"/>
      <c r="S1343" s="16"/>
    </row>
    <row r="1344">
      <c r="Q1344" s="16"/>
      <c r="R1344" s="16"/>
      <c r="S1344" s="16"/>
    </row>
    <row r="1345">
      <c r="Q1345" s="16"/>
      <c r="R1345" s="16"/>
      <c r="S1345" s="16"/>
    </row>
    <row r="1346">
      <c r="Q1346" s="16"/>
      <c r="R1346" s="16"/>
      <c r="S1346" s="16"/>
    </row>
    <row r="1347">
      <c r="Q1347" s="16"/>
      <c r="R1347" s="16"/>
      <c r="S1347" s="16"/>
    </row>
    <row r="1348">
      <c r="Q1348" s="16"/>
      <c r="R1348" s="16"/>
      <c r="S1348" s="16"/>
    </row>
    <row r="1349">
      <c r="Q1349" s="16"/>
      <c r="R1349" s="16"/>
      <c r="S1349" s="16"/>
    </row>
    <row r="1350">
      <c r="Q1350" s="16"/>
      <c r="R1350" s="16"/>
      <c r="S1350" s="16"/>
    </row>
    <row r="1351">
      <c r="Q1351" s="16"/>
      <c r="R1351" s="16"/>
      <c r="S1351" s="16"/>
    </row>
    <row r="1352">
      <c r="Q1352" s="16"/>
      <c r="R1352" s="16"/>
      <c r="S1352" s="16"/>
    </row>
    <row r="1353">
      <c r="Q1353" s="16"/>
      <c r="R1353" s="16"/>
      <c r="S1353" s="16"/>
    </row>
    <row r="1354">
      <c r="Q1354" s="16"/>
      <c r="R1354" s="16"/>
      <c r="S1354" s="16"/>
    </row>
    <row r="1355">
      <c r="Q1355" s="16"/>
      <c r="R1355" s="16"/>
      <c r="S1355" s="16"/>
    </row>
    <row r="1356">
      <c r="Q1356" s="16"/>
      <c r="R1356" s="16"/>
      <c r="S1356" s="16"/>
    </row>
    <row r="1357">
      <c r="Q1357" s="16"/>
      <c r="R1357" s="16"/>
      <c r="S1357" s="16"/>
    </row>
    <row r="1358">
      <c r="Q1358" s="16"/>
      <c r="R1358" s="16"/>
      <c r="S1358" s="16"/>
    </row>
    <row r="1359">
      <c r="Q1359" s="16"/>
      <c r="R1359" s="16"/>
      <c r="S1359" s="16"/>
    </row>
    <row r="1360">
      <c r="Q1360" s="16"/>
      <c r="R1360" s="16"/>
      <c r="S1360" s="16"/>
    </row>
    <row r="1361">
      <c r="Q1361" s="16"/>
      <c r="R1361" s="16"/>
      <c r="S1361" s="16"/>
    </row>
    <row r="1362">
      <c r="Q1362" s="16"/>
      <c r="R1362" s="16"/>
      <c r="S1362" s="16"/>
    </row>
    <row r="1363">
      <c r="Q1363" s="16"/>
      <c r="R1363" s="16"/>
      <c r="S1363" s="16"/>
    </row>
    <row r="1364">
      <c r="Q1364" s="16"/>
      <c r="R1364" s="16"/>
      <c r="S1364" s="16"/>
    </row>
    <row r="1365">
      <c r="Q1365" s="16"/>
      <c r="R1365" s="16"/>
      <c r="S1365" s="16"/>
    </row>
    <row r="1366">
      <c r="Q1366" s="16"/>
      <c r="R1366" s="16"/>
      <c r="S1366" s="16"/>
    </row>
    <row r="1367">
      <c r="Q1367" s="16"/>
      <c r="R1367" s="16"/>
      <c r="S1367" s="16"/>
    </row>
    <row r="1368">
      <c r="Q1368" s="16"/>
      <c r="R1368" s="16"/>
      <c r="S1368" s="16"/>
    </row>
    <row r="1369">
      <c r="Q1369" s="16"/>
      <c r="R1369" s="16"/>
      <c r="S1369" s="16"/>
    </row>
    <row r="1370">
      <c r="Q1370" s="16"/>
      <c r="R1370" s="16"/>
      <c r="S1370" s="16"/>
    </row>
    <row r="1371">
      <c r="Q1371" s="16"/>
      <c r="R1371" s="16"/>
      <c r="S1371" s="16"/>
    </row>
    <row r="1372">
      <c r="Q1372" s="16"/>
      <c r="R1372" s="16"/>
      <c r="S1372" s="16"/>
    </row>
    <row r="1373">
      <c r="Q1373" s="16"/>
      <c r="R1373" s="16"/>
      <c r="S1373" s="16"/>
    </row>
    <row r="1374">
      <c r="Q1374" s="16"/>
      <c r="R1374" s="16"/>
      <c r="S1374" s="16"/>
    </row>
    <row r="1375">
      <c r="Q1375" s="16"/>
      <c r="R1375" s="16"/>
      <c r="S1375" s="16"/>
    </row>
    <row r="1376">
      <c r="Q1376" s="16"/>
      <c r="R1376" s="16"/>
      <c r="S1376" s="16"/>
    </row>
    <row r="1377">
      <c r="Q1377" s="16"/>
      <c r="R1377" s="16"/>
      <c r="S1377" s="16"/>
    </row>
    <row r="1378">
      <c r="Q1378" s="16"/>
      <c r="R1378" s="16"/>
      <c r="S1378" s="16"/>
    </row>
    <row r="1379">
      <c r="Q1379" s="16"/>
      <c r="R1379" s="16"/>
      <c r="S1379" s="16"/>
    </row>
    <row r="1380">
      <c r="Q1380" s="16"/>
      <c r="R1380" s="16"/>
      <c r="S1380" s="16"/>
    </row>
    <row r="1381">
      <c r="Q1381" s="16"/>
      <c r="R1381" s="16"/>
      <c r="S1381" s="16"/>
    </row>
    <row r="1382">
      <c r="Q1382" s="16"/>
      <c r="R1382" s="16"/>
      <c r="S1382" s="16"/>
    </row>
    <row r="1383">
      <c r="Q1383" s="16"/>
      <c r="R1383" s="16"/>
      <c r="S1383" s="16"/>
    </row>
    <row r="1384">
      <c r="Q1384" s="16"/>
      <c r="R1384" s="16"/>
      <c r="S1384" s="16"/>
    </row>
    <row r="1385">
      <c r="Q1385" s="16"/>
      <c r="R1385" s="16"/>
      <c r="S1385" s="16"/>
    </row>
    <row r="1386">
      <c r="Q1386" s="16"/>
      <c r="R1386" s="16"/>
      <c r="S1386" s="16"/>
    </row>
    <row r="1387">
      <c r="Q1387" s="16"/>
      <c r="R1387" s="16"/>
      <c r="S1387" s="16"/>
    </row>
    <row r="1388">
      <c r="Q1388" s="16"/>
      <c r="R1388" s="16"/>
      <c r="S1388" s="16"/>
    </row>
    <row r="1389">
      <c r="Q1389" s="16"/>
      <c r="R1389" s="16"/>
      <c r="S1389" s="16"/>
    </row>
    <row r="1390">
      <c r="Q1390" s="16"/>
      <c r="R1390" s="16"/>
      <c r="S1390" s="16"/>
    </row>
    <row r="1391">
      <c r="Q1391" s="16"/>
      <c r="R1391" s="16"/>
      <c r="S1391" s="16"/>
    </row>
    <row r="1392">
      <c r="Q1392" s="16"/>
      <c r="R1392" s="16"/>
      <c r="S1392" s="16"/>
    </row>
    <row r="1393">
      <c r="Q1393" s="16"/>
      <c r="R1393" s="16"/>
      <c r="S1393" s="16"/>
    </row>
    <row r="1394">
      <c r="Q1394" s="16"/>
      <c r="R1394" s="16"/>
      <c r="S1394" s="16"/>
    </row>
    <row r="1395">
      <c r="Q1395" s="16"/>
      <c r="R1395" s="16"/>
      <c r="S1395" s="16"/>
    </row>
    <row r="1396">
      <c r="Q1396" s="16"/>
      <c r="R1396" s="16"/>
      <c r="S1396" s="16"/>
    </row>
    <row r="1397">
      <c r="Q1397" s="16"/>
      <c r="R1397" s="16"/>
      <c r="S1397" s="16"/>
    </row>
    <row r="1398">
      <c r="Q1398" s="16"/>
      <c r="R1398" s="16"/>
      <c r="S1398" s="16"/>
    </row>
    <row r="1399">
      <c r="Q1399" s="16"/>
      <c r="R1399" s="16"/>
      <c r="S1399" s="16"/>
    </row>
    <row r="1400">
      <c r="Q1400" s="16"/>
      <c r="R1400" s="16"/>
      <c r="S1400" s="16"/>
    </row>
    <row r="1401">
      <c r="Q1401" s="16"/>
      <c r="R1401" s="16"/>
      <c r="S1401" s="16"/>
    </row>
    <row r="1402">
      <c r="Q1402" s="16"/>
      <c r="R1402" s="16"/>
      <c r="S1402" s="16"/>
    </row>
    <row r="1403">
      <c r="Q1403" s="16"/>
      <c r="R1403" s="16"/>
      <c r="S1403" s="16"/>
    </row>
    <row r="1404">
      <c r="Q1404" s="16"/>
      <c r="R1404" s="16"/>
      <c r="S1404" s="16"/>
    </row>
    <row r="1405">
      <c r="Q1405" s="16"/>
      <c r="R1405" s="16"/>
      <c r="S1405" s="16"/>
    </row>
    <row r="1406">
      <c r="Q1406" s="16"/>
      <c r="R1406" s="16"/>
      <c r="S1406" s="16"/>
    </row>
    <row r="1407">
      <c r="Q1407" s="16"/>
      <c r="R1407" s="16"/>
      <c r="S1407" s="16"/>
    </row>
    <row r="1408">
      <c r="Q1408" s="16"/>
      <c r="R1408" s="16"/>
      <c r="S1408" s="16"/>
    </row>
    <row r="1409">
      <c r="Q1409" s="16"/>
      <c r="R1409" s="16"/>
      <c r="S1409" s="16"/>
    </row>
    <row r="1410">
      <c r="Q1410" s="16"/>
      <c r="R1410" s="16"/>
      <c r="S1410" s="16"/>
    </row>
    <row r="1411">
      <c r="Q1411" s="16"/>
      <c r="R1411" s="16"/>
      <c r="S1411" s="16"/>
    </row>
    <row r="1412">
      <c r="Q1412" s="16"/>
      <c r="R1412" s="16"/>
      <c r="S1412" s="16"/>
    </row>
    <row r="1413">
      <c r="Q1413" s="16"/>
      <c r="R1413" s="16"/>
      <c r="S1413" s="16"/>
    </row>
    <row r="1414">
      <c r="Q1414" s="16"/>
      <c r="R1414" s="16"/>
      <c r="S1414" s="16"/>
    </row>
    <row r="1415">
      <c r="Q1415" s="16"/>
      <c r="R1415" s="16"/>
      <c r="S1415" s="16"/>
    </row>
    <row r="1416">
      <c r="Q1416" s="16"/>
      <c r="R1416" s="16"/>
      <c r="S1416" s="16"/>
    </row>
    <row r="1417">
      <c r="Q1417" s="16"/>
      <c r="R1417" s="16"/>
      <c r="S1417" s="16"/>
    </row>
    <row r="1418">
      <c r="Q1418" s="16"/>
      <c r="R1418" s="16"/>
      <c r="S1418" s="16"/>
    </row>
    <row r="1419">
      <c r="Q1419" s="16"/>
      <c r="R1419" s="16"/>
      <c r="S1419" s="16"/>
    </row>
    <row r="1420">
      <c r="Q1420" s="16"/>
      <c r="R1420" s="16"/>
      <c r="S1420" s="16"/>
    </row>
    <row r="1421">
      <c r="Q1421" s="16"/>
      <c r="R1421" s="16"/>
      <c r="S1421" s="16"/>
    </row>
    <row r="1422">
      <c r="Q1422" s="16"/>
      <c r="R1422" s="16"/>
      <c r="S1422" s="16"/>
    </row>
    <row r="1423">
      <c r="Q1423" s="16"/>
      <c r="R1423" s="16"/>
      <c r="S1423" s="16"/>
    </row>
    <row r="1424">
      <c r="Q1424" s="16"/>
      <c r="R1424" s="16"/>
      <c r="S1424" s="16"/>
    </row>
    <row r="1425">
      <c r="Q1425" s="16"/>
      <c r="R1425" s="16"/>
      <c r="S1425" s="16"/>
    </row>
    <row r="1426">
      <c r="Q1426" s="16"/>
      <c r="R1426" s="16"/>
      <c r="S1426" s="16"/>
    </row>
    <row r="1427">
      <c r="Q1427" s="16"/>
      <c r="R1427" s="16"/>
      <c r="S1427" s="16"/>
    </row>
    <row r="1428">
      <c r="Q1428" s="16"/>
      <c r="R1428" s="16"/>
      <c r="S1428" s="16"/>
    </row>
    <row r="1429">
      <c r="Q1429" s="16"/>
      <c r="R1429" s="16"/>
      <c r="S1429" s="16"/>
    </row>
    <row r="1430">
      <c r="Q1430" s="16"/>
      <c r="R1430" s="16"/>
      <c r="S1430" s="16"/>
    </row>
    <row r="1431">
      <c r="Q1431" s="16"/>
      <c r="R1431" s="16"/>
      <c r="S1431" s="16"/>
    </row>
    <row r="1432">
      <c r="Q1432" s="16"/>
      <c r="R1432" s="16"/>
      <c r="S1432" s="16"/>
    </row>
    <row r="1433">
      <c r="Q1433" s="16"/>
      <c r="R1433" s="16"/>
      <c r="S1433" s="16"/>
    </row>
    <row r="1434">
      <c r="Q1434" s="16"/>
      <c r="R1434" s="16"/>
      <c r="S1434" s="16"/>
    </row>
    <row r="1435">
      <c r="Q1435" s="16"/>
      <c r="R1435" s="16"/>
      <c r="S1435" s="16"/>
    </row>
    <row r="1436">
      <c r="Q1436" s="16"/>
      <c r="R1436" s="16"/>
      <c r="S1436" s="16"/>
    </row>
    <row r="1437">
      <c r="Q1437" s="16"/>
      <c r="R1437" s="16"/>
      <c r="S1437" s="16"/>
    </row>
    <row r="1438">
      <c r="Q1438" s="16"/>
      <c r="R1438" s="16"/>
      <c r="S1438" s="16"/>
    </row>
    <row r="1439">
      <c r="Q1439" s="16"/>
      <c r="R1439" s="16"/>
      <c r="S1439" s="16"/>
    </row>
    <row r="1440">
      <c r="Q1440" s="16"/>
      <c r="R1440" s="16"/>
      <c r="S1440" s="16"/>
    </row>
    <row r="1441">
      <c r="Q1441" s="16"/>
      <c r="R1441" s="16"/>
      <c r="S1441" s="16"/>
    </row>
    <row r="1442">
      <c r="Q1442" s="16"/>
      <c r="R1442" s="16"/>
      <c r="S1442" s="16"/>
    </row>
    <row r="1443">
      <c r="Q1443" s="16"/>
      <c r="R1443" s="16"/>
      <c r="S1443" s="16"/>
    </row>
    <row r="1444">
      <c r="Q1444" s="16"/>
      <c r="R1444" s="16"/>
      <c r="S1444" s="16"/>
    </row>
    <row r="1445">
      <c r="Q1445" s="16"/>
      <c r="R1445" s="16"/>
      <c r="S1445" s="16"/>
    </row>
    <row r="1446">
      <c r="Q1446" s="16"/>
      <c r="R1446" s="16"/>
      <c r="S1446" s="16"/>
    </row>
    <row r="1447">
      <c r="Q1447" s="16"/>
      <c r="R1447" s="16"/>
      <c r="S1447" s="16"/>
    </row>
    <row r="1448">
      <c r="Q1448" s="16"/>
      <c r="R1448" s="16"/>
      <c r="S1448" s="16"/>
    </row>
    <row r="1449">
      <c r="Q1449" s="16"/>
      <c r="R1449" s="16"/>
      <c r="S1449" s="16"/>
    </row>
    <row r="1450">
      <c r="Q1450" s="16"/>
      <c r="R1450" s="16"/>
      <c r="S1450" s="16"/>
    </row>
    <row r="1451">
      <c r="Q1451" s="16"/>
      <c r="R1451" s="16"/>
      <c r="S1451" s="16"/>
    </row>
    <row r="1452">
      <c r="Q1452" s="16"/>
      <c r="R1452" s="16"/>
      <c r="S1452" s="16"/>
    </row>
    <row r="1453">
      <c r="Q1453" s="16"/>
      <c r="R1453" s="16"/>
      <c r="S1453" s="16"/>
    </row>
    <row r="1454">
      <c r="Q1454" s="16"/>
      <c r="R1454" s="16"/>
      <c r="S1454" s="16"/>
    </row>
    <row r="1455">
      <c r="Q1455" s="16"/>
      <c r="R1455" s="16"/>
      <c r="S1455" s="16"/>
    </row>
    <row r="1456">
      <c r="Q1456" s="16"/>
      <c r="R1456" s="16"/>
      <c r="S1456" s="16"/>
    </row>
    <row r="1457">
      <c r="Q1457" s="16"/>
      <c r="R1457" s="16"/>
      <c r="S1457" s="16"/>
    </row>
    <row r="1458">
      <c r="Q1458" s="16"/>
      <c r="R1458" s="16"/>
      <c r="S1458" s="16"/>
    </row>
    <row r="1459">
      <c r="Q1459" s="16"/>
      <c r="R1459" s="16"/>
      <c r="S1459" s="16"/>
    </row>
    <row r="1460">
      <c r="Q1460" s="16"/>
      <c r="R1460" s="16"/>
      <c r="S1460" s="16"/>
    </row>
    <row r="1461">
      <c r="Q1461" s="16"/>
      <c r="R1461" s="16"/>
      <c r="S1461" s="16"/>
    </row>
    <row r="1462">
      <c r="Q1462" s="16"/>
      <c r="R1462" s="16"/>
      <c r="S1462" s="16"/>
    </row>
    <row r="1463">
      <c r="Q1463" s="16"/>
      <c r="R1463" s="16"/>
      <c r="S1463" s="16"/>
    </row>
    <row r="1464">
      <c r="Q1464" s="16"/>
      <c r="R1464" s="16"/>
      <c r="S1464" s="16"/>
    </row>
    <row r="1465">
      <c r="Q1465" s="16"/>
      <c r="R1465" s="16"/>
      <c r="S1465" s="16"/>
    </row>
    <row r="1466">
      <c r="Q1466" s="16"/>
      <c r="R1466" s="16"/>
      <c r="S1466" s="16"/>
    </row>
    <row r="1467">
      <c r="Q1467" s="16"/>
      <c r="R1467" s="16"/>
      <c r="S1467" s="16"/>
    </row>
    <row r="1468">
      <c r="Q1468" s="16"/>
      <c r="R1468" s="16"/>
      <c r="S1468" s="16"/>
    </row>
    <row r="1469">
      <c r="Q1469" s="16"/>
      <c r="R1469" s="16"/>
      <c r="S1469" s="16"/>
    </row>
    <row r="1470">
      <c r="Q1470" s="16"/>
      <c r="R1470" s="16"/>
      <c r="S1470" s="16"/>
    </row>
    <row r="1471">
      <c r="Q1471" s="16"/>
      <c r="R1471" s="16"/>
      <c r="S1471" s="16"/>
    </row>
    <row r="1472">
      <c r="Q1472" s="16"/>
      <c r="R1472" s="16"/>
      <c r="S1472" s="16"/>
    </row>
    <row r="1473">
      <c r="Q1473" s="16"/>
      <c r="R1473" s="16"/>
      <c r="S1473" s="16"/>
    </row>
    <row r="1474">
      <c r="Q1474" s="16"/>
      <c r="R1474" s="16"/>
      <c r="S1474" s="16"/>
    </row>
    <row r="1475">
      <c r="Q1475" s="16"/>
      <c r="R1475" s="16"/>
      <c r="S1475" s="16"/>
    </row>
    <row r="1476">
      <c r="Q1476" s="16"/>
      <c r="R1476" s="16"/>
      <c r="S1476" s="16"/>
    </row>
    <row r="1477">
      <c r="Q1477" s="16"/>
      <c r="R1477" s="16"/>
      <c r="S1477" s="16"/>
    </row>
    <row r="1478">
      <c r="Q1478" s="16"/>
      <c r="R1478" s="16"/>
      <c r="S1478" s="16"/>
    </row>
    <row r="1479">
      <c r="Q1479" s="16"/>
      <c r="R1479" s="16"/>
      <c r="S1479" s="16"/>
    </row>
    <row r="1480">
      <c r="Q1480" s="16"/>
      <c r="R1480" s="16"/>
      <c r="S1480" s="16"/>
    </row>
    <row r="1481">
      <c r="Q1481" s="16"/>
      <c r="R1481" s="16"/>
      <c r="S1481" s="16"/>
    </row>
    <row r="1482">
      <c r="Q1482" s="16"/>
      <c r="R1482" s="16"/>
      <c r="S1482" s="16"/>
    </row>
    <row r="1483">
      <c r="Q1483" s="16"/>
      <c r="R1483" s="16"/>
      <c r="S1483" s="16"/>
    </row>
    <row r="1484">
      <c r="Q1484" s="16"/>
      <c r="R1484" s="16"/>
      <c r="S1484" s="16"/>
    </row>
    <row r="1485">
      <c r="Q1485" s="16"/>
      <c r="R1485" s="16"/>
      <c r="S1485" s="16"/>
    </row>
    <row r="1486">
      <c r="Q1486" s="16"/>
      <c r="R1486" s="16"/>
      <c r="S1486" s="16"/>
    </row>
    <row r="1487">
      <c r="Q1487" s="16"/>
      <c r="R1487" s="16"/>
      <c r="S1487" s="16"/>
    </row>
    <row r="1488">
      <c r="Q1488" s="16"/>
      <c r="R1488" s="16"/>
      <c r="S1488" s="16"/>
    </row>
    <row r="1489">
      <c r="Q1489" s="16"/>
      <c r="R1489" s="16"/>
      <c r="S1489" s="16"/>
    </row>
    <row r="1490">
      <c r="Q1490" s="16"/>
      <c r="R1490" s="16"/>
      <c r="S1490" s="16"/>
    </row>
    <row r="1491">
      <c r="Q1491" s="16"/>
      <c r="R1491" s="16"/>
      <c r="S1491" s="16"/>
    </row>
    <row r="1492">
      <c r="Q1492" s="16"/>
      <c r="R1492" s="16"/>
      <c r="S1492" s="16"/>
    </row>
    <row r="1493">
      <c r="Q1493" s="16"/>
      <c r="R1493" s="16"/>
      <c r="S1493" s="16"/>
    </row>
    <row r="1494">
      <c r="Q1494" s="16"/>
      <c r="R1494" s="16"/>
      <c r="S1494" s="16"/>
    </row>
    <row r="1495">
      <c r="Q1495" s="16"/>
      <c r="R1495" s="16"/>
      <c r="S1495" s="16"/>
    </row>
    <row r="1496">
      <c r="Q1496" s="16"/>
      <c r="R1496" s="16"/>
      <c r="S1496" s="16"/>
    </row>
    <row r="1497">
      <c r="Q1497" s="16"/>
      <c r="R1497" s="16"/>
      <c r="S1497" s="16"/>
    </row>
    <row r="1498">
      <c r="Q1498" s="16"/>
      <c r="R1498" s="16"/>
      <c r="S1498" s="16"/>
    </row>
    <row r="1499">
      <c r="Q1499" s="16"/>
      <c r="R1499" s="16"/>
      <c r="S1499" s="16"/>
    </row>
    <row r="1500">
      <c r="Q1500" s="16"/>
      <c r="R1500" s="16"/>
      <c r="S1500" s="16"/>
    </row>
    <row r="1501">
      <c r="Q1501" s="16"/>
      <c r="R1501" s="16"/>
      <c r="S1501" s="16"/>
    </row>
    <row r="1502">
      <c r="Q1502" s="16"/>
      <c r="R1502" s="16"/>
      <c r="S1502" s="16"/>
    </row>
    <row r="1503">
      <c r="Q1503" s="16"/>
      <c r="R1503" s="16"/>
      <c r="S1503" s="16"/>
    </row>
    <row r="1504">
      <c r="Q1504" s="16"/>
      <c r="R1504" s="16"/>
      <c r="S1504" s="16"/>
    </row>
    <row r="1505">
      <c r="Q1505" s="16"/>
      <c r="R1505" s="16"/>
      <c r="S1505" s="16"/>
    </row>
    <row r="1506">
      <c r="Q1506" s="16"/>
      <c r="R1506" s="16"/>
      <c r="S1506" s="16"/>
    </row>
    <row r="1507">
      <c r="Q1507" s="16"/>
      <c r="R1507" s="16"/>
      <c r="S1507" s="16"/>
    </row>
    <row r="1508">
      <c r="Q1508" s="16"/>
      <c r="R1508" s="16"/>
      <c r="S1508" s="16"/>
    </row>
    <row r="1509">
      <c r="Q1509" s="16"/>
      <c r="R1509" s="16"/>
      <c r="S1509" s="16"/>
    </row>
    <row r="1510">
      <c r="Q1510" s="16"/>
      <c r="R1510" s="16"/>
      <c r="S1510" s="16"/>
    </row>
    <row r="1511">
      <c r="Q1511" s="16"/>
      <c r="R1511" s="16"/>
      <c r="S1511" s="16"/>
    </row>
    <row r="1512">
      <c r="Q1512" s="16"/>
      <c r="R1512" s="16"/>
      <c r="S1512" s="16"/>
    </row>
    <row r="1513">
      <c r="Q1513" s="16"/>
      <c r="R1513" s="16"/>
      <c r="S1513" s="16"/>
    </row>
    <row r="1514">
      <c r="Q1514" s="16"/>
      <c r="R1514" s="16"/>
      <c r="S1514" s="16"/>
    </row>
    <row r="1515">
      <c r="Q1515" s="16"/>
      <c r="R1515" s="16"/>
      <c r="S1515" s="16"/>
    </row>
    <row r="1516">
      <c r="Q1516" s="16"/>
      <c r="R1516" s="16"/>
      <c r="S1516" s="16"/>
    </row>
    <row r="1517">
      <c r="Q1517" s="16"/>
      <c r="R1517" s="16"/>
      <c r="S1517" s="16"/>
    </row>
    <row r="1518">
      <c r="Q1518" s="16"/>
      <c r="R1518" s="16"/>
      <c r="S1518" s="16"/>
    </row>
    <row r="1519">
      <c r="Q1519" s="16"/>
      <c r="R1519" s="16"/>
      <c r="S1519" s="16"/>
    </row>
    <row r="1520">
      <c r="Q1520" s="16"/>
      <c r="R1520" s="16"/>
      <c r="S1520" s="16"/>
    </row>
    <row r="1521">
      <c r="Q1521" s="16"/>
      <c r="R1521" s="16"/>
      <c r="S1521" s="16"/>
    </row>
    <row r="1522">
      <c r="Q1522" s="16"/>
      <c r="R1522" s="16"/>
      <c r="S1522" s="16"/>
    </row>
    <row r="1523">
      <c r="Q1523" s="16"/>
      <c r="R1523" s="16"/>
      <c r="S1523" s="16"/>
    </row>
    <row r="1524">
      <c r="Q1524" s="16"/>
      <c r="R1524" s="16"/>
      <c r="S1524" s="16"/>
    </row>
    <row r="1525">
      <c r="Q1525" s="16"/>
      <c r="R1525" s="16"/>
      <c r="S1525" s="16"/>
    </row>
    <row r="1526">
      <c r="Q1526" s="16"/>
      <c r="R1526" s="16"/>
      <c r="S1526" s="16"/>
    </row>
    <row r="1527">
      <c r="Q1527" s="16"/>
      <c r="R1527" s="16"/>
      <c r="S1527" s="16"/>
    </row>
    <row r="1528">
      <c r="Q1528" s="16"/>
      <c r="R1528" s="16"/>
      <c r="S1528" s="16"/>
    </row>
    <row r="1529">
      <c r="Q1529" s="16"/>
      <c r="R1529" s="16"/>
      <c r="S1529" s="16"/>
    </row>
    <row r="1530">
      <c r="Q1530" s="16"/>
      <c r="R1530" s="16"/>
      <c r="S1530" s="16"/>
    </row>
    <row r="1531">
      <c r="Q1531" s="16"/>
      <c r="R1531" s="16"/>
      <c r="S1531" s="16"/>
    </row>
    <row r="1532">
      <c r="Q1532" s="16"/>
      <c r="R1532" s="16"/>
      <c r="S1532" s="16"/>
    </row>
    <row r="1533">
      <c r="Q1533" s="16"/>
      <c r="R1533" s="16"/>
      <c r="S1533" s="16"/>
    </row>
    <row r="1534">
      <c r="Q1534" s="16"/>
      <c r="R1534" s="16"/>
      <c r="S1534" s="16"/>
    </row>
    <row r="1535">
      <c r="Q1535" s="16"/>
      <c r="R1535" s="16"/>
      <c r="S1535" s="16"/>
    </row>
    <row r="1536">
      <c r="Q1536" s="16"/>
      <c r="R1536" s="16"/>
      <c r="S1536" s="16"/>
    </row>
    <row r="1537">
      <c r="Q1537" s="16"/>
      <c r="R1537" s="16"/>
      <c r="S1537" s="16"/>
    </row>
    <row r="1538">
      <c r="Q1538" s="16"/>
      <c r="R1538" s="16"/>
      <c r="S1538" s="16"/>
    </row>
    <row r="1539">
      <c r="Q1539" s="16"/>
      <c r="R1539" s="16"/>
      <c r="S1539" s="16"/>
    </row>
    <row r="1540">
      <c r="Q1540" s="16"/>
      <c r="R1540" s="16"/>
      <c r="S1540" s="16"/>
    </row>
    <row r="1541">
      <c r="Q1541" s="16"/>
      <c r="R1541" s="16"/>
      <c r="S1541" s="16"/>
    </row>
    <row r="1542">
      <c r="Q1542" s="16"/>
      <c r="R1542" s="16"/>
      <c r="S1542" s="16"/>
    </row>
    <row r="1543">
      <c r="Q1543" s="16"/>
      <c r="R1543" s="16"/>
      <c r="S1543" s="16"/>
    </row>
    <row r="1544">
      <c r="Q1544" s="16"/>
      <c r="R1544" s="16"/>
      <c r="S1544" s="16"/>
    </row>
    <row r="1545">
      <c r="Q1545" s="16"/>
      <c r="R1545" s="16"/>
      <c r="S1545" s="16"/>
    </row>
    <row r="1546">
      <c r="Q1546" s="16"/>
      <c r="R1546" s="16"/>
      <c r="S1546" s="16"/>
    </row>
    <row r="1547">
      <c r="Q1547" s="16"/>
      <c r="R1547" s="16"/>
      <c r="S1547" s="16"/>
    </row>
    <row r="1548">
      <c r="Q1548" s="16"/>
      <c r="R1548" s="16"/>
      <c r="S1548" s="16"/>
    </row>
    <row r="1549">
      <c r="Q1549" s="16"/>
      <c r="R1549" s="16"/>
      <c r="S1549" s="16"/>
    </row>
    <row r="1550">
      <c r="Q1550" s="16"/>
      <c r="R1550" s="16"/>
      <c r="S1550" s="16"/>
    </row>
    <row r="1551">
      <c r="Q1551" s="16"/>
      <c r="R1551" s="16"/>
      <c r="S1551" s="16"/>
    </row>
    <row r="1552">
      <c r="Q1552" s="16"/>
      <c r="R1552" s="16"/>
      <c r="S1552" s="16"/>
    </row>
    <row r="1553">
      <c r="Q1553" s="16"/>
      <c r="R1553" s="16"/>
      <c r="S1553" s="16"/>
    </row>
    <row r="1554">
      <c r="Q1554" s="16"/>
      <c r="R1554" s="16"/>
      <c r="S1554" s="16"/>
    </row>
    <row r="1555">
      <c r="Q1555" s="16"/>
      <c r="R1555" s="16"/>
      <c r="S1555" s="16"/>
    </row>
    <row r="1556">
      <c r="Q1556" s="16"/>
      <c r="R1556" s="16"/>
      <c r="S1556" s="16"/>
    </row>
    <row r="1557">
      <c r="Q1557" s="16"/>
      <c r="R1557" s="16"/>
      <c r="S1557" s="16"/>
    </row>
    <row r="1558">
      <c r="Q1558" s="16"/>
      <c r="R1558" s="16"/>
      <c r="S1558" s="16"/>
    </row>
    <row r="1559">
      <c r="Q1559" s="16"/>
      <c r="R1559" s="16"/>
      <c r="S1559" s="16"/>
    </row>
    <row r="1560">
      <c r="Q1560" s="16"/>
      <c r="R1560" s="16"/>
      <c r="S1560" s="16"/>
    </row>
    <row r="1561">
      <c r="Q1561" s="16"/>
      <c r="R1561" s="16"/>
      <c r="S1561" s="16"/>
    </row>
    <row r="1562">
      <c r="Q1562" s="16"/>
      <c r="R1562" s="16"/>
      <c r="S1562" s="16"/>
    </row>
    <row r="1563">
      <c r="Q1563" s="16"/>
      <c r="R1563" s="16"/>
      <c r="S1563" s="16"/>
    </row>
    <row r="1564">
      <c r="Q1564" s="16"/>
      <c r="R1564" s="16"/>
      <c r="S1564" s="16"/>
    </row>
    <row r="1565">
      <c r="Q1565" s="16"/>
      <c r="R1565" s="16"/>
      <c r="S1565" s="16"/>
    </row>
    <row r="1566">
      <c r="Q1566" s="16"/>
      <c r="R1566" s="16"/>
      <c r="S1566" s="16"/>
    </row>
    <row r="1567">
      <c r="Q1567" s="16"/>
      <c r="R1567" s="16"/>
      <c r="S1567" s="16"/>
    </row>
    <row r="1568">
      <c r="Q1568" s="16"/>
      <c r="R1568" s="16"/>
      <c r="S1568" s="16"/>
    </row>
    <row r="1569">
      <c r="Q1569" s="16"/>
      <c r="R1569" s="16"/>
      <c r="S1569" s="16"/>
    </row>
    <row r="1570">
      <c r="Q1570" s="16"/>
      <c r="R1570" s="16"/>
      <c r="S1570" s="16"/>
    </row>
    <row r="1571">
      <c r="Q1571" s="16"/>
      <c r="R1571" s="16"/>
      <c r="S1571" s="16"/>
    </row>
    <row r="1572">
      <c r="Q1572" s="16"/>
      <c r="R1572" s="16"/>
      <c r="S1572" s="16"/>
    </row>
    <row r="1573">
      <c r="Q1573" s="16"/>
      <c r="R1573" s="16"/>
      <c r="S1573" s="16"/>
    </row>
    <row r="1574">
      <c r="Q1574" s="16"/>
      <c r="R1574" s="16"/>
      <c r="S1574" s="16"/>
    </row>
    <row r="1575">
      <c r="Q1575" s="16"/>
      <c r="R1575" s="16"/>
      <c r="S1575" s="16"/>
    </row>
    <row r="1576">
      <c r="Q1576" s="16"/>
      <c r="R1576" s="16"/>
      <c r="S1576" s="16"/>
    </row>
    <row r="1577">
      <c r="Q1577" s="16"/>
      <c r="R1577" s="16"/>
      <c r="S1577" s="16"/>
    </row>
    <row r="1578">
      <c r="Q1578" s="16"/>
      <c r="R1578" s="16"/>
      <c r="S1578" s="16"/>
    </row>
    <row r="1579">
      <c r="Q1579" s="16"/>
      <c r="R1579" s="16"/>
      <c r="S1579" s="16"/>
    </row>
    <row r="1580">
      <c r="Q1580" s="16"/>
      <c r="R1580" s="16"/>
      <c r="S1580" s="16"/>
    </row>
    <row r="1581">
      <c r="Q1581" s="16"/>
      <c r="R1581" s="16"/>
      <c r="S1581" s="16"/>
    </row>
    <row r="1582">
      <c r="Q1582" s="16"/>
      <c r="R1582" s="16"/>
      <c r="S1582" s="16"/>
    </row>
    <row r="1583">
      <c r="Q1583" s="16"/>
      <c r="R1583" s="16"/>
      <c r="S1583" s="16"/>
    </row>
    <row r="1584">
      <c r="Q1584" s="16"/>
      <c r="R1584" s="16"/>
      <c r="S1584" s="16"/>
    </row>
    <row r="1585">
      <c r="Q1585" s="16"/>
      <c r="R1585" s="16"/>
      <c r="S1585" s="16"/>
    </row>
    <row r="1586">
      <c r="Q1586" s="16"/>
      <c r="R1586" s="16"/>
      <c r="S1586" s="16"/>
    </row>
    <row r="1587">
      <c r="Q1587" s="16"/>
      <c r="R1587" s="16"/>
      <c r="S1587" s="16"/>
    </row>
    <row r="1588">
      <c r="Q1588" s="16"/>
      <c r="R1588" s="16"/>
      <c r="S1588" s="16"/>
    </row>
    <row r="1589">
      <c r="Q1589" s="16"/>
      <c r="R1589" s="16"/>
      <c r="S1589" s="16"/>
    </row>
    <row r="1590">
      <c r="Q1590" s="16"/>
      <c r="R1590" s="16"/>
      <c r="S1590" s="16"/>
    </row>
    <row r="1591">
      <c r="Q1591" s="16"/>
      <c r="R1591" s="16"/>
      <c r="S1591" s="16"/>
    </row>
    <row r="1592">
      <c r="Q1592" s="16"/>
      <c r="R1592" s="16"/>
      <c r="S1592" s="16"/>
    </row>
    <row r="1593">
      <c r="Q1593" s="16"/>
      <c r="R1593" s="16"/>
      <c r="S1593" s="16"/>
    </row>
    <row r="1594">
      <c r="Q1594" s="16"/>
      <c r="R1594" s="16"/>
      <c r="S1594" s="16"/>
    </row>
    <row r="1595">
      <c r="Q1595" s="16"/>
      <c r="R1595" s="16"/>
      <c r="S1595" s="16"/>
    </row>
    <row r="1596">
      <c r="Q1596" s="16"/>
      <c r="R1596" s="16"/>
      <c r="S1596" s="16"/>
    </row>
    <row r="1597">
      <c r="Q1597" s="16"/>
      <c r="R1597" s="16"/>
      <c r="S1597" s="16"/>
    </row>
    <row r="1598">
      <c r="Q1598" s="16"/>
      <c r="R1598" s="16"/>
      <c r="S1598" s="16"/>
    </row>
    <row r="1599">
      <c r="Q1599" s="16"/>
      <c r="R1599" s="16"/>
      <c r="S1599" s="16"/>
    </row>
    <row r="1600">
      <c r="Q1600" s="16"/>
      <c r="R1600" s="16"/>
      <c r="S1600" s="16"/>
    </row>
    <row r="1601">
      <c r="Q1601" s="16"/>
      <c r="R1601" s="16"/>
      <c r="S1601" s="16"/>
    </row>
    <row r="1602">
      <c r="Q1602" s="16"/>
      <c r="R1602" s="16"/>
      <c r="S1602" s="16"/>
    </row>
    <row r="1603">
      <c r="Q1603" s="16"/>
      <c r="R1603" s="16"/>
      <c r="S1603" s="16"/>
    </row>
    <row r="1604">
      <c r="Q1604" s="16"/>
      <c r="R1604" s="16"/>
      <c r="S1604" s="16"/>
    </row>
    <row r="1605">
      <c r="Q1605" s="16"/>
      <c r="R1605" s="16"/>
      <c r="S1605" s="16"/>
    </row>
    <row r="1606">
      <c r="Q1606" s="16"/>
      <c r="R1606" s="16"/>
      <c r="S1606" s="16"/>
    </row>
    <row r="1607">
      <c r="Q1607" s="16"/>
      <c r="R1607" s="16"/>
      <c r="S1607" s="16"/>
    </row>
    <row r="1608">
      <c r="Q1608" s="16"/>
      <c r="R1608" s="16"/>
      <c r="S1608" s="16"/>
    </row>
    <row r="1609">
      <c r="Q1609" s="16"/>
      <c r="R1609" s="16"/>
      <c r="S1609" s="16"/>
    </row>
    <row r="1610">
      <c r="Q1610" s="16"/>
      <c r="R1610" s="16"/>
      <c r="S1610" s="16"/>
    </row>
    <row r="1611">
      <c r="Q1611" s="16"/>
      <c r="R1611" s="16"/>
      <c r="S1611" s="16"/>
    </row>
    <row r="1612">
      <c r="Q1612" s="16"/>
      <c r="R1612" s="16"/>
      <c r="S1612" s="16"/>
    </row>
    <row r="1613">
      <c r="Q1613" s="16"/>
      <c r="R1613" s="16"/>
      <c r="S1613" s="16"/>
    </row>
    <row r="1614">
      <c r="Q1614" s="16"/>
      <c r="R1614" s="16"/>
      <c r="S1614" s="16"/>
    </row>
    <row r="1615">
      <c r="Q1615" s="16"/>
      <c r="R1615" s="16"/>
      <c r="S1615" s="16"/>
    </row>
    <row r="1616">
      <c r="Q1616" s="16"/>
      <c r="R1616" s="16"/>
      <c r="S1616" s="16"/>
    </row>
    <row r="1617">
      <c r="Q1617" s="16"/>
      <c r="R1617" s="16"/>
      <c r="S1617" s="16"/>
    </row>
    <row r="1618">
      <c r="Q1618" s="16"/>
      <c r="R1618" s="16"/>
      <c r="S1618" s="16"/>
    </row>
    <row r="1619">
      <c r="Q1619" s="16"/>
      <c r="R1619" s="16"/>
      <c r="S1619" s="16"/>
    </row>
    <row r="1620">
      <c r="Q1620" s="16"/>
      <c r="R1620" s="16"/>
      <c r="S1620" s="16"/>
    </row>
    <row r="1621">
      <c r="Q1621" s="16"/>
      <c r="R1621" s="16"/>
      <c r="S1621" s="16"/>
    </row>
    <row r="1622">
      <c r="Q1622" s="16"/>
      <c r="R1622" s="16"/>
      <c r="S1622" s="16"/>
    </row>
    <row r="1623">
      <c r="Q1623" s="16"/>
      <c r="R1623" s="16"/>
      <c r="S1623" s="16"/>
    </row>
    <row r="1624">
      <c r="Q1624" s="16"/>
      <c r="R1624" s="16"/>
      <c r="S1624" s="16"/>
    </row>
    <row r="1625">
      <c r="Q1625" s="16"/>
      <c r="R1625" s="16"/>
      <c r="S1625" s="16"/>
    </row>
    <row r="1626">
      <c r="Q1626" s="16"/>
      <c r="R1626" s="16"/>
      <c r="S1626" s="16"/>
    </row>
    <row r="1627">
      <c r="Q1627" s="16"/>
      <c r="R1627" s="16"/>
      <c r="S1627" s="16"/>
    </row>
    <row r="1628">
      <c r="Q1628" s="16"/>
      <c r="R1628" s="16"/>
      <c r="S1628" s="16"/>
    </row>
    <row r="1629">
      <c r="Q1629" s="16"/>
      <c r="R1629" s="16"/>
      <c r="S1629" s="16"/>
    </row>
    <row r="1630">
      <c r="Q1630" s="16"/>
      <c r="R1630" s="16"/>
      <c r="S1630" s="16"/>
    </row>
    <row r="1631">
      <c r="Q1631" s="16"/>
      <c r="R1631" s="16"/>
      <c r="S1631" s="16"/>
    </row>
    <row r="1632">
      <c r="Q1632" s="16"/>
      <c r="R1632" s="16"/>
      <c r="S1632" s="16"/>
    </row>
    <row r="1633">
      <c r="Q1633" s="16"/>
      <c r="R1633" s="16"/>
      <c r="S1633" s="16"/>
    </row>
    <row r="1634">
      <c r="Q1634" s="16"/>
      <c r="R1634" s="16"/>
      <c r="S1634" s="16"/>
    </row>
    <row r="1635">
      <c r="Q1635" s="16"/>
      <c r="R1635" s="16"/>
      <c r="S1635" s="16"/>
    </row>
    <row r="1636">
      <c r="Q1636" s="16"/>
      <c r="R1636" s="16"/>
      <c r="S1636" s="16"/>
    </row>
    <row r="1637">
      <c r="Q1637" s="16"/>
      <c r="R1637" s="16"/>
      <c r="S1637" s="16"/>
    </row>
    <row r="1638">
      <c r="Q1638" s="16"/>
      <c r="R1638" s="16"/>
      <c r="S1638" s="16"/>
    </row>
    <row r="1639">
      <c r="Q1639" s="16"/>
      <c r="R1639" s="16"/>
      <c r="S1639" s="16"/>
    </row>
    <row r="1640">
      <c r="Q1640" s="16"/>
      <c r="R1640" s="16"/>
      <c r="S1640" s="16"/>
    </row>
    <row r="1641">
      <c r="Q1641" s="16"/>
      <c r="R1641" s="16"/>
      <c r="S1641" s="16"/>
    </row>
    <row r="1642">
      <c r="Q1642" s="16"/>
      <c r="R1642" s="16"/>
      <c r="S1642" s="16"/>
    </row>
    <row r="1643">
      <c r="Q1643" s="16"/>
      <c r="R1643" s="16"/>
      <c r="S1643" s="16"/>
    </row>
    <row r="1644">
      <c r="Q1644" s="16"/>
      <c r="R1644" s="16"/>
      <c r="S1644" s="16"/>
    </row>
    <row r="1645">
      <c r="Q1645" s="16"/>
      <c r="R1645" s="16"/>
      <c r="S1645" s="16"/>
    </row>
    <row r="1646">
      <c r="Q1646" s="16"/>
      <c r="R1646" s="16"/>
      <c r="S1646" s="16"/>
    </row>
    <row r="1647">
      <c r="Q1647" s="16"/>
      <c r="R1647" s="16"/>
      <c r="S1647" s="16"/>
    </row>
    <row r="1648">
      <c r="Q1648" s="16"/>
      <c r="R1648" s="16"/>
      <c r="S1648" s="16"/>
    </row>
    <row r="1649">
      <c r="Q1649" s="16"/>
      <c r="R1649" s="16"/>
      <c r="S1649" s="16"/>
    </row>
    <row r="1650">
      <c r="Q1650" s="16"/>
      <c r="R1650" s="16"/>
      <c r="S1650" s="16"/>
    </row>
    <row r="1651">
      <c r="Q1651" s="16"/>
      <c r="R1651" s="16"/>
      <c r="S1651" s="16"/>
    </row>
    <row r="1652">
      <c r="Q1652" s="16"/>
      <c r="R1652" s="16"/>
      <c r="S1652" s="16"/>
    </row>
    <row r="1653">
      <c r="Q1653" s="16"/>
      <c r="R1653" s="16"/>
      <c r="S1653" s="16"/>
    </row>
    <row r="1654">
      <c r="Q1654" s="16"/>
      <c r="R1654" s="16"/>
      <c r="S1654" s="16"/>
    </row>
    <row r="1655">
      <c r="Q1655" s="16"/>
      <c r="R1655" s="16"/>
      <c r="S1655" s="16"/>
    </row>
    <row r="1656">
      <c r="Q1656" s="16"/>
      <c r="R1656" s="16"/>
      <c r="S1656" s="16"/>
    </row>
    <row r="1657">
      <c r="Q1657" s="16"/>
      <c r="R1657" s="16"/>
      <c r="S1657" s="16"/>
    </row>
    <row r="1658">
      <c r="Q1658" s="16"/>
      <c r="R1658" s="16"/>
      <c r="S1658" s="16"/>
    </row>
    <row r="1659">
      <c r="Q1659" s="16"/>
      <c r="R1659" s="16"/>
      <c r="S1659" s="16"/>
    </row>
    <row r="1660">
      <c r="Q1660" s="16"/>
      <c r="R1660" s="16"/>
      <c r="S1660" s="16"/>
    </row>
    <row r="1661">
      <c r="Q1661" s="16"/>
      <c r="R1661" s="16"/>
      <c r="S1661" s="16"/>
    </row>
    <row r="1662">
      <c r="Q1662" s="16"/>
      <c r="R1662" s="16"/>
      <c r="S1662" s="16"/>
    </row>
    <row r="1663">
      <c r="Q1663" s="16"/>
      <c r="R1663" s="16"/>
      <c r="S1663" s="16"/>
    </row>
    <row r="1664">
      <c r="Q1664" s="16"/>
      <c r="R1664" s="16"/>
      <c r="S1664" s="16"/>
    </row>
    <row r="1665">
      <c r="Q1665" s="16"/>
      <c r="R1665" s="16"/>
      <c r="S1665" s="16"/>
    </row>
    <row r="1666">
      <c r="Q1666" s="16"/>
      <c r="R1666" s="16"/>
      <c r="S1666" s="16"/>
    </row>
    <row r="1667">
      <c r="Q1667" s="16"/>
      <c r="R1667" s="16"/>
      <c r="S1667" s="16"/>
    </row>
    <row r="1668">
      <c r="Q1668" s="16"/>
      <c r="R1668" s="16"/>
      <c r="S1668" s="16"/>
    </row>
    <row r="1669">
      <c r="Q1669" s="16"/>
      <c r="R1669" s="16"/>
      <c r="S1669" s="16"/>
    </row>
    <row r="1670">
      <c r="Q1670" s="16"/>
      <c r="R1670" s="16"/>
      <c r="S1670" s="16"/>
    </row>
    <row r="1671">
      <c r="Q1671" s="16"/>
      <c r="R1671" s="16"/>
      <c r="S1671" s="16"/>
    </row>
    <row r="1672">
      <c r="Q1672" s="16"/>
      <c r="R1672" s="16"/>
      <c r="S1672" s="16"/>
    </row>
    <row r="1673">
      <c r="Q1673" s="16"/>
      <c r="R1673" s="16"/>
      <c r="S1673" s="16"/>
    </row>
    <row r="1674">
      <c r="Q1674" s="16"/>
      <c r="R1674" s="16"/>
      <c r="S1674" s="16"/>
    </row>
    <row r="1675">
      <c r="Q1675" s="16"/>
      <c r="R1675" s="16"/>
      <c r="S1675" s="16"/>
    </row>
    <row r="1676">
      <c r="Q1676" s="16"/>
      <c r="R1676" s="16"/>
      <c r="S1676" s="16"/>
    </row>
    <row r="1677">
      <c r="Q1677" s="16"/>
      <c r="R1677" s="16"/>
      <c r="S1677" s="16"/>
    </row>
    <row r="1678">
      <c r="Q1678" s="16"/>
      <c r="R1678" s="16"/>
      <c r="S1678" s="16"/>
    </row>
    <row r="1679">
      <c r="Q1679" s="16"/>
      <c r="R1679" s="16"/>
      <c r="S1679" s="16"/>
    </row>
    <row r="1680">
      <c r="Q1680" s="16"/>
      <c r="R1680" s="16"/>
      <c r="S1680" s="16"/>
    </row>
    <row r="1681">
      <c r="Q1681" s="16"/>
      <c r="R1681" s="16"/>
      <c r="S1681" s="16"/>
    </row>
    <row r="1682">
      <c r="Q1682" s="16"/>
      <c r="R1682" s="16"/>
      <c r="S1682" s="16"/>
    </row>
    <row r="1683">
      <c r="Q1683" s="16"/>
      <c r="R1683" s="16"/>
      <c r="S1683" s="16"/>
    </row>
    <row r="1684">
      <c r="Q1684" s="16"/>
      <c r="R1684" s="16"/>
      <c r="S1684" s="16"/>
    </row>
    <row r="1685">
      <c r="Q1685" s="16"/>
      <c r="R1685" s="16"/>
      <c r="S1685" s="16"/>
    </row>
    <row r="1686">
      <c r="Q1686" s="16"/>
      <c r="R1686" s="16"/>
      <c r="S1686" s="16"/>
    </row>
    <row r="1687">
      <c r="Q1687" s="16"/>
      <c r="R1687" s="16"/>
      <c r="S1687" s="16"/>
    </row>
    <row r="1688">
      <c r="Q1688" s="16"/>
      <c r="R1688" s="16"/>
      <c r="S1688" s="16"/>
    </row>
    <row r="1689">
      <c r="Q1689" s="16"/>
      <c r="R1689" s="16"/>
      <c r="S1689" s="16"/>
    </row>
    <row r="1690">
      <c r="Q1690" s="16"/>
      <c r="R1690" s="16"/>
      <c r="S1690" s="16"/>
    </row>
    <row r="1691">
      <c r="Q1691" s="16"/>
      <c r="R1691" s="16"/>
      <c r="S1691" s="16"/>
    </row>
    <row r="1692">
      <c r="Q1692" s="16"/>
      <c r="R1692" s="16"/>
      <c r="S1692" s="16"/>
    </row>
    <row r="1693">
      <c r="Q1693" s="16"/>
      <c r="R1693" s="16"/>
      <c r="S1693" s="16"/>
    </row>
    <row r="1694">
      <c r="Q1694" s="16"/>
      <c r="R1694" s="16"/>
      <c r="S1694" s="16"/>
    </row>
    <row r="1695">
      <c r="Q1695" s="16"/>
      <c r="R1695" s="16"/>
      <c r="S1695" s="16"/>
    </row>
    <row r="1696">
      <c r="Q1696" s="16"/>
      <c r="R1696" s="16"/>
      <c r="S1696" s="16"/>
    </row>
    <row r="1697">
      <c r="Q1697" s="16"/>
      <c r="R1697" s="16"/>
      <c r="S1697" s="16"/>
    </row>
    <row r="1698">
      <c r="Q1698" s="16"/>
      <c r="R1698" s="16"/>
      <c r="S1698" s="16"/>
    </row>
    <row r="1699">
      <c r="Q1699" s="16"/>
      <c r="R1699" s="16"/>
      <c r="S1699" s="16"/>
    </row>
    <row r="1700">
      <c r="Q1700" s="16"/>
      <c r="R1700" s="16"/>
      <c r="S1700" s="16"/>
    </row>
    <row r="1701">
      <c r="Q1701" s="16"/>
      <c r="R1701" s="16"/>
      <c r="S1701" s="16"/>
    </row>
    <row r="1702">
      <c r="Q1702" s="16"/>
      <c r="R1702" s="16"/>
      <c r="S1702" s="16"/>
    </row>
    <row r="1703">
      <c r="Q1703" s="16"/>
      <c r="R1703" s="16"/>
      <c r="S1703" s="16"/>
    </row>
    <row r="1704">
      <c r="Q1704" s="16"/>
      <c r="R1704" s="16"/>
      <c r="S1704" s="16"/>
    </row>
    <row r="1705">
      <c r="Q1705" s="16"/>
      <c r="R1705" s="16"/>
      <c r="S1705" s="16"/>
    </row>
    <row r="1706">
      <c r="Q1706" s="16"/>
      <c r="R1706" s="16"/>
      <c r="S1706" s="16"/>
    </row>
    <row r="1707">
      <c r="Q1707" s="16"/>
      <c r="R1707" s="16"/>
      <c r="S1707" s="16"/>
    </row>
    <row r="1708">
      <c r="Q1708" s="16"/>
      <c r="R1708" s="16"/>
      <c r="S1708" s="16"/>
    </row>
    <row r="1709">
      <c r="Q1709" s="16"/>
      <c r="R1709" s="16"/>
      <c r="S1709" s="16"/>
    </row>
    <row r="1710">
      <c r="Q1710" s="16"/>
      <c r="R1710" s="16"/>
      <c r="S1710" s="16"/>
    </row>
    <row r="1711">
      <c r="Q1711" s="16"/>
      <c r="R1711" s="16"/>
      <c r="S1711" s="16"/>
    </row>
    <row r="1712">
      <c r="Q1712" s="16"/>
      <c r="R1712" s="16"/>
      <c r="S1712" s="16"/>
    </row>
    <row r="1713">
      <c r="Q1713" s="16"/>
      <c r="R1713" s="16"/>
      <c r="S1713" s="16"/>
    </row>
    <row r="1714">
      <c r="Q1714" s="16"/>
      <c r="R1714" s="16"/>
      <c r="S1714" s="16"/>
    </row>
    <row r="1715">
      <c r="Q1715" s="16"/>
      <c r="R1715" s="16"/>
      <c r="S1715" s="16"/>
    </row>
    <row r="1716">
      <c r="Q1716" s="16"/>
      <c r="R1716" s="16"/>
      <c r="S1716" s="16"/>
    </row>
    <row r="1717">
      <c r="Q1717" s="16"/>
      <c r="R1717" s="16"/>
      <c r="S1717" s="16"/>
    </row>
    <row r="1718">
      <c r="Q1718" s="16"/>
      <c r="R1718" s="16"/>
      <c r="S1718" s="16"/>
    </row>
    <row r="1719">
      <c r="Q1719" s="16"/>
      <c r="R1719" s="16"/>
      <c r="S1719" s="16"/>
    </row>
    <row r="1720">
      <c r="Q1720" s="16"/>
      <c r="R1720" s="16"/>
      <c r="S1720" s="16"/>
    </row>
    <row r="1721">
      <c r="Q1721" s="16"/>
      <c r="R1721" s="16"/>
      <c r="S1721" s="16"/>
    </row>
    <row r="1722">
      <c r="Q1722" s="16"/>
      <c r="R1722" s="16"/>
      <c r="S1722" s="16"/>
    </row>
    <row r="1723">
      <c r="Q1723" s="16"/>
      <c r="R1723" s="16"/>
      <c r="S1723" s="16"/>
    </row>
    <row r="1724">
      <c r="Q1724" s="16"/>
      <c r="R1724" s="16"/>
      <c r="S1724" s="16"/>
    </row>
    <row r="1725">
      <c r="Q1725" s="16"/>
      <c r="R1725" s="16"/>
      <c r="S1725" s="16"/>
    </row>
    <row r="1726">
      <c r="Q1726" s="16"/>
      <c r="R1726" s="16"/>
      <c r="S1726" s="16"/>
    </row>
    <row r="1727">
      <c r="Q1727" s="16"/>
      <c r="R1727" s="16"/>
      <c r="S1727" s="16"/>
    </row>
    <row r="1728">
      <c r="Q1728" s="16"/>
      <c r="R1728" s="16"/>
      <c r="S1728" s="16"/>
    </row>
    <row r="1729">
      <c r="Q1729" s="16"/>
      <c r="R1729" s="16"/>
      <c r="S1729" s="16"/>
    </row>
    <row r="1730">
      <c r="Q1730" s="16"/>
      <c r="R1730" s="16"/>
      <c r="S1730" s="16"/>
    </row>
    <row r="1731">
      <c r="Q1731" s="16"/>
      <c r="R1731" s="16"/>
      <c r="S1731" s="16"/>
    </row>
    <row r="1732">
      <c r="Q1732" s="16"/>
      <c r="R1732" s="16"/>
      <c r="S1732" s="16"/>
    </row>
    <row r="1733">
      <c r="Q1733" s="16"/>
      <c r="R1733" s="16"/>
      <c r="S1733" s="16"/>
    </row>
    <row r="1734">
      <c r="Q1734" s="16"/>
      <c r="R1734" s="16"/>
      <c r="S1734" s="16"/>
    </row>
    <row r="1735">
      <c r="Q1735" s="16"/>
      <c r="R1735" s="16"/>
      <c r="S1735" s="16"/>
    </row>
    <row r="1736">
      <c r="Q1736" s="16"/>
      <c r="R1736" s="16"/>
      <c r="S1736" s="16"/>
    </row>
    <row r="1737">
      <c r="Q1737" s="16"/>
      <c r="R1737" s="16"/>
      <c r="S1737" s="16"/>
    </row>
    <row r="1738">
      <c r="Q1738" s="16"/>
      <c r="R1738" s="16"/>
      <c r="S1738" s="16"/>
    </row>
    <row r="1739">
      <c r="Q1739" s="16"/>
      <c r="R1739" s="16"/>
      <c r="S1739" s="16"/>
    </row>
    <row r="1740">
      <c r="Q1740" s="16"/>
      <c r="R1740" s="16"/>
      <c r="S1740" s="16"/>
    </row>
    <row r="1741">
      <c r="Q1741" s="16"/>
      <c r="R1741" s="16"/>
      <c r="S1741" s="16"/>
    </row>
    <row r="1742">
      <c r="Q1742" s="16"/>
      <c r="R1742" s="16"/>
      <c r="S1742" s="16"/>
    </row>
    <row r="1743">
      <c r="Q1743" s="16"/>
      <c r="R1743" s="16"/>
      <c r="S1743" s="16"/>
    </row>
    <row r="1744">
      <c r="Q1744" s="16"/>
      <c r="R1744" s="16"/>
      <c r="S1744" s="16"/>
    </row>
    <row r="1745">
      <c r="Q1745" s="16"/>
      <c r="R1745" s="16"/>
      <c r="S1745" s="16"/>
    </row>
    <row r="1746">
      <c r="Q1746" s="16"/>
      <c r="R1746" s="16"/>
      <c r="S1746" s="16"/>
    </row>
    <row r="1747">
      <c r="Q1747" s="16"/>
      <c r="R1747" s="16"/>
      <c r="S1747" s="16"/>
    </row>
    <row r="1748">
      <c r="Q1748" s="16"/>
      <c r="R1748" s="16"/>
      <c r="S1748" s="16"/>
    </row>
    <row r="1749">
      <c r="Q1749" s="16"/>
      <c r="R1749" s="16"/>
      <c r="S1749" s="16"/>
    </row>
    <row r="1750">
      <c r="Q1750" s="16"/>
      <c r="R1750" s="16"/>
      <c r="S1750" s="16"/>
    </row>
    <row r="1751">
      <c r="Q1751" s="16"/>
      <c r="R1751" s="16"/>
      <c r="S1751" s="16"/>
    </row>
    <row r="1752">
      <c r="Q1752" s="16"/>
      <c r="R1752" s="16"/>
      <c r="S1752" s="16"/>
    </row>
    <row r="1753">
      <c r="Q1753" s="16"/>
      <c r="R1753" s="16"/>
      <c r="S1753" s="16"/>
    </row>
    <row r="1754">
      <c r="Q1754" s="16"/>
      <c r="R1754" s="16"/>
      <c r="S1754" s="16"/>
    </row>
    <row r="1755">
      <c r="Q1755" s="16"/>
      <c r="R1755" s="16"/>
      <c r="S1755" s="16"/>
    </row>
    <row r="1756">
      <c r="Q1756" s="16"/>
      <c r="R1756" s="16"/>
      <c r="S1756" s="16"/>
    </row>
    <row r="1757">
      <c r="Q1757" s="16"/>
      <c r="R1757" s="16"/>
      <c r="S1757" s="16"/>
    </row>
    <row r="1758">
      <c r="Q1758" s="16"/>
      <c r="R1758" s="16"/>
      <c r="S1758" s="16"/>
    </row>
    <row r="1759">
      <c r="Q1759" s="16"/>
      <c r="R1759" s="16"/>
      <c r="S1759" s="16"/>
    </row>
    <row r="1760">
      <c r="Q1760" s="16"/>
      <c r="R1760" s="16"/>
      <c r="S1760" s="16"/>
    </row>
    <row r="1761">
      <c r="Q1761" s="16"/>
      <c r="R1761" s="16"/>
      <c r="S1761" s="16"/>
    </row>
    <row r="1762">
      <c r="Q1762" s="16"/>
      <c r="R1762" s="16"/>
      <c r="S1762" s="16"/>
    </row>
    <row r="1763">
      <c r="Q1763" s="16"/>
      <c r="R1763" s="16"/>
      <c r="S1763" s="16"/>
    </row>
    <row r="1764">
      <c r="Q1764" s="16"/>
      <c r="R1764" s="16"/>
      <c r="S1764" s="16"/>
    </row>
    <row r="1765">
      <c r="Q1765" s="16"/>
      <c r="R1765" s="16"/>
      <c r="S1765" s="16"/>
    </row>
    <row r="1766">
      <c r="Q1766" s="16"/>
      <c r="R1766" s="16"/>
      <c r="S1766" s="16"/>
    </row>
    <row r="1767">
      <c r="Q1767" s="16"/>
      <c r="R1767" s="16"/>
      <c r="S1767" s="16"/>
    </row>
    <row r="1768">
      <c r="Q1768" s="16"/>
      <c r="R1768" s="16"/>
      <c r="S1768" s="16"/>
    </row>
    <row r="1769">
      <c r="Q1769" s="16"/>
      <c r="R1769" s="16"/>
      <c r="S1769" s="16"/>
    </row>
    <row r="1770">
      <c r="Q1770" s="16"/>
      <c r="R1770" s="16"/>
      <c r="S1770" s="16"/>
    </row>
    <row r="1771">
      <c r="Q1771" s="16"/>
      <c r="R1771" s="16"/>
      <c r="S1771" s="16"/>
    </row>
    <row r="1772">
      <c r="Q1772" s="16"/>
      <c r="R1772" s="16"/>
      <c r="S1772" s="16"/>
    </row>
    <row r="1773">
      <c r="Q1773" s="16"/>
      <c r="R1773" s="16"/>
      <c r="S1773" s="16"/>
    </row>
    <row r="1774">
      <c r="Q1774" s="16"/>
      <c r="R1774" s="16"/>
      <c r="S1774" s="16"/>
    </row>
    <row r="1775">
      <c r="Q1775" s="16"/>
      <c r="R1775" s="16"/>
      <c r="S1775" s="16"/>
    </row>
    <row r="1776">
      <c r="Q1776" s="16"/>
      <c r="R1776" s="16"/>
      <c r="S1776" s="16"/>
    </row>
    <row r="1777">
      <c r="Q1777" s="16"/>
      <c r="R1777" s="16"/>
      <c r="S1777" s="16"/>
    </row>
    <row r="1778">
      <c r="Q1778" s="16"/>
      <c r="R1778" s="16"/>
      <c r="S1778" s="16"/>
    </row>
    <row r="1779">
      <c r="Q1779" s="16"/>
      <c r="R1779" s="16"/>
      <c r="S1779" s="16"/>
    </row>
    <row r="1780">
      <c r="Q1780" s="16"/>
      <c r="R1780" s="16"/>
      <c r="S1780" s="16"/>
    </row>
    <row r="1781">
      <c r="Q1781" s="16"/>
      <c r="R1781" s="16"/>
      <c r="S1781" s="16"/>
    </row>
    <row r="1782">
      <c r="Q1782" s="16"/>
      <c r="R1782" s="16"/>
      <c r="S1782" s="16"/>
    </row>
    <row r="1783">
      <c r="Q1783" s="16"/>
      <c r="R1783" s="16"/>
      <c r="S1783" s="16"/>
    </row>
    <row r="1784">
      <c r="Q1784" s="16"/>
      <c r="R1784" s="16"/>
      <c r="S1784" s="16"/>
    </row>
    <row r="1785">
      <c r="Q1785" s="16"/>
      <c r="R1785" s="16"/>
      <c r="S1785" s="16"/>
    </row>
    <row r="1786">
      <c r="Q1786" s="16"/>
      <c r="R1786" s="16"/>
      <c r="S1786" s="16"/>
    </row>
    <row r="1787">
      <c r="Q1787" s="16"/>
      <c r="R1787" s="16"/>
      <c r="S1787" s="16"/>
    </row>
    <row r="1788">
      <c r="Q1788" s="16"/>
      <c r="R1788" s="16"/>
      <c r="S1788" s="16"/>
    </row>
    <row r="1789">
      <c r="Q1789" s="16"/>
      <c r="R1789" s="16"/>
      <c r="S1789" s="16"/>
    </row>
    <row r="1790">
      <c r="Q1790" s="16"/>
      <c r="R1790" s="16"/>
      <c r="S1790" s="16"/>
    </row>
    <row r="1791">
      <c r="Q1791" s="16"/>
      <c r="R1791" s="16"/>
      <c r="S1791" s="16"/>
    </row>
    <row r="1792">
      <c r="Q1792" s="16"/>
      <c r="R1792" s="16"/>
      <c r="S1792" s="16"/>
    </row>
    <row r="1793">
      <c r="Q1793" s="16"/>
      <c r="R1793" s="16"/>
      <c r="S1793" s="16"/>
    </row>
    <row r="1794">
      <c r="Q1794" s="16"/>
      <c r="R1794" s="16"/>
      <c r="S1794" s="16"/>
    </row>
    <row r="1795">
      <c r="Q1795" s="16"/>
      <c r="R1795" s="16"/>
      <c r="S1795" s="16"/>
    </row>
    <row r="1796">
      <c r="Q1796" s="16"/>
      <c r="R1796" s="16"/>
      <c r="S1796" s="16"/>
    </row>
    <row r="1797">
      <c r="Q1797" s="16"/>
      <c r="R1797" s="16"/>
      <c r="S1797" s="16"/>
    </row>
    <row r="1798">
      <c r="Q1798" s="16"/>
      <c r="R1798" s="16"/>
      <c r="S1798" s="16"/>
    </row>
    <row r="1799">
      <c r="Q1799" s="16"/>
      <c r="R1799" s="16"/>
      <c r="S1799" s="16"/>
    </row>
    <row r="1800">
      <c r="Q1800" s="16"/>
      <c r="R1800" s="16"/>
      <c r="S1800" s="16"/>
    </row>
    <row r="1801">
      <c r="Q1801" s="16"/>
      <c r="R1801" s="16"/>
      <c r="S1801" s="16"/>
    </row>
    <row r="1802">
      <c r="Q1802" s="16"/>
      <c r="R1802" s="16"/>
      <c r="S1802" s="16"/>
    </row>
    <row r="1803">
      <c r="Q1803" s="16"/>
      <c r="R1803" s="16"/>
      <c r="S1803" s="16"/>
    </row>
    <row r="1804">
      <c r="Q1804" s="16"/>
      <c r="R1804" s="16"/>
      <c r="S1804" s="16"/>
    </row>
    <row r="1805">
      <c r="Q1805" s="16"/>
      <c r="R1805" s="16"/>
      <c r="S1805" s="16"/>
    </row>
    <row r="1806">
      <c r="Q1806" s="16"/>
      <c r="R1806" s="16"/>
      <c r="S1806" s="16"/>
    </row>
    <row r="1807">
      <c r="Q1807" s="16"/>
      <c r="R1807" s="16"/>
      <c r="S1807" s="16"/>
    </row>
    <row r="1808">
      <c r="Q1808" s="16"/>
      <c r="R1808" s="16"/>
      <c r="S1808" s="16"/>
    </row>
    <row r="1809">
      <c r="Q1809" s="16"/>
      <c r="R1809" s="16"/>
      <c r="S1809" s="16"/>
    </row>
    <row r="1810">
      <c r="Q1810" s="16"/>
      <c r="R1810" s="16"/>
      <c r="S1810" s="16"/>
    </row>
    <row r="1811">
      <c r="Q1811" s="16"/>
      <c r="R1811" s="16"/>
      <c r="S1811" s="16"/>
    </row>
    <row r="1812">
      <c r="Q1812" s="16"/>
      <c r="R1812" s="16"/>
      <c r="S1812" s="16"/>
    </row>
    <row r="1813">
      <c r="Q1813" s="16"/>
      <c r="R1813" s="16"/>
      <c r="S1813" s="16"/>
    </row>
    <row r="1814">
      <c r="Q1814" s="16"/>
      <c r="R1814" s="16"/>
      <c r="S1814" s="16"/>
    </row>
    <row r="1815">
      <c r="Q1815" s="16"/>
      <c r="R1815" s="16"/>
      <c r="S1815" s="16"/>
    </row>
    <row r="1816">
      <c r="Q1816" s="16"/>
      <c r="R1816" s="16"/>
      <c r="S1816" s="16"/>
    </row>
    <row r="1817">
      <c r="Q1817" s="16"/>
      <c r="R1817" s="16"/>
      <c r="S1817" s="16"/>
    </row>
    <row r="1818">
      <c r="Q1818" s="16"/>
      <c r="R1818" s="16"/>
      <c r="S1818" s="16"/>
    </row>
    <row r="1819">
      <c r="Q1819" s="16"/>
      <c r="R1819" s="16"/>
      <c r="S1819" s="16"/>
    </row>
    <row r="1820">
      <c r="Q1820" s="16"/>
      <c r="R1820" s="16"/>
      <c r="S1820" s="16"/>
    </row>
    <row r="1821">
      <c r="Q1821" s="16"/>
      <c r="R1821" s="16"/>
      <c r="S1821" s="16"/>
    </row>
    <row r="1822">
      <c r="Q1822" s="16"/>
      <c r="R1822" s="16"/>
      <c r="S1822" s="16"/>
    </row>
    <row r="1823">
      <c r="Q1823" s="16"/>
      <c r="R1823" s="16"/>
      <c r="S1823" s="16"/>
    </row>
    <row r="1824">
      <c r="Q1824" s="16"/>
      <c r="R1824" s="16"/>
      <c r="S1824" s="16"/>
    </row>
    <row r="1825">
      <c r="Q1825" s="16"/>
      <c r="R1825" s="16"/>
      <c r="S1825" s="16"/>
    </row>
    <row r="1826">
      <c r="Q1826" s="16"/>
      <c r="R1826" s="16"/>
      <c r="S1826" s="16"/>
    </row>
    <row r="1827">
      <c r="Q1827" s="16"/>
      <c r="R1827" s="16"/>
      <c r="S1827" s="16"/>
    </row>
    <row r="1828">
      <c r="Q1828" s="16"/>
      <c r="R1828" s="16"/>
      <c r="S1828" s="16"/>
    </row>
    <row r="1829">
      <c r="Q1829" s="16"/>
      <c r="R1829" s="16"/>
      <c r="S1829" s="16"/>
    </row>
    <row r="1830">
      <c r="Q1830" s="16"/>
      <c r="R1830" s="16"/>
      <c r="S1830" s="16"/>
    </row>
    <row r="1831">
      <c r="Q1831" s="16"/>
      <c r="R1831" s="16"/>
      <c r="S1831" s="16"/>
    </row>
    <row r="1832">
      <c r="Q1832" s="16"/>
      <c r="R1832" s="16"/>
      <c r="S1832" s="16"/>
    </row>
    <row r="1833">
      <c r="Q1833" s="16"/>
      <c r="R1833" s="16"/>
      <c r="S1833" s="16"/>
    </row>
    <row r="1834">
      <c r="Q1834" s="16"/>
      <c r="R1834" s="16"/>
      <c r="S1834" s="16"/>
    </row>
    <row r="1835">
      <c r="Q1835" s="16"/>
      <c r="R1835" s="16"/>
      <c r="S1835" s="16"/>
    </row>
    <row r="1836">
      <c r="Q1836" s="16"/>
      <c r="R1836" s="16"/>
      <c r="S1836" s="16"/>
    </row>
    <row r="1837">
      <c r="Q1837" s="16"/>
      <c r="R1837" s="16"/>
      <c r="S1837" s="16"/>
    </row>
    <row r="1838">
      <c r="Q1838" s="16"/>
      <c r="R1838" s="16"/>
      <c r="S1838" s="16"/>
    </row>
    <row r="1839">
      <c r="Q1839" s="16"/>
      <c r="R1839" s="16"/>
      <c r="S1839" s="16"/>
    </row>
    <row r="1840">
      <c r="Q1840" s="16"/>
      <c r="R1840" s="16"/>
      <c r="S1840" s="16"/>
    </row>
    <row r="1841">
      <c r="Q1841" s="16"/>
      <c r="R1841" s="16"/>
      <c r="S1841" s="16"/>
    </row>
    <row r="1842">
      <c r="Q1842" s="16"/>
      <c r="R1842" s="16"/>
      <c r="S1842" s="16"/>
    </row>
    <row r="1843">
      <c r="Q1843" s="16"/>
      <c r="R1843" s="16"/>
      <c r="S1843" s="16"/>
    </row>
    <row r="1844">
      <c r="Q1844" s="16"/>
      <c r="R1844" s="16"/>
      <c r="S1844" s="16"/>
    </row>
    <row r="1845">
      <c r="Q1845" s="16"/>
      <c r="R1845" s="16"/>
      <c r="S1845" s="16"/>
    </row>
    <row r="1846">
      <c r="Q1846" s="16"/>
      <c r="R1846" s="16"/>
      <c r="S1846" s="16"/>
    </row>
    <row r="1847">
      <c r="Q1847" s="16"/>
      <c r="R1847" s="16"/>
      <c r="S1847" s="16"/>
    </row>
    <row r="1848">
      <c r="Q1848" s="16"/>
      <c r="R1848" s="16"/>
      <c r="S1848" s="16"/>
    </row>
    <row r="1849">
      <c r="Q1849" s="16"/>
      <c r="R1849" s="16"/>
      <c r="S1849" s="16"/>
    </row>
    <row r="1850">
      <c r="Q1850" s="16"/>
      <c r="R1850" s="16"/>
      <c r="S1850" s="16"/>
    </row>
    <row r="1851">
      <c r="Q1851" s="16"/>
      <c r="R1851" s="16"/>
      <c r="S1851" s="16"/>
    </row>
    <row r="1852">
      <c r="Q1852" s="16"/>
      <c r="R1852" s="16"/>
      <c r="S1852" s="16"/>
    </row>
    <row r="1853">
      <c r="Q1853" s="16"/>
      <c r="R1853" s="16"/>
      <c r="S1853" s="16"/>
    </row>
    <row r="1854">
      <c r="Q1854" s="16"/>
      <c r="R1854" s="16"/>
      <c r="S1854" s="16"/>
    </row>
    <row r="1855">
      <c r="Q1855" s="16"/>
      <c r="R1855" s="16"/>
      <c r="S1855" s="16"/>
    </row>
    <row r="1856">
      <c r="Q1856" s="16"/>
      <c r="R1856" s="16"/>
      <c r="S1856" s="16"/>
    </row>
    <row r="1857">
      <c r="Q1857" s="16"/>
      <c r="R1857" s="16"/>
      <c r="S1857" s="16"/>
    </row>
    <row r="1858">
      <c r="Q1858" s="16"/>
      <c r="R1858" s="16"/>
      <c r="S1858" s="16"/>
    </row>
    <row r="1859">
      <c r="Q1859" s="16"/>
      <c r="R1859" s="16"/>
      <c r="S1859" s="16"/>
    </row>
    <row r="1860">
      <c r="Q1860" s="16"/>
      <c r="R1860" s="16"/>
      <c r="S1860" s="16"/>
    </row>
    <row r="1861">
      <c r="Q1861" s="16"/>
      <c r="R1861" s="16"/>
      <c r="S1861" s="16"/>
    </row>
    <row r="1862">
      <c r="Q1862" s="16"/>
      <c r="R1862" s="16"/>
      <c r="S1862" s="16"/>
    </row>
    <row r="1863">
      <c r="Q1863" s="16"/>
      <c r="R1863" s="16"/>
      <c r="S1863" s="16"/>
    </row>
    <row r="1864">
      <c r="Q1864" s="16"/>
      <c r="R1864" s="16"/>
      <c r="S1864" s="16"/>
    </row>
    <row r="1865">
      <c r="Q1865" s="16"/>
      <c r="R1865" s="16"/>
      <c r="S1865" s="16"/>
    </row>
    <row r="1866">
      <c r="Q1866" s="16"/>
      <c r="R1866" s="16"/>
      <c r="S1866" s="16"/>
    </row>
    <row r="1867">
      <c r="Q1867" s="16"/>
      <c r="R1867" s="16"/>
      <c r="S1867" s="16"/>
    </row>
    <row r="1868">
      <c r="Q1868" s="16"/>
      <c r="R1868" s="16"/>
      <c r="S1868" s="16"/>
    </row>
    <row r="1869">
      <c r="Q1869" s="16"/>
      <c r="R1869" s="16"/>
      <c r="S1869" s="16"/>
    </row>
    <row r="1870">
      <c r="Q1870" s="16"/>
      <c r="R1870" s="16"/>
      <c r="S1870" s="16"/>
    </row>
    <row r="1871">
      <c r="Q1871" s="16"/>
      <c r="R1871" s="16"/>
      <c r="S1871" s="16"/>
    </row>
    <row r="1872">
      <c r="Q1872" s="16"/>
      <c r="R1872" s="16"/>
      <c r="S1872" s="16"/>
    </row>
    <row r="1873">
      <c r="Q1873" s="16"/>
      <c r="R1873" s="16"/>
      <c r="S1873" s="16"/>
    </row>
    <row r="1874">
      <c r="Q1874" s="16"/>
      <c r="R1874" s="16"/>
      <c r="S1874" s="16"/>
    </row>
    <row r="1875">
      <c r="Q1875" s="16"/>
      <c r="R1875" s="16"/>
      <c r="S1875" s="16"/>
    </row>
    <row r="1876">
      <c r="Q1876" s="16"/>
      <c r="R1876" s="16"/>
      <c r="S1876" s="16"/>
    </row>
    <row r="1877">
      <c r="Q1877" s="16"/>
      <c r="R1877" s="16"/>
      <c r="S1877" s="16"/>
    </row>
    <row r="1878">
      <c r="Q1878" s="16"/>
      <c r="R1878" s="16"/>
      <c r="S1878" s="16"/>
    </row>
    <row r="1879">
      <c r="Q1879" s="16"/>
      <c r="R1879" s="16"/>
      <c r="S1879" s="16"/>
    </row>
    <row r="1880">
      <c r="Q1880" s="16"/>
      <c r="R1880" s="16"/>
      <c r="S1880" s="16"/>
    </row>
    <row r="1881">
      <c r="Q1881" s="16"/>
      <c r="R1881" s="16"/>
      <c r="S1881" s="16"/>
    </row>
    <row r="1882">
      <c r="Q1882" s="16"/>
      <c r="R1882" s="16"/>
      <c r="S1882" s="16"/>
    </row>
    <row r="1883">
      <c r="Q1883" s="16"/>
      <c r="R1883" s="16"/>
      <c r="S1883" s="16"/>
    </row>
    <row r="1884">
      <c r="Q1884" s="16"/>
      <c r="R1884" s="16"/>
      <c r="S1884" s="16"/>
    </row>
    <row r="1885">
      <c r="Q1885" s="16"/>
      <c r="R1885" s="16"/>
      <c r="S1885" s="16"/>
    </row>
    <row r="1886">
      <c r="Q1886" s="16"/>
      <c r="R1886" s="16"/>
      <c r="S1886" s="16"/>
    </row>
    <row r="1887">
      <c r="Q1887" s="16"/>
      <c r="R1887" s="16"/>
      <c r="S1887" s="16"/>
    </row>
    <row r="1888">
      <c r="Q1888" s="16"/>
      <c r="R1888" s="16"/>
      <c r="S1888" s="16"/>
    </row>
    <row r="1889">
      <c r="Q1889" s="16"/>
      <c r="R1889" s="16"/>
      <c r="S1889" s="16"/>
    </row>
    <row r="1890">
      <c r="Q1890" s="16"/>
      <c r="R1890" s="16"/>
      <c r="S1890" s="16"/>
    </row>
    <row r="1891">
      <c r="Q1891" s="16"/>
      <c r="R1891" s="16"/>
      <c r="S1891" s="16"/>
    </row>
    <row r="1892">
      <c r="Q1892" s="16"/>
      <c r="R1892" s="16"/>
      <c r="S1892" s="16"/>
    </row>
    <row r="1893">
      <c r="Q1893" s="16"/>
      <c r="R1893" s="16"/>
      <c r="S1893" s="16"/>
    </row>
    <row r="1894">
      <c r="Q1894" s="16"/>
      <c r="R1894" s="16"/>
      <c r="S1894" s="16"/>
    </row>
    <row r="1895">
      <c r="Q1895" s="16"/>
      <c r="R1895" s="16"/>
      <c r="S1895" s="16"/>
    </row>
    <row r="1896">
      <c r="Q1896" s="16"/>
      <c r="R1896" s="16"/>
      <c r="S1896" s="16"/>
    </row>
    <row r="1897">
      <c r="Q1897" s="16"/>
      <c r="R1897" s="16"/>
      <c r="S1897" s="16"/>
    </row>
    <row r="1898">
      <c r="Q1898" s="16"/>
      <c r="R1898" s="16"/>
      <c r="S1898" s="16"/>
    </row>
    <row r="1899">
      <c r="Q1899" s="16"/>
      <c r="R1899" s="16"/>
      <c r="S1899" s="16"/>
    </row>
    <row r="1900">
      <c r="Q1900" s="16"/>
      <c r="R1900" s="16"/>
      <c r="S1900" s="16"/>
    </row>
    <row r="1901">
      <c r="Q1901" s="16"/>
      <c r="R1901" s="16"/>
      <c r="S1901" s="16"/>
    </row>
    <row r="1902">
      <c r="Q1902" s="16"/>
      <c r="R1902" s="16"/>
      <c r="S1902" s="16"/>
    </row>
    <row r="1903">
      <c r="Q1903" s="16"/>
      <c r="R1903" s="16"/>
      <c r="S1903" s="16"/>
    </row>
    <row r="1904">
      <c r="Q1904" s="16"/>
      <c r="R1904" s="16"/>
      <c r="S1904" s="16"/>
    </row>
    <row r="1905">
      <c r="Q1905" s="16"/>
      <c r="R1905" s="16"/>
      <c r="S1905" s="16"/>
    </row>
    <row r="1906">
      <c r="Q1906" s="16"/>
      <c r="R1906" s="16"/>
      <c r="S1906" s="16"/>
    </row>
    <row r="1907">
      <c r="Q1907" s="16"/>
      <c r="R1907" s="16"/>
      <c r="S1907" s="16"/>
    </row>
    <row r="1908">
      <c r="Q1908" s="16"/>
      <c r="R1908" s="16"/>
      <c r="S1908" s="16"/>
    </row>
    <row r="1909">
      <c r="Q1909" s="16"/>
      <c r="R1909" s="16"/>
      <c r="S1909" s="16"/>
    </row>
    <row r="1910">
      <c r="Q1910" s="16"/>
      <c r="R1910" s="16"/>
      <c r="S1910" s="16"/>
    </row>
    <row r="1911">
      <c r="Q1911" s="16"/>
      <c r="R1911" s="16"/>
      <c r="S1911" s="16"/>
    </row>
    <row r="1912">
      <c r="Q1912" s="16"/>
      <c r="R1912" s="16"/>
      <c r="S1912" s="16"/>
    </row>
    <row r="1913">
      <c r="Q1913" s="16"/>
      <c r="R1913" s="16"/>
      <c r="S1913" s="16"/>
    </row>
    <row r="1914">
      <c r="Q1914" s="16"/>
      <c r="R1914" s="16"/>
      <c r="S1914" s="16"/>
    </row>
    <row r="1915">
      <c r="Q1915" s="16"/>
      <c r="R1915" s="16"/>
      <c r="S1915" s="16"/>
    </row>
    <row r="1916">
      <c r="Q1916" s="16"/>
      <c r="R1916" s="16"/>
      <c r="S1916" s="16"/>
    </row>
    <row r="1917">
      <c r="Q1917" s="16"/>
      <c r="R1917" s="16"/>
      <c r="S1917" s="16"/>
    </row>
    <row r="1918">
      <c r="Q1918" s="16"/>
      <c r="R1918" s="16"/>
      <c r="S1918" s="16"/>
    </row>
    <row r="1919">
      <c r="Q1919" s="16"/>
      <c r="R1919" s="16"/>
      <c r="S1919" s="16"/>
    </row>
    <row r="1920">
      <c r="Q1920" s="16"/>
      <c r="R1920" s="16"/>
      <c r="S1920" s="16"/>
    </row>
    <row r="1921">
      <c r="Q1921" s="16"/>
      <c r="R1921" s="16"/>
      <c r="S1921" s="16"/>
    </row>
    <row r="1922">
      <c r="Q1922" s="16"/>
      <c r="R1922" s="16"/>
      <c r="S1922" s="16"/>
    </row>
    <row r="1923">
      <c r="Q1923" s="16"/>
      <c r="R1923" s="16"/>
      <c r="S1923" s="16"/>
    </row>
    <row r="1924">
      <c r="Q1924" s="16"/>
      <c r="R1924" s="16"/>
      <c r="S1924" s="16"/>
    </row>
    <row r="1925">
      <c r="Q1925" s="16"/>
      <c r="R1925" s="16"/>
      <c r="S1925" s="16"/>
    </row>
    <row r="1926">
      <c r="Q1926" s="16"/>
      <c r="R1926" s="16"/>
      <c r="S1926" s="16"/>
    </row>
    <row r="1927">
      <c r="Q1927" s="16"/>
      <c r="R1927" s="16"/>
      <c r="S1927" s="16"/>
    </row>
    <row r="1928">
      <c r="Q1928" s="16"/>
      <c r="R1928" s="16"/>
      <c r="S1928" s="16"/>
    </row>
    <row r="1929">
      <c r="Q1929" s="16"/>
      <c r="R1929" s="16"/>
      <c r="S1929" s="16"/>
    </row>
    <row r="1930">
      <c r="Q1930" s="16"/>
      <c r="R1930" s="16"/>
      <c r="S1930" s="16"/>
    </row>
    <row r="1931">
      <c r="Q1931" s="16"/>
      <c r="R1931" s="16"/>
      <c r="S1931" s="16"/>
    </row>
    <row r="1932">
      <c r="Q1932" s="16"/>
      <c r="R1932" s="16"/>
      <c r="S1932" s="16"/>
    </row>
    <row r="1933">
      <c r="Q1933" s="16"/>
      <c r="R1933" s="16"/>
      <c r="S1933" s="16"/>
    </row>
    <row r="1934">
      <c r="Q1934" s="16"/>
      <c r="R1934" s="16"/>
      <c r="S1934" s="16"/>
    </row>
    <row r="1935">
      <c r="Q1935" s="16"/>
      <c r="R1935" s="16"/>
      <c r="S1935" s="16"/>
    </row>
    <row r="1936">
      <c r="Q1936" s="16"/>
      <c r="R1936" s="16"/>
      <c r="S1936" s="16"/>
    </row>
    <row r="1937">
      <c r="Q1937" s="16"/>
      <c r="R1937" s="16"/>
      <c r="S1937" s="16"/>
    </row>
    <row r="1938">
      <c r="Q1938" s="16"/>
      <c r="R1938" s="16"/>
      <c r="S1938" s="16"/>
    </row>
    <row r="1939">
      <c r="Q1939" s="16"/>
      <c r="R1939" s="16"/>
      <c r="S1939" s="16"/>
    </row>
    <row r="1940">
      <c r="Q1940" s="16"/>
      <c r="R1940" s="16"/>
      <c r="S1940" s="16"/>
    </row>
    <row r="1941">
      <c r="Q1941" s="16"/>
      <c r="R1941" s="16"/>
      <c r="S1941" s="16"/>
    </row>
    <row r="1942">
      <c r="Q1942" s="16"/>
      <c r="R1942" s="16"/>
      <c r="S1942" s="16"/>
    </row>
    <row r="1943">
      <c r="Q1943" s="16"/>
      <c r="R1943" s="16"/>
      <c r="S1943" s="16"/>
    </row>
    <row r="1944">
      <c r="Q1944" s="16"/>
      <c r="R1944" s="16"/>
      <c r="S1944" s="16"/>
    </row>
    <row r="1945">
      <c r="Q1945" s="16"/>
      <c r="R1945" s="16"/>
      <c r="S1945" s="16"/>
    </row>
    <row r="1946">
      <c r="Q1946" s="16"/>
      <c r="R1946" s="16"/>
      <c r="S1946" s="16"/>
    </row>
    <row r="1947">
      <c r="Q1947" s="16"/>
      <c r="R1947" s="16"/>
      <c r="S1947" s="16"/>
    </row>
    <row r="1948">
      <c r="Q1948" s="16"/>
      <c r="R1948" s="16"/>
      <c r="S1948" s="16"/>
    </row>
    <row r="1949">
      <c r="Q1949" s="16"/>
      <c r="R1949" s="16"/>
      <c r="S1949" s="16"/>
    </row>
    <row r="1950">
      <c r="Q1950" s="16"/>
      <c r="R1950" s="16"/>
      <c r="S1950" s="16"/>
    </row>
    <row r="1951">
      <c r="Q1951" s="16"/>
      <c r="R1951" s="16"/>
      <c r="S1951" s="16"/>
    </row>
    <row r="1952">
      <c r="Q1952" s="16"/>
      <c r="R1952" s="16"/>
      <c r="S1952" s="16"/>
    </row>
    <row r="1953">
      <c r="Q1953" s="16"/>
      <c r="R1953" s="16"/>
      <c r="S1953" s="16"/>
    </row>
    <row r="1954">
      <c r="Q1954" s="16"/>
      <c r="R1954" s="16"/>
      <c r="S1954" s="16"/>
    </row>
    <row r="1955">
      <c r="Q1955" s="16"/>
      <c r="R1955" s="16"/>
      <c r="S1955" s="16"/>
    </row>
    <row r="1956">
      <c r="Q1956" s="16"/>
      <c r="R1956" s="16"/>
      <c r="S1956" s="16"/>
    </row>
    <row r="1957">
      <c r="Q1957" s="16"/>
      <c r="R1957" s="16"/>
      <c r="S1957" s="16"/>
    </row>
    <row r="1958">
      <c r="Q1958" s="16"/>
      <c r="R1958" s="16"/>
      <c r="S1958" s="16"/>
    </row>
    <row r="1959">
      <c r="Q1959" s="16"/>
      <c r="R1959" s="16"/>
      <c r="S1959" s="16"/>
    </row>
    <row r="1960">
      <c r="Q1960" s="16"/>
      <c r="R1960" s="16"/>
      <c r="S1960" s="16"/>
    </row>
    <row r="1961">
      <c r="Q1961" s="16"/>
      <c r="R1961" s="16"/>
      <c r="S1961" s="16"/>
    </row>
    <row r="1962">
      <c r="Q1962" s="16"/>
      <c r="R1962" s="16"/>
      <c r="S1962" s="16"/>
    </row>
    <row r="1963">
      <c r="Q1963" s="16"/>
      <c r="R1963" s="16"/>
      <c r="S1963" s="16"/>
    </row>
    <row r="1964">
      <c r="Q1964" s="16"/>
      <c r="R1964" s="16"/>
      <c r="S1964" s="16"/>
    </row>
    <row r="1965">
      <c r="Q1965" s="16"/>
      <c r="R1965" s="16"/>
      <c r="S1965" s="16"/>
    </row>
    <row r="1966">
      <c r="Q1966" s="16"/>
      <c r="R1966" s="16"/>
      <c r="S1966" s="16"/>
    </row>
    <row r="1967">
      <c r="Q1967" s="16"/>
      <c r="R1967" s="16"/>
      <c r="S1967" s="16"/>
    </row>
    <row r="1968">
      <c r="Q1968" s="16"/>
      <c r="R1968" s="16"/>
      <c r="S1968" s="16"/>
    </row>
    <row r="1969">
      <c r="Q1969" s="16"/>
      <c r="R1969" s="16"/>
      <c r="S1969" s="16"/>
    </row>
    <row r="1970">
      <c r="Q1970" s="16"/>
      <c r="R1970" s="16"/>
      <c r="S1970" s="16"/>
    </row>
    <row r="1971">
      <c r="Q1971" s="16"/>
      <c r="R1971" s="16"/>
      <c r="S1971" s="16"/>
    </row>
    <row r="1972">
      <c r="Q1972" s="16"/>
      <c r="R1972" s="16"/>
      <c r="S1972" s="16"/>
    </row>
    <row r="1973">
      <c r="Q1973" s="16"/>
      <c r="R1973" s="16"/>
      <c r="S1973" s="16"/>
    </row>
    <row r="1974">
      <c r="Q1974" s="16"/>
      <c r="R1974" s="16"/>
      <c r="S1974" s="16"/>
    </row>
    <row r="1975">
      <c r="Q1975" s="16"/>
      <c r="R1975" s="16"/>
      <c r="S1975" s="16"/>
    </row>
    <row r="1976">
      <c r="Q1976" s="16"/>
      <c r="R1976" s="16"/>
      <c r="S1976" s="16"/>
    </row>
    <row r="1977">
      <c r="Q1977" s="16"/>
      <c r="R1977" s="16"/>
      <c r="S1977" s="16"/>
    </row>
    <row r="1978">
      <c r="Q1978" s="16"/>
      <c r="R1978" s="16"/>
      <c r="S1978" s="16"/>
    </row>
    <row r="1979">
      <c r="Q1979" s="16"/>
      <c r="R1979" s="16"/>
      <c r="S1979" s="16"/>
    </row>
    <row r="1980">
      <c r="Q1980" s="16"/>
      <c r="R1980" s="16"/>
      <c r="S1980" s="16"/>
    </row>
    <row r="1981">
      <c r="Q1981" s="16"/>
      <c r="R1981" s="16"/>
      <c r="S1981" s="16"/>
    </row>
    <row r="1982">
      <c r="Q1982" s="16"/>
      <c r="R1982" s="16"/>
      <c r="S1982" s="16"/>
    </row>
    <row r="1983">
      <c r="Q1983" s="16"/>
      <c r="R1983" s="16"/>
      <c r="S1983" s="16"/>
    </row>
    <row r="1984">
      <c r="Q1984" s="16"/>
      <c r="R1984" s="16"/>
      <c r="S1984" s="16"/>
    </row>
    <row r="1985">
      <c r="Q1985" s="16"/>
      <c r="R1985" s="16"/>
      <c r="S1985" s="16"/>
    </row>
    <row r="1986">
      <c r="Q1986" s="16"/>
      <c r="R1986" s="16"/>
      <c r="S1986" s="16"/>
    </row>
    <row r="1987">
      <c r="Q1987" s="16"/>
      <c r="R1987" s="16"/>
      <c r="S1987" s="16"/>
    </row>
    <row r="1988">
      <c r="Q1988" s="16"/>
      <c r="R1988" s="16"/>
      <c r="S1988" s="16"/>
    </row>
    <row r="1989">
      <c r="Q1989" s="16"/>
      <c r="R1989" s="16"/>
      <c r="S1989" s="16"/>
    </row>
    <row r="1990">
      <c r="Q1990" s="16"/>
      <c r="R1990" s="16"/>
      <c r="S1990" s="16"/>
    </row>
    <row r="1991">
      <c r="Q1991" s="16"/>
      <c r="R1991" s="16"/>
      <c r="S1991" s="16"/>
    </row>
    <row r="1992">
      <c r="Q1992" s="16"/>
      <c r="R1992" s="16"/>
      <c r="S1992" s="16"/>
    </row>
    <row r="1993">
      <c r="Q1993" s="16"/>
      <c r="R1993" s="16"/>
      <c r="S1993" s="16"/>
    </row>
    <row r="1994">
      <c r="Q1994" s="16"/>
      <c r="R1994" s="16"/>
      <c r="S1994" s="16"/>
    </row>
    <row r="1995">
      <c r="Q1995" s="16"/>
      <c r="R1995" s="16"/>
      <c r="S1995" s="16"/>
    </row>
    <row r="1996">
      <c r="Q1996" s="16"/>
      <c r="R1996" s="16"/>
      <c r="S1996" s="16"/>
    </row>
    <row r="1997">
      <c r="Q1997" s="16"/>
      <c r="R1997" s="16"/>
      <c r="S1997" s="16"/>
    </row>
    <row r="1998">
      <c r="Q1998" s="16"/>
      <c r="R1998" s="16"/>
      <c r="S1998" s="16"/>
    </row>
    <row r="1999">
      <c r="Q1999" s="16"/>
      <c r="R1999" s="16"/>
      <c r="S1999" s="16"/>
    </row>
    <row r="2000">
      <c r="Q2000" s="16"/>
      <c r="R2000" s="16"/>
      <c r="S2000" s="16"/>
    </row>
    <row r="2001">
      <c r="Q2001" s="16"/>
      <c r="R2001" s="16"/>
      <c r="S2001" s="16"/>
    </row>
    <row r="2002">
      <c r="Q2002" s="16"/>
      <c r="R2002" s="16"/>
      <c r="S2002" s="16"/>
    </row>
    <row r="2003">
      <c r="Q2003" s="16"/>
      <c r="R2003" s="16"/>
      <c r="S2003" s="16"/>
    </row>
    <row r="2004">
      <c r="Q2004" s="16"/>
      <c r="R2004" s="16"/>
      <c r="S2004" s="16"/>
    </row>
    <row r="2005">
      <c r="Q2005" s="16"/>
      <c r="R2005" s="16"/>
      <c r="S2005" s="16"/>
    </row>
    <row r="2006">
      <c r="Q2006" s="16"/>
      <c r="R2006" s="16"/>
      <c r="S2006" s="16"/>
    </row>
    <row r="2007">
      <c r="Q2007" s="16"/>
      <c r="R2007" s="16"/>
      <c r="S2007" s="16"/>
    </row>
    <row r="2008">
      <c r="Q2008" s="16"/>
      <c r="R2008" s="16"/>
      <c r="S2008" s="16"/>
    </row>
    <row r="2009">
      <c r="Q2009" s="16"/>
      <c r="R2009" s="16"/>
      <c r="S2009" s="16"/>
    </row>
    <row r="2010">
      <c r="Q2010" s="16"/>
      <c r="R2010" s="16"/>
      <c r="S2010" s="16"/>
    </row>
    <row r="2011">
      <c r="Q2011" s="16"/>
      <c r="R2011" s="16"/>
      <c r="S2011" s="16"/>
    </row>
    <row r="2012">
      <c r="Q2012" s="16"/>
      <c r="R2012" s="16"/>
      <c r="S2012" s="16"/>
    </row>
    <row r="2013">
      <c r="Q2013" s="16"/>
      <c r="R2013" s="16"/>
      <c r="S2013" s="16"/>
    </row>
    <row r="2014">
      <c r="Q2014" s="16"/>
      <c r="R2014" s="16"/>
      <c r="S2014" s="16"/>
    </row>
    <row r="2015">
      <c r="Q2015" s="16"/>
      <c r="R2015" s="16"/>
      <c r="S2015" s="16"/>
    </row>
    <row r="2016">
      <c r="Q2016" s="16"/>
      <c r="R2016" s="16"/>
      <c r="S2016" s="16"/>
    </row>
    <row r="2017">
      <c r="Q2017" s="16"/>
      <c r="R2017" s="16"/>
      <c r="S2017" s="16"/>
    </row>
    <row r="2018">
      <c r="Q2018" s="16"/>
      <c r="R2018" s="16"/>
      <c r="S2018" s="16"/>
    </row>
    <row r="2019">
      <c r="Q2019" s="16"/>
      <c r="R2019" s="16"/>
      <c r="S2019" s="16"/>
    </row>
    <row r="2020">
      <c r="Q2020" s="16"/>
      <c r="R2020" s="16"/>
      <c r="S2020" s="16"/>
    </row>
    <row r="2021">
      <c r="Q2021" s="16"/>
      <c r="R2021" s="16"/>
      <c r="S2021" s="16"/>
    </row>
    <row r="2022">
      <c r="Q2022" s="16"/>
      <c r="R2022" s="16"/>
      <c r="S2022" s="16"/>
    </row>
    <row r="2023">
      <c r="Q2023" s="16"/>
      <c r="R2023" s="16"/>
      <c r="S2023" s="16"/>
    </row>
    <row r="2024">
      <c r="Q2024" s="16"/>
      <c r="R2024" s="16"/>
      <c r="S2024" s="16"/>
    </row>
    <row r="2025">
      <c r="Q2025" s="16"/>
      <c r="R2025" s="16"/>
      <c r="S2025" s="16"/>
    </row>
    <row r="2026">
      <c r="Q2026" s="16"/>
      <c r="R2026" s="16"/>
      <c r="S2026" s="16"/>
    </row>
    <row r="2027">
      <c r="Q2027" s="16"/>
      <c r="R2027" s="16"/>
      <c r="S2027" s="16"/>
    </row>
    <row r="2028">
      <c r="Q2028" s="16"/>
      <c r="R2028" s="16"/>
      <c r="S2028" s="16"/>
    </row>
    <row r="2029">
      <c r="Q2029" s="16"/>
      <c r="R2029" s="16"/>
      <c r="S2029" s="16"/>
    </row>
    <row r="2030">
      <c r="Q2030" s="16"/>
      <c r="R2030" s="16"/>
      <c r="S2030" s="16"/>
    </row>
    <row r="2031">
      <c r="Q2031" s="16"/>
      <c r="R2031" s="16"/>
      <c r="S2031" s="16"/>
    </row>
    <row r="2032">
      <c r="Q2032" s="16"/>
      <c r="R2032" s="16"/>
      <c r="S2032" s="16"/>
    </row>
    <row r="2033">
      <c r="Q2033" s="16"/>
      <c r="R2033" s="16"/>
      <c r="S2033" s="16"/>
    </row>
    <row r="2034">
      <c r="Q2034" s="16"/>
      <c r="R2034" s="16"/>
      <c r="S2034" s="16"/>
    </row>
    <row r="2035">
      <c r="Q2035" s="16"/>
      <c r="R2035" s="16"/>
      <c r="S2035" s="16"/>
    </row>
    <row r="2036">
      <c r="Q2036" s="16"/>
      <c r="R2036" s="16"/>
      <c r="S2036" s="16"/>
    </row>
    <row r="2037">
      <c r="Q2037" s="16"/>
      <c r="R2037" s="16"/>
      <c r="S2037" s="16"/>
    </row>
    <row r="2038">
      <c r="Q2038" s="16"/>
      <c r="R2038" s="16"/>
      <c r="S2038" s="16"/>
    </row>
    <row r="2039">
      <c r="Q2039" s="16"/>
      <c r="R2039" s="16"/>
      <c r="S2039" s="16"/>
    </row>
    <row r="2040">
      <c r="Q2040" s="16"/>
      <c r="R2040" s="16"/>
      <c r="S2040" s="16"/>
    </row>
    <row r="2041">
      <c r="Q2041" s="16"/>
      <c r="R2041" s="16"/>
      <c r="S2041" s="16"/>
    </row>
    <row r="2042">
      <c r="Q2042" s="16"/>
      <c r="R2042" s="16"/>
      <c r="S2042" s="16"/>
    </row>
    <row r="2043">
      <c r="Q2043" s="16"/>
      <c r="R2043" s="16"/>
      <c r="S2043" s="16"/>
    </row>
    <row r="2044">
      <c r="Q2044" s="16"/>
      <c r="R2044" s="16"/>
      <c r="S2044" s="16"/>
    </row>
    <row r="2045">
      <c r="Q2045" s="16"/>
      <c r="R2045" s="16"/>
      <c r="S2045" s="16"/>
    </row>
    <row r="2046">
      <c r="Q2046" s="16"/>
      <c r="R2046" s="16"/>
      <c r="S2046" s="16"/>
    </row>
    <row r="2047">
      <c r="Q2047" s="16"/>
      <c r="R2047" s="16"/>
      <c r="S2047" s="16"/>
    </row>
    <row r="2048">
      <c r="Q2048" s="16"/>
      <c r="R2048" s="16"/>
      <c r="S2048" s="16"/>
    </row>
    <row r="2049">
      <c r="Q2049" s="16"/>
      <c r="R2049" s="16"/>
      <c r="S2049" s="16"/>
    </row>
    <row r="2050">
      <c r="Q2050" s="16"/>
      <c r="R2050" s="16"/>
      <c r="S2050" s="16"/>
    </row>
    <row r="2051">
      <c r="Q2051" s="16"/>
      <c r="R2051" s="16"/>
      <c r="S2051" s="16"/>
    </row>
    <row r="2052">
      <c r="Q2052" s="16"/>
      <c r="R2052" s="16"/>
      <c r="S2052" s="16"/>
    </row>
    <row r="2053">
      <c r="Q2053" s="16"/>
      <c r="R2053" s="16"/>
      <c r="S2053" s="16"/>
    </row>
    <row r="2054">
      <c r="Q2054" s="16"/>
      <c r="R2054" s="16"/>
      <c r="S2054" s="16"/>
    </row>
    <row r="2055">
      <c r="Q2055" s="16"/>
      <c r="R2055" s="16"/>
      <c r="S2055" s="16"/>
    </row>
    <row r="2056">
      <c r="Q2056" s="16"/>
      <c r="R2056" s="16"/>
      <c r="S2056" s="16"/>
    </row>
    <row r="2057">
      <c r="Q2057" s="16"/>
      <c r="R2057" s="16"/>
      <c r="S2057" s="16"/>
    </row>
    <row r="2058">
      <c r="Q2058" s="16"/>
      <c r="R2058" s="16"/>
      <c r="S2058" s="16"/>
    </row>
    <row r="2059">
      <c r="Q2059" s="16"/>
      <c r="R2059" s="16"/>
      <c r="S2059" s="16"/>
    </row>
    <row r="2060">
      <c r="Q2060" s="16"/>
      <c r="R2060" s="16"/>
      <c r="S2060" s="16"/>
    </row>
    <row r="2061">
      <c r="Q2061" s="16"/>
      <c r="R2061" s="16"/>
      <c r="S2061" s="16"/>
    </row>
    <row r="2062">
      <c r="Q2062" s="16"/>
      <c r="R2062" s="16"/>
      <c r="S2062" s="16"/>
    </row>
    <row r="2063">
      <c r="Q2063" s="16"/>
      <c r="R2063" s="16"/>
      <c r="S2063" s="16"/>
    </row>
    <row r="2064">
      <c r="Q2064" s="16"/>
      <c r="R2064" s="16"/>
      <c r="S2064" s="16"/>
    </row>
    <row r="2065">
      <c r="Q2065" s="16"/>
      <c r="R2065" s="16"/>
      <c r="S2065" s="16"/>
    </row>
    <row r="2066">
      <c r="Q2066" s="16"/>
      <c r="R2066" s="16"/>
      <c r="S2066" s="16"/>
    </row>
    <row r="2067">
      <c r="Q2067" s="16"/>
      <c r="R2067" s="16"/>
      <c r="S2067" s="16"/>
    </row>
    <row r="2068">
      <c r="Q2068" s="16"/>
      <c r="R2068" s="16"/>
      <c r="S2068" s="16"/>
    </row>
    <row r="2069">
      <c r="Q2069" s="16"/>
      <c r="R2069" s="16"/>
      <c r="S2069" s="16"/>
    </row>
    <row r="2070">
      <c r="Q2070" s="16"/>
      <c r="R2070" s="16"/>
      <c r="S2070" s="16"/>
    </row>
    <row r="2071">
      <c r="Q2071" s="16"/>
      <c r="R2071" s="16"/>
      <c r="S2071" s="16"/>
    </row>
    <row r="2072">
      <c r="Q2072" s="16"/>
      <c r="R2072" s="16"/>
      <c r="S2072" s="16"/>
    </row>
    <row r="2073">
      <c r="Q2073" s="16"/>
      <c r="R2073" s="16"/>
      <c r="S2073" s="16"/>
    </row>
    <row r="2074">
      <c r="Q2074" s="16"/>
      <c r="R2074" s="16"/>
      <c r="S2074" s="16"/>
    </row>
    <row r="2075">
      <c r="Q2075" s="16"/>
      <c r="R2075" s="16"/>
      <c r="S2075" s="16"/>
    </row>
    <row r="2076">
      <c r="Q2076" s="16"/>
      <c r="R2076" s="16"/>
      <c r="S2076" s="16"/>
    </row>
    <row r="2077">
      <c r="Q2077" s="16"/>
      <c r="R2077" s="16"/>
      <c r="S2077" s="16"/>
    </row>
    <row r="2078">
      <c r="Q2078" s="16"/>
      <c r="R2078" s="16"/>
      <c r="S2078" s="16"/>
    </row>
    <row r="2079">
      <c r="Q2079" s="16"/>
      <c r="R2079" s="16"/>
      <c r="S2079" s="16"/>
    </row>
    <row r="2080">
      <c r="Q2080" s="16"/>
      <c r="R2080" s="16"/>
      <c r="S2080" s="16"/>
    </row>
    <row r="2081">
      <c r="Q2081" s="16"/>
      <c r="R2081" s="16"/>
      <c r="S2081" s="16"/>
    </row>
    <row r="2082">
      <c r="Q2082" s="16"/>
      <c r="R2082" s="16"/>
      <c r="S2082" s="16"/>
    </row>
    <row r="2083">
      <c r="Q2083" s="16"/>
      <c r="R2083" s="16"/>
      <c r="S2083" s="16"/>
    </row>
    <row r="2084">
      <c r="Q2084" s="16"/>
      <c r="R2084" s="16"/>
      <c r="S2084" s="16"/>
    </row>
    <row r="2085">
      <c r="Q2085" s="16"/>
      <c r="R2085" s="16"/>
      <c r="S2085" s="16"/>
    </row>
    <row r="2086">
      <c r="Q2086" s="16"/>
      <c r="R2086" s="16"/>
      <c r="S2086" s="16"/>
    </row>
    <row r="2087">
      <c r="Q2087" s="16"/>
      <c r="R2087" s="16"/>
      <c r="S2087" s="16"/>
    </row>
    <row r="2088">
      <c r="Q2088" s="16"/>
      <c r="R2088" s="16"/>
      <c r="S2088" s="16"/>
    </row>
    <row r="2089">
      <c r="Q2089" s="16"/>
      <c r="R2089" s="16"/>
      <c r="S2089" s="16"/>
    </row>
    <row r="2090">
      <c r="Q2090" s="16"/>
      <c r="R2090" s="16"/>
      <c r="S2090" s="16"/>
    </row>
    <row r="2091">
      <c r="Q2091" s="16"/>
      <c r="R2091" s="16"/>
      <c r="S2091" s="16"/>
    </row>
    <row r="2092">
      <c r="Q2092" s="16"/>
      <c r="R2092" s="16"/>
      <c r="S2092" s="16"/>
    </row>
    <row r="2093">
      <c r="Q2093" s="16"/>
      <c r="R2093" s="16"/>
      <c r="S2093" s="16"/>
    </row>
    <row r="2094">
      <c r="Q2094" s="16"/>
      <c r="R2094" s="16"/>
      <c r="S2094" s="16"/>
    </row>
    <row r="2095">
      <c r="Q2095" s="16"/>
      <c r="R2095" s="16"/>
      <c r="S2095" s="16"/>
    </row>
    <row r="2096">
      <c r="Q2096" s="16"/>
      <c r="R2096" s="16"/>
      <c r="S2096" s="16"/>
    </row>
    <row r="2097">
      <c r="Q2097" s="16"/>
      <c r="R2097" s="16"/>
      <c r="S2097" s="16"/>
    </row>
    <row r="2098">
      <c r="Q2098" s="16"/>
      <c r="R2098" s="16"/>
      <c r="S2098" s="16"/>
    </row>
    <row r="2099">
      <c r="Q2099" s="16"/>
      <c r="R2099" s="16"/>
      <c r="S2099" s="16"/>
    </row>
    <row r="2100">
      <c r="Q2100" s="16"/>
      <c r="R2100" s="16"/>
      <c r="S2100" s="16"/>
    </row>
    <row r="2101">
      <c r="Q2101" s="16"/>
      <c r="R2101" s="16"/>
      <c r="S2101" s="16"/>
    </row>
    <row r="2102">
      <c r="Q2102" s="16"/>
      <c r="R2102" s="16"/>
      <c r="S2102" s="16"/>
    </row>
    <row r="2103">
      <c r="Q2103" s="16"/>
      <c r="R2103" s="16"/>
      <c r="S2103" s="16"/>
    </row>
    <row r="2104">
      <c r="Q2104" s="16"/>
      <c r="R2104" s="16"/>
      <c r="S2104" s="16"/>
    </row>
    <row r="2105">
      <c r="Q2105" s="16"/>
      <c r="R2105" s="16"/>
      <c r="S2105" s="16"/>
    </row>
    <row r="2106">
      <c r="Q2106" s="16"/>
      <c r="R2106" s="16"/>
      <c r="S2106" s="16"/>
    </row>
    <row r="2107">
      <c r="Q2107" s="16"/>
      <c r="R2107" s="16"/>
      <c r="S2107" s="16"/>
    </row>
    <row r="2108">
      <c r="Q2108" s="16"/>
      <c r="R2108" s="16"/>
      <c r="S2108" s="16"/>
    </row>
    <row r="2109">
      <c r="Q2109" s="16"/>
      <c r="R2109" s="16"/>
      <c r="S2109" s="16"/>
    </row>
    <row r="2110">
      <c r="Q2110" s="16"/>
      <c r="R2110" s="16"/>
      <c r="S2110" s="16"/>
    </row>
    <row r="2111">
      <c r="Q2111" s="16"/>
      <c r="R2111" s="16"/>
      <c r="S2111" s="16"/>
    </row>
    <row r="2112">
      <c r="Q2112" s="16"/>
      <c r="R2112" s="16"/>
      <c r="S2112" s="16"/>
    </row>
    <row r="2113">
      <c r="Q2113" s="16"/>
      <c r="R2113" s="16"/>
      <c r="S2113" s="16"/>
    </row>
    <row r="2114">
      <c r="Q2114" s="16"/>
      <c r="R2114" s="16"/>
      <c r="S2114" s="16"/>
    </row>
    <row r="2115">
      <c r="Q2115" s="16"/>
      <c r="R2115" s="16"/>
      <c r="S2115" s="16"/>
    </row>
    <row r="2116">
      <c r="Q2116" s="16"/>
      <c r="R2116" s="16"/>
      <c r="S2116" s="16"/>
    </row>
    <row r="2117">
      <c r="Q2117" s="16"/>
      <c r="R2117" s="16"/>
      <c r="S2117" s="16"/>
    </row>
    <row r="2118">
      <c r="Q2118" s="16"/>
      <c r="R2118" s="16"/>
      <c r="S2118" s="16"/>
    </row>
    <row r="2119">
      <c r="Q2119" s="16"/>
      <c r="R2119" s="16"/>
      <c r="S2119" s="16"/>
    </row>
    <row r="2120">
      <c r="Q2120" s="16"/>
      <c r="R2120" s="16"/>
      <c r="S2120" s="16"/>
    </row>
    <row r="2121">
      <c r="Q2121" s="16"/>
      <c r="R2121" s="16"/>
      <c r="S2121" s="16"/>
    </row>
    <row r="2122">
      <c r="Q2122" s="16"/>
      <c r="R2122" s="16"/>
      <c r="S2122" s="16"/>
    </row>
    <row r="2123">
      <c r="Q2123" s="16"/>
      <c r="R2123" s="16"/>
      <c r="S2123" s="16"/>
    </row>
    <row r="2124">
      <c r="Q2124" s="16"/>
      <c r="R2124" s="16"/>
      <c r="S2124" s="16"/>
    </row>
    <row r="2125">
      <c r="Q2125" s="16"/>
      <c r="R2125" s="16"/>
      <c r="S2125" s="16"/>
    </row>
    <row r="2126">
      <c r="Q2126" s="16"/>
      <c r="R2126" s="16"/>
      <c r="S2126" s="16"/>
    </row>
    <row r="2127">
      <c r="Q2127" s="16"/>
      <c r="R2127" s="16"/>
      <c r="S2127" s="16"/>
    </row>
    <row r="2128">
      <c r="Q2128" s="16"/>
      <c r="R2128" s="16"/>
      <c r="S2128" s="16"/>
    </row>
    <row r="2129">
      <c r="Q2129" s="16"/>
      <c r="R2129" s="16"/>
      <c r="S2129" s="16"/>
    </row>
    <row r="2130">
      <c r="Q2130" s="16"/>
      <c r="R2130" s="16"/>
      <c r="S2130" s="16"/>
    </row>
    <row r="2131">
      <c r="Q2131" s="16"/>
      <c r="R2131" s="16"/>
      <c r="S2131" s="16"/>
    </row>
    <row r="2132">
      <c r="Q2132" s="16"/>
      <c r="R2132" s="16"/>
      <c r="S2132" s="16"/>
    </row>
    <row r="2133">
      <c r="Q2133" s="16"/>
      <c r="R2133" s="16"/>
      <c r="S2133" s="16"/>
    </row>
    <row r="2134">
      <c r="Q2134" s="16"/>
      <c r="R2134" s="16"/>
      <c r="S2134" s="16"/>
    </row>
    <row r="2135">
      <c r="Q2135" s="16"/>
      <c r="R2135" s="16"/>
      <c r="S2135" s="16"/>
    </row>
    <row r="2136">
      <c r="Q2136" s="16"/>
      <c r="R2136" s="16"/>
      <c r="S2136" s="16"/>
    </row>
    <row r="2137">
      <c r="Q2137" s="16"/>
      <c r="R2137" s="16"/>
      <c r="S2137" s="16"/>
    </row>
    <row r="2138">
      <c r="Q2138" s="16"/>
      <c r="R2138" s="16"/>
      <c r="S2138" s="16"/>
    </row>
    <row r="2139">
      <c r="Q2139" s="16"/>
      <c r="R2139" s="16"/>
      <c r="S2139" s="16"/>
    </row>
    <row r="2140">
      <c r="Q2140" s="16"/>
      <c r="R2140" s="16"/>
      <c r="S2140" s="16"/>
    </row>
    <row r="2141">
      <c r="Q2141" s="16"/>
      <c r="R2141" s="16"/>
      <c r="S2141" s="16"/>
    </row>
    <row r="2142">
      <c r="Q2142" s="16"/>
      <c r="R2142" s="16"/>
      <c r="S2142" s="16"/>
    </row>
    <row r="2143">
      <c r="Q2143" s="16"/>
      <c r="R2143" s="16"/>
      <c r="S2143" s="16"/>
    </row>
    <row r="2144">
      <c r="Q2144" s="16"/>
      <c r="R2144" s="16"/>
      <c r="S2144" s="16"/>
    </row>
    <row r="2145">
      <c r="Q2145" s="16"/>
      <c r="R2145" s="16"/>
      <c r="S2145" s="16"/>
    </row>
    <row r="2146">
      <c r="Q2146" s="16"/>
      <c r="R2146" s="16"/>
      <c r="S2146" s="16"/>
    </row>
    <row r="2147">
      <c r="Q2147" s="16"/>
      <c r="R2147" s="16"/>
      <c r="S2147" s="16"/>
    </row>
    <row r="2148">
      <c r="Q2148" s="16"/>
      <c r="R2148" s="16"/>
      <c r="S2148" s="16"/>
    </row>
    <row r="2149">
      <c r="Q2149" s="16"/>
      <c r="R2149" s="16"/>
      <c r="S2149" s="16"/>
    </row>
    <row r="2150">
      <c r="Q2150" s="16"/>
      <c r="R2150" s="16"/>
      <c r="S2150" s="16"/>
    </row>
    <row r="2151">
      <c r="Q2151" s="16"/>
      <c r="R2151" s="16"/>
      <c r="S2151" s="16"/>
    </row>
    <row r="2152">
      <c r="Q2152" s="16"/>
      <c r="R2152" s="16"/>
      <c r="S2152" s="16"/>
    </row>
    <row r="2153">
      <c r="Q2153" s="16"/>
      <c r="R2153" s="16"/>
      <c r="S2153" s="16"/>
    </row>
    <row r="2154">
      <c r="Q2154" s="16"/>
      <c r="R2154" s="16"/>
      <c r="S2154" s="16"/>
    </row>
    <row r="2155">
      <c r="Q2155" s="16"/>
      <c r="R2155" s="16"/>
      <c r="S2155" s="16"/>
    </row>
    <row r="2156">
      <c r="Q2156" s="16"/>
      <c r="R2156" s="16"/>
      <c r="S2156" s="16"/>
    </row>
    <row r="2157">
      <c r="Q2157" s="16"/>
      <c r="R2157" s="16"/>
      <c r="S2157" s="16"/>
    </row>
    <row r="2158">
      <c r="Q2158" s="16"/>
      <c r="R2158" s="16"/>
      <c r="S2158" s="16"/>
    </row>
    <row r="2159">
      <c r="Q2159" s="16"/>
      <c r="R2159" s="16"/>
      <c r="S2159" s="16"/>
    </row>
    <row r="2160">
      <c r="Q2160" s="16"/>
      <c r="R2160" s="16"/>
      <c r="S2160" s="16"/>
    </row>
    <row r="2161">
      <c r="Q2161" s="16"/>
      <c r="R2161" s="16"/>
      <c r="S2161" s="16"/>
    </row>
    <row r="2162">
      <c r="Q2162" s="16"/>
      <c r="R2162" s="16"/>
      <c r="S2162" s="16"/>
    </row>
    <row r="2163">
      <c r="Q2163" s="16"/>
      <c r="R2163" s="16"/>
      <c r="S2163" s="16"/>
    </row>
    <row r="2164">
      <c r="Q2164" s="16"/>
      <c r="R2164" s="16"/>
      <c r="S2164" s="16"/>
    </row>
    <row r="2165">
      <c r="Q2165" s="16"/>
      <c r="R2165" s="16"/>
      <c r="S2165" s="16"/>
    </row>
    <row r="2166">
      <c r="Q2166" s="16"/>
      <c r="R2166" s="16"/>
      <c r="S2166" s="16"/>
    </row>
    <row r="2167">
      <c r="Q2167" s="16"/>
      <c r="R2167" s="16"/>
      <c r="S2167" s="16"/>
    </row>
    <row r="2168">
      <c r="Q2168" s="16"/>
      <c r="R2168" s="16"/>
      <c r="S2168" s="16"/>
    </row>
    <row r="2169">
      <c r="Q2169" s="16"/>
      <c r="R2169" s="16"/>
      <c r="S2169" s="16"/>
    </row>
    <row r="2170">
      <c r="Q2170" s="16"/>
      <c r="R2170" s="16"/>
      <c r="S2170" s="16"/>
    </row>
    <row r="2171">
      <c r="Q2171" s="16"/>
      <c r="R2171" s="16"/>
      <c r="S2171" s="16"/>
    </row>
    <row r="2172">
      <c r="Q2172" s="16"/>
      <c r="R2172" s="16"/>
      <c r="S2172" s="16"/>
    </row>
    <row r="2173">
      <c r="Q2173" s="16"/>
      <c r="R2173" s="16"/>
      <c r="S2173" s="16"/>
    </row>
    <row r="2174">
      <c r="Q2174" s="16"/>
      <c r="R2174" s="16"/>
      <c r="S2174" s="16"/>
    </row>
    <row r="2175">
      <c r="Q2175" s="16"/>
      <c r="R2175" s="16"/>
      <c r="S2175" s="16"/>
    </row>
    <row r="2176">
      <c r="Q2176" s="16"/>
      <c r="R2176" s="16"/>
      <c r="S2176" s="16"/>
    </row>
    <row r="2177">
      <c r="Q2177" s="16"/>
      <c r="R2177" s="16"/>
      <c r="S2177" s="16"/>
    </row>
    <row r="2178">
      <c r="Q2178" s="16"/>
      <c r="R2178" s="16"/>
      <c r="S2178" s="16"/>
    </row>
    <row r="2179">
      <c r="Q2179" s="16"/>
      <c r="R2179" s="16"/>
      <c r="S2179" s="16"/>
    </row>
    <row r="2180">
      <c r="Q2180" s="16"/>
      <c r="R2180" s="16"/>
      <c r="S2180" s="16"/>
    </row>
    <row r="2181">
      <c r="Q2181" s="16"/>
      <c r="R2181" s="16"/>
      <c r="S2181" s="16"/>
    </row>
    <row r="2182">
      <c r="Q2182" s="16"/>
      <c r="R2182" s="16"/>
      <c r="S2182" s="16"/>
    </row>
    <row r="2183">
      <c r="Q2183" s="16"/>
      <c r="R2183" s="16"/>
      <c r="S2183" s="16"/>
    </row>
    <row r="2184">
      <c r="Q2184" s="16"/>
      <c r="R2184" s="16"/>
      <c r="S2184" s="16"/>
    </row>
    <row r="2185">
      <c r="Q2185" s="16"/>
      <c r="R2185" s="16"/>
      <c r="S2185" s="16"/>
    </row>
    <row r="2186">
      <c r="Q2186" s="16"/>
      <c r="R2186" s="16"/>
      <c r="S2186" s="16"/>
    </row>
    <row r="2187">
      <c r="Q2187" s="16"/>
      <c r="R2187" s="16"/>
      <c r="S2187" s="16"/>
    </row>
    <row r="2188">
      <c r="Q2188" s="16"/>
      <c r="R2188" s="16"/>
      <c r="S2188" s="16"/>
    </row>
    <row r="2189">
      <c r="Q2189" s="16"/>
      <c r="R2189" s="16"/>
      <c r="S2189" s="16"/>
    </row>
    <row r="2190">
      <c r="Q2190" s="16"/>
      <c r="R2190" s="16"/>
      <c r="S2190" s="16"/>
    </row>
    <row r="2191">
      <c r="Q2191" s="16"/>
      <c r="R2191" s="16"/>
      <c r="S2191" s="16"/>
    </row>
    <row r="2192">
      <c r="Q2192" s="16"/>
      <c r="R2192" s="16"/>
      <c r="S2192" s="16"/>
    </row>
    <row r="2193">
      <c r="Q2193" s="16"/>
      <c r="R2193" s="16"/>
      <c r="S2193" s="16"/>
    </row>
    <row r="2194">
      <c r="Q2194" s="16"/>
      <c r="R2194" s="16"/>
      <c r="S2194" s="16"/>
    </row>
    <row r="2195">
      <c r="Q2195" s="16"/>
      <c r="R2195" s="16"/>
      <c r="S2195" s="16"/>
    </row>
    <row r="2196">
      <c r="Q2196" s="16"/>
      <c r="R2196" s="16"/>
      <c r="S2196" s="16"/>
    </row>
    <row r="2197">
      <c r="Q2197" s="16"/>
      <c r="R2197" s="16"/>
      <c r="S2197" s="16"/>
    </row>
    <row r="2198">
      <c r="Q2198" s="16"/>
      <c r="R2198" s="16"/>
      <c r="S2198" s="16"/>
    </row>
    <row r="2199">
      <c r="Q2199" s="16"/>
      <c r="R2199" s="16"/>
      <c r="S2199" s="16"/>
    </row>
    <row r="2200">
      <c r="Q2200" s="16"/>
      <c r="R2200" s="16"/>
      <c r="S2200" s="16"/>
    </row>
    <row r="2201">
      <c r="Q2201" s="16"/>
      <c r="R2201" s="16"/>
      <c r="S2201" s="16"/>
    </row>
    <row r="2202">
      <c r="Q2202" s="16"/>
      <c r="R2202" s="16"/>
      <c r="S2202" s="16"/>
    </row>
    <row r="2203">
      <c r="Q2203" s="16"/>
      <c r="R2203" s="16"/>
      <c r="S2203" s="16"/>
    </row>
    <row r="2204">
      <c r="Q2204" s="16"/>
      <c r="R2204" s="16"/>
      <c r="S2204" s="16"/>
    </row>
    <row r="2205">
      <c r="Q2205" s="16"/>
      <c r="R2205" s="16"/>
      <c r="S2205" s="16"/>
    </row>
    <row r="2206">
      <c r="Q2206" s="16"/>
      <c r="R2206" s="16"/>
      <c r="S2206" s="16"/>
    </row>
    <row r="2207">
      <c r="Q2207" s="16"/>
      <c r="R2207" s="16"/>
      <c r="S2207" s="16"/>
    </row>
    <row r="2208">
      <c r="Q2208" s="16"/>
      <c r="R2208" s="16"/>
      <c r="S2208" s="16"/>
    </row>
    <row r="2209">
      <c r="Q2209" s="16"/>
      <c r="R2209" s="16"/>
      <c r="S2209" s="16"/>
    </row>
    <row r="2210">
      <c r="Q2210" s="16"/>
      <c r="R2210" s="16"/>
      <c r="S2210" s="16"/>
    </row>
    <row r="2211">
      <c r="Q2211" s="16"/>
      <c r="R2211" s="16"/>
      <c r="S2211" s="16"/>
    </row>
    <row r="2212">
      <c r="Q2212" s="16"/>
      <c r="R2212" s="16"/>
      <c r="S2212" s="16"/>
    </row>
    <row r="2213">
      <c r="Q2213" s="16"/>
      <c r="R2213" s="16"/>
      <c r="S2213" s="16"/>
    </row>
    <row r="2214">
      <c r="Q2214" s="16"/>
      <c r="R2214" s="16"/>
      <c r="S2214" s="16"/>
    </row>
    <row r="2215">
      <c r="Q2215" s="16"/>
      <c r="R2215" s="16"/>
      <c r="S2215" s="16"/>
    </row>
    <row r="2216">
      <c r="Q2216" s="16"/>
      <c r="R2216" s="16"/>
      <c r="S2216" s="16"/>
    </row>
    <row r="2217">
      <c r="Q2217" s="16"/>
      <c r="R2217" s="16"/>
      <c r="S2217" s="16"/>
    </row>
    <row r="2218">
      <c r="Q2218" s="16"/>
      <c r="R2218" s="16"/>
      <c r="S2218" s="16"/>
    </row>
    <row r="2219">
      <c r="Q2219" s="16"/>
      <c r="R2219" s="16"/>
      <c r="S2219" s="16"/>
    </row>
    <row r="2220">
      <c r="Q2220" s="16"/>
      <c r="R2220" s="16"/>
      <c r="S2220" s="16"/>
    </row>
    <row r="2221">
      <c r="Q2221" s="16"/>
      <c r="R2221" s="16"/>
      <c r="S2221" s="16"/>
    </row>
    <row r="2222">
      <c r="Q2222" s="16"/>
      <c r="R2222" s="16"/>
      <c r="S2222" s="16"/>
    </row>
    <row r="2223">
      <c r="Q2223" s="16"/>
      <c r="R2223" s="16"/>
      <c r="S2223" s="16"/>
    </row>
    <row r="2224">
      <c r="Q2224" s="16"/>
      <c r="R2224" s="16"/>
      <c r="S2224" s="16"/>
    </row>
    <row r="2225">
      <c r="Q2225" s="16"/>
      <c r="R2225" s="16"/>
      <c r="S2225" s="16"/>
    </row>
    <row r="2226">
      <c r="Q2226" s="16"/>
      <c r="R2226" s="16"/>
      <c r="S2226" s="16"/>
    </row>
    <row r="2227">
      <c r="Q2227" s="16"/>
      <c r="R2227" s="16"/>
      <c r="S2227" s="16"/>
    </row>
    <row r="2228">
      <c r="Q2228" s="16"/>
      <c r="R2228" s="16"/>
      <c r="S2228" s="16"/>
    </row>
    <row r="2229">
      <c r="Q2229" s="16"/>
      <c r="R2229" s="16"/>
      <c r="S2229" s="16"/>
    </row>
    <row r="2230">
      <c r="Q2230" s="16"/>
      <c r="R2230" s="16"/>
      <c r="S2230" s="16"/>
    </row>
    <row r="2231">
      <c r="Q2231" s="16"/>
      <c r="R2231" s="16"/>
      <c r="S2231" s="16"/>
    </row>
    <row r="2232">
      <c r="Q2232" s="16"/>
      <c r="R2232" s="16"/>
      <c r="S2232" s="16"/>
    </row>
    <row r="2233">
      <c r="Q2233" s="16"/>
      <c r="R2233" s="16"/>
      <c r="S2233" s="16"/>
    </row>
    <row r="2234">
      <c r="Q2234" s="16"/>
      <c r="R2234" s="16"/>
      <c r="S2234" s="16"/>
    </row>
    <row r="2235">
      <c r="Q2235" s="16"/>
      <c r="R2235" s="16"/>
      <c r="S2235" s="16"/>
    </row>
    <row r="2236">
      <c r="Q2236" s="16"/>
      <c r="R2236" s="16"/>
      <c r="S2236" s="16"/>
    </row>
    <row r="2237">
      <c r="Q2237" s="16"/>
      <c r="R2237" s="16"/>
      <c r="S2237" s="16"/>
    </row>
    <row r="2238">
      <c r="Q2238" s="16"/>
      <c r="R2238" s="16"/>
      <c r="S2238" s="16"/>
    </row>
    <row r="2239">
      <c r="Q2239" s="16"/>
      <c r="R2239" s="16"/>
      <c r="S2239" s="16"/>
    </row>
    <row r="2240">
      <c r="Q2240" s="16"/>
      <c r="R2240" s="16"/>
      <c r="S2240" s="16"/>
    </row>
    <row r="2241">
      <c r="Q2241" s="16"/>
      <c r="R2241" s="16"/>
      <c r="S2241" s="16"/>
    </row>
    <row r="2242">
      <c r="Q2242" s="16"/>
      <c r="R2242" s="16"/>
      <c r="S2242" s="16"/>
    </row>
    <row r="2243">
      <c r="Q2243" s="16"/>
      <c r="R2243" s="16"/>
      <c r="S2243" s="16"/>
    </row>
    <row r="2244">
      <c r="Q2244" s="16"/>
      <c r="R2244" s="16"/>
      <c r="S2244" s="16"/>
    </row>
    <row r="2245">
      <c r="Q2245" s="16"/>
      <c r="R2245" s="16"/>
      <c r="S2245" s="16"/>
    </row>
    <row r="2246">
      <c r="Q2246" s="16"/>
      <c r="R2246" s="16"/>
      <c r="S2246" s="16"/>
    </row>
    <row r="2247">
      <c r="Q2247" s="16"/>
      <c r="R2247" s="16"/>
      <c r="S2247" s="16"/>
    </row>
    <row r="2248">
      <c r="Q2248" s="16"/>
      <c r="R2248" s="16"/>
      <c r="S2248" s="16"/>
    </row>
    <row r="2249">
      <c r="Q2249" s="16"/>
      <c r="R2249" s="16"/>
      <c r="S2249" s="16"/>
    </row>
    <row r="2250">
      <c r="Q2250" s="16"/>
      <c r="R2250" s="16"/>
      <c r="S2250" s="16"/>
    </row>
    <row r="2251">
      <c r="Q2251" s="16"/>
      <c r="R2251" s="16"/>
      <c r="S2251" s="16"/>
    </row>
    <row r="2252">
      <c r="Q2252" s="16"/>
      <c r="R2252" s="16"/>
      <c r="S2252" s="16"/>
    </row>
    <row r="2253">
      <c r="Q2253" s="16"/>
      <c r="R2253" s="16"/>
      <c r="S2253" s="16"/>
    </row>
    <row r="2254">
      <c r="Q2254" s="16"/>
      <c r="R2254" s="16"/>
      <c r="S2254" s="16"/>
    </row>
    <row r="2255">
      <c r="Q2255" s="16"/>
      <c r="R2255" s="16"/>
      <c r="S2255" s="16"/>
    </row>
    <row r="2256">
      <c r="Q2256" s="16"/>
      <c r="R2256" s="16"/>
      <c r="S2256" s="16"/>
    </row>
    <row r="2257">
      <c r="Q2257" s="16"/>
      <c r="R2257" s="16"/>
      <c r="S2257" s="16"/>
    </row>
    <row r="2258">
      <c r="Q2258" s="16"/>
      <c r="R2258" s="16"/>
      <c r="S2258" s="16"/>
    </row>
    <row r="2259">
      <c r="Q2259" s="16"/>
      <c r="R2259" s="16"/>
      <c r="S2259" s="16"/>
    </row>
    <row r="2260">
      <c r="Q2260" s="16"/>
      <c r="R2260" s="16"/>
      <c r="S2260" s="16"/>
    </row>
    <row r="2261">
      <c r="Q2261" s="16"/>
      <c r="R2261" s="16"/>
      <c r="S2261" s="16"/>
    </row>
    <row r="2262">
      <c r="Q2262" s="16"/>
      <c r="R2262" s="16"/>
      <c r="S2262" s="16"/>
    </row>
    <row r="2263">
      <c r="Q2263" s="16"/>
      <c r="R2263" s="16"/>
      <c r="S2263" s="16"/>
    </row>
    <row r="2264">
      <c r="Q2264" s="16"/>
      <c r="R2264" s="16"/>
      <c r="S2264" s="16"/>
    </row>
    <row r="2265">
      <c r="Q2265" s="16"/>
      <c r="R2265" s="16"/>
      <c r="S2265" s="16"/>
    </row>
    <row r="2266">
      <c r="Q2266" s="16"/>
      <c r="R2266" s="16"/>
      <c r="S2266" s="16"/>
    </row>
    <row r="2267">
      <c r="Q2267" s="16"/>
      <c r="R2267" s="16"/>
      <c r="S2267" s="16"/>
    </row>
    <row r="2268">
      <c r="Q2268" s="16"/>
      <c r="R2268" s="16"/>
      <c r="S2268" s="16"/>
    </row>
    <row r="2269">
      <c r="Q2269" s="16"/>
      <c r="R2269" s="16"/>
      <c r="S2269" s="16"/>
    </row>
    <row r="2270">
      <c r="Q2270" s="16"/>
      <c r="R2270" s="16"/>
      <c r="S2270" s="16"/>
    </row>
    <row r="2271">
      <c r="Q2271" s="16"/>
      <c r="R2271" s="16"/>
      <c r="S2271" s="16"/>
    </row>
    <row r="2272">
      <c r="Q2272" s="16"/>
      <c r="R2272" s="16"/>
      <c r="S2272" s="16"/>
    </row>
    <row r="2273">
      <c r="Q2273" s="16"/>
      <c r="R2273" s="16"/>
      <c r="S2273" s="16"/>
    </row>
    <row r="2274">
      <c r="Q2274" s="16"/>
      <c r="R2274" s="16"/>
      <c r="S2274" s="16"/>
    </row>
    <row r="2275">
      <c r="Q2275" s="16"/>
      <c r="R2275" s="16"/>
      <c r="S2275" s="16"/>
    </row>
    <row r="2276">
      <c r="Q2276" s="16"/>
      <c r="R2276" s="16"/>
      <c r="S2276" s="16"/>
    </row>
    <row r="2277">
      <c r="Q2277" s="16"/>
      <c r="R2277" s="16"/>
      <c r="S2277" s="16"/>
    </row>
    <row r="2278">
      <c r="Q2278" s="16"/>
      <c r="R2278" s="16"/>
      <c r="S2278" s="16"/>
    </row>
    <row r="2279">
      <c r="Q2279" s="16"/>
      <c r="R2279" s="16"/>
      <c r="S2279" s="16"/>
    </row>
    <row r="2280">
      <c r="Q2280" s="16"/>
      <c r="R2280" s="16"/>
      <c r="S2280" s="16"/>
    </row>
    <row r="2281">
      <c r="Q2281" s="16"/>
      <c r="R2281" s="16"/>
      <c r="S2281" s="16"/>
    </row>
    <row r="2282">
      <c r="Q2282" s="16"/>
      <c r="R2282" s="16"/>
      <c r="S2282" s="16"/>
    </row>
    <row r="2283">
      <c r="Q2283" s="16"/>
      <c r="R2283" s="16"/>
      <c r="S2283" s="16"/>
    </row>
    <row r="2284">
      <c r="Q2284" s="16"/>
      <c r="R2284" s="16"/>
      <c r="S2284" s="16"/>
    </row>
    <row r="2285">
      <c r="Q2285" s="16"/>
      <c r="R2285" s="16"/>
      <c r="S2285" s="16"/>
    </row>
    <row r="2286">
      <c r="Q2286" s="16"/>
      <c r="R2286" s="16"/>
      <c r="S2286" s="16"/>
    </row>
    <row r="2287">
      <c r="Q2287" s="16"/>
      <c r="R2287" s="16"/>
      <c r="S2287" s="16"/>
    </row>
    <row r="2288">
      <c r="Q2288" s="16"/>
      <c r="R2288" s="16"/>
      <c r="S2288" s="16"/>
    </row>
    <row r="2289">
      <c r="Q2289" s="16"/>
      <c r="R2289" s="16"/>
      <c r="S2289" s="16"/>
    </row>
    <row r="2290">
      <c r="Q2290" s="16"/>
      <c r="R2290" s="16"/>
      <c r="S2290" s="16"/>
    </row>
    <row r="2291">
      <c r="Q2291" s="16"/>
      <c r="R2291" s="16"/>
      <c r="S2291" s="16"/>
    </row>
    <row r="2292">
      <c r="Q2292" s="16"/>
      <c r="R2292" s="16"/>
      <c r="S2292" s="16"/>
    </row>
    <row r="2293">
      <c r="Q2293" s="16"/>
      <c r="R2293" s="16"/>
      <c r="S2293" s="16"/>
    </row>
    <row r="2294">
      <c r="Q2294" s="16"/>
      <c r="R2294" s="16"/>
      <c r="S2294" s="16"/>
    </row>
    <row r="2295">
      <c r="Q2295" s="16"/>
      <c r="R2295" s="16"/>
      <c r="S2295" s="16"/>
    </row>
    <row r="2296">
      <c r="Q2296" s="16"/>
      <c r="R2296" s="16"/>
      <c r="S2296" s="16"/>
    </row>
    <row r="2297">
      <c r="Q2297" s="16"/>
      <c r="R2297" s="16"/>
      <c r="S2297" s="16"/>
    </row>
    <row r="2298">
      <c r="Q2298" s="16"/>
      <c r="R2298" s="16"/>
      <c r="S2298" s="16"/>
    </row>
    <row r="2299">
      <c r="Q2299" s="16"/>
      <c r="R2299" s="16"/>
      <c r="S2299" s="16"/>
    </row>
    <row r="2300">
      <c r="Q2300" s="16"/>
      <c r="R2300" s="16"/>
      <c r="S2300" s="16"/>
    </row>
    <row r="2301">
      <c r="Q2301" s="16"/>
      <c r="R2301" s="16"/>
      <c r="S2301" s="16"/>
    </row>
    <row r="2302">
      <c r="Q2302" s="16"/>
      <c r="R2302" s="16"/>
      <c r="S2302" s="16"/>
    </row>
    <row r="2303">
      <c r="Q2303" s="16"/>
      <c r="R2303" s="16"/>
      <c r="S2303" s="16"/>
    </row>
    <row r="2304">
      <c r="Q2304" s="16"/>
      <c r="R2304" s="16"/>
      <c r="S2304" s="16"/>
    </row>
    <row r="2305">
      <c r="Q2305" s="16"/>
      <c r="R2305" s="16"/>
      <c r="S2305" s="16"/>
    </row>
    <row r="2306">
      <c r="Q2306" s="16"/>
      <c r="R2306" s="16"/>
      <c r="S2306" s="16"/>
    </row>
    <row r="2307">
      <c r="Q2307" s="16"/>
      <c r="R2307" s="16"/>
      <c r="S2307" s="16"/>
    </row>
    <row r="2308">
      <c r="Q2308" s="16"/>
      <c r="R2308" s="16"/>
      <c r="S2308" s="16"/>
    </row>
    <row r="2309">
      <c r="Q2309" s="16"/>
      <c r="R2309" s="16"/>
      <c r="S2309" s="16"/>
    </row>
    <row r="2310">
      <c r="Q2310" s="16"/>
      <c r="R2310" s="16"/>
      <c r="S2310" s="16"/>
    </row>
    <row r="2311">
      <c r="Q2311" s="16"/>
      <c r="R2311" s="16"/>
      <c r="S2311" s="16"/>
    </row>
    <row r="2312">
      <c r="Q2312" s="16"/>
      <c r="R2312" s="16"/>
      <c r="S2312" s="16"/>
    </row>
    <row r="2313">
      <c r="Q2313" s="16"/>
      <c r="R2313" s="16"/>
      <c r="S2313" s="16"/>
    </row>
    <row r="2314">
      <c r="Q2314" s="16"/>
      <c r="R2314" s="16"/>
      <c r="S2314" s="16"/>
    </row>
    <row r="2315">
      <c r="Q2315" s="16"/>
      <c r="R2315" s="16"/>
      <c r="S2315" s="16"/>
    </row>
    <row r="2316">
      <c r="Q2316" s="16"/>
      <c r="R2316" s="16"/>
      <c r="S2316" s="16"/>
    </row>
    <row r="2317">
      <c r="Q2317" s="16"/>
      <c r="R2317" s="16"/>
      <c r="S2317" s="16"/>
    </row>
    <row r="2318">
      <c r="Q2318" s="16"/>
      <c r="R2318" s="16"/>
      <c r="S2318" s="16"/>
    </row>
    <row r="2319">
      <c r="Q2319" s="16"/>
      <c r="R2319" s="16"/>
      <c r="S2319" s="16"/>
    </row>
    <row r="2320">
      <c r="Q2320" s="16"/>
      <c r="R2320" s="16"/>
      <c r="S2320" s="16"/>
    </row>
    <row r="2321">
      <c r="Q2321" s="16"/>
      <c r="R2321" s="16"/>
      <c r="S2321" s="16"/>
    </row>
    <row r="2322">
      <c r="Q2322" s="16"/>
      <c r="R2322" s="16"/>
      <c r="S2322" s="16"/>
    </row>
    <row r="2323">
      <c r="Q2323" s="16"/>
      <c r="R2323" s="16"/>
      <c r="S2323" s="16"/>
    </row>
    <row r="2324">
      <c r="Q2324" s="16"/>
      <c r="R2324" s="16"/>
      <c r="S2324" s="16"/>
    </row>
    <row r="2325">
      <c r="Q2325" s="16"/>
      <c r="R2325" s="16"/>
      <c r="S2325" s="16"/>
    </row>
    <row r="2326">
      <c r="Q2326" s="16"/>
      <c r="R2326" s="16"/>
      <c r="S2326" s="16"/>
    </row>
    <row r="2327">
      <c r="Q2327" s="16"/>
      <c r="R2327" s="16"/>
      <c r="S2327" s="16"/>
    </row>
    <row r="2328">
      <c r="Q2328" s="16"/>
      <c r="R2328" s="16"/>
      <c r="S2328" s="16"/>
    </row>
    <row r="2329">
      <c r="Q2329" s="16"/>
      <c r="R2329" s="16"/>
      <c r="S2329" s="16"/>
    </row>
    <row r="2330">
      <c r="Q2330" s="16"/>
      <c r="R2330" s="16"/>
      <c r="S2330" s="16"/>
    </row>
    <row r="2331">
      <c r="Q2331" s="16"/>
      <c r="R2331" s="16"/>
      <c r="S2331" s="16"/>
    </row>
    <row r="2332">
      <c r="Q2332" s="16"/>
      <c r="R2332" s="16"/>
      <c r="S2332" s="16"/>
    </row>
    <row r="2333">
      <c r="Q2333" s="16"/>
      <c r="R2333" s="16"/>
      <c r="S2333" s="16"/>
    </row>
    <row r="2334">
      <c r="Q2334" s="16"/>
      <c r="R2334" s="16"/>
      <c r="S2334" s="16"/>
    </row>
    <row r="2335">
      <c r="Q2335" s="16"/>
      <c r="R2335" s="16"/>
      <c r="S2335" s="16"/>
    </row>
    <row r="2336">
      <c r="Q2336" s="16"/>
      <c r="R2336" s="16"/>
      <c r="S2336" s="16"/>
    </row>
    <row r="2337">
      <c r="Q2337" s="16"/>
      <c r="R2337" s="16"/>
      <c r="S2337" s="16"/>
    </row>
    <row r="2338">
      <c r="Q2338" s="16"/>
      <c r="R2338" s="16"/>
      <c r="S2338" s="16"/>
    </row>
    <row r="2339">
      <c r="Q2339" s="16"/>
      <c r="R2339" s="16"/>
      <c r="S2339" s="16"/>
    </row>
    <row r="2340">
      <c r="Q2340" s="16"/>
      <c r="R2340" s="16"/>
      <c r="S2340" s="16"/>
    </row>
    <row r="2341">
      <c r="Q2341" s="16"/>
      <c r="R2341" s="16"/>
      <c r="S2341" s="16"/>
    </row>
    <row r="2342">
      <c r="Q2342" s="16"/>
      <c r="R2342" s="16"/>
      <c r="S2342" s="16"/>
    </row>
    <row r="2343">
      <c r="Q2343" s="16"/>
      <c r="R2343" s="16"/>
      <c r="S2343" s="16"/>
    </row>
    <row r="2344">
      <c r="Q2344" s="16"/>
      <c r="R2344" s="16"/>
      <c r="S2344" s="16"/>
    </row>
    <row r="2345">
      <c r="Q2345" s="16"/>
      <c r="R2345" s="16"/>
      <c r="S2345" s="16"/>
    </row>
    <row r="2346">
      <c r="Q2346" s="16"/>
      <c r="R2346" s="16"/>
      <c r="S2346" s="16"/>
    </row>
    <row r="2347">
      <c r="Q2347" s="16"/>
      <c r="R2347" s="16"/>
      <c r="S2347" s="16"/>
    </row>
    <row r="2348">
      <c r="Q2348" s="16"/>
      <c r="R2348" s="16"/>
      <c r="S2348" s="16"/>
    </row>
    <row r="2349">
      <c r="Q2349" s="16"/>
      <c r="R2349" s="16"/>
      <c r="S2349" s="16"/>
    </row>
    <row r="2350">
      <c r="Q2350" s="16"/>
      <c r="R2350" s="16"/>
      <c r="S2350" s="16"/>
    </row>
    <row r="2351">
      <c r="Q2351" s="16"/>
      <c r="R2351" s="16"/>
      <c r="S2351" s="16"/>
    </row>
    <row r="2352">
      <c r="Q2352" s="16"/>
      <c r="R2352" s="16"/>
      <c r="S2352" s="16"/>
    </row>
    <row r="2353">
      <c r="Q2353" s="16"/>
      <c r="R2353" s="16"/>
      <c r="S2353" s="16"/>
    </row>
    <row r="2354">
      <c r="Q2354" s="16"/>
      <c r="R2354" s="16"/>
      <c r="S2354" s="16"/>
    </row>
    <row r="2355">
      <c r="Q2355" s="16"/>
      <c r="R2355" s="16"/>
      <c r="S2355" s="16"/>
    </row>
    <row r="2356">
      <c r="Q2356" s="16"/>
      <c r="R2356" s="16"/>
      <c r="S2356" s="16"/>
    </row>
    <row r="2357">
      <c r="Q2357" s="16"/>
      <c r="R2357" s="16"/>
      <c r="S2357" s="16"/>
    </row>
    <row r="2358">
      <c r="Q2358" s="16"/>
      <c r="R2358" s="16"/>
      <c r="S2358" s="16"/>
    </row>
    <row r="2359">
      <c r="Q2359" s="16"/>
      <c r="R2359" s="16"/>
      <c r="S2359" s="16"/>
    </row>
    <row r="2360">
      <c r="Q2360" s="16"/>
      <c r="R2360" s="16"/>
      <c r="S2360" s="16"/>
    </row>
    <row r="2361">
      <c r="Q2361" s="16"/>
      <c r="R2361" s="16"/>
      <c r="S2361" s="16"/>
    </row>
    <row r="2362">
      <c r="Q2362" s="16"/>
      <c r="R2362" s="16"/>
      <c r="S2362" s="16"/>
    </row>
    <row r="2363">
      <c r="Q2363" s="16"/>
      <c r="R2363" s="16"/>
      <c r="S2363" s="16"/>
    </row>
    <row r="2364">
      <c r="Q2364" s="16"/>
      <c r="R2364" s="16"/>
      <c r="S2364" s="16"/>
    </row>
    <row r="2365">
      <c r="Q2365" s="16"/>
      <c r="R2365" s="16"/>
      <c r="S2365" s="16"/>
    </row>
    <row r="2366">
      <c r="Q2366" s="16"/>
      <c r="R2366" s="16"/>
      <c r="S2366" s="16"/>
    </row>
    <row r="2367">
      <c r="Q2367" s="16"/>
      <c r="R2367" s="16"/>
      <c r="S2367" s="16"/>
    </row>
    <row r="2368">
      <c r="Q2368" s="16"/>
      <c r="R2368" s="16"/>
      <c r="S2368" s="16"/>
    </row>
    <row r="2369">
      <c r="Q2369" s="16"/>
      <c r="R2369" s="16"/>
      <c r="S2369" s="16"/>
    </row>
    <row r="2370">
      <c r="Q2370" s="16"/>
      <c r="R2370" s="16"/>
      <c r="S2370" s="16"/>
    </row>
    <row r="2371">
      <c r="Q2371" s="16"/>
      <c r="R2371" s="16"/>
      <c r="S2371" s="16"/>
    </row>
    <row r="2372">
      <c r="Q2372" s="16"/>
      <c r="R2372" s="16"/>
      <c r="S2372" s="16"/>
    </row>
    <row r="2373">
      <c r="Q2373" s="16"/>
      <c r="R2373" s="16"/>
      <c r="S2373" s="16"/>
    </row>
    <row r="2374">
      <c r="Q2374" s="16"/>
      <c r="R2374" s="16"/>
      <c r="S2374" s="16"/>
    </row>
    <row r="2375">
      <c r="Q2375" s="16"/>
      <c r="R2375" s="16"/>
      <c r="S2375" s="16"/>
    </row>
    <row r="2376">
      <c r="Q2376" s="16"/>
      <c r="R2376" s="16"/>
      <c r="S2376" s="16"/>
    </row>
    <row r="2377">
      <c r="Q2377" s="16"/>
      <c r="R2377" s="16"/>
      <c r="S2377" s="16"/>
    </row>
    <row r="2378">
      <c r="Q2378" s="16"/>
      <c r="R2378" s="16"/>
      <c r="S2378" s="16"/>
    </row>
    <row r="2379">
      <c r="Q2379" s="16"/>
      <c r="R2379" s="16"/>
      <c r="S2379" s="16"/>
    </row>
    <row r="2380">
      <c r="Q2380" s="16"/>
      <c r="R2380" s="16"/>
      <c r="S2380" s="16"/>
    </row>
    <row r="2381">
      <c r="Q2381" s="16"/>
      <c r="R2381" s="16"/>
      <c r="S2381" s="16"/>
    </row>
    <row r="2382">
      <c r="Q2382" s="16"/>
      <c r="R2382" s="16"/>
      <c r="S2382" s="16"/>
    </row>
    <row r="2383">
      <c r="Q2383" s="16"/>
      <c r="R2383" s="16"/>
      <c r="S2383" s="16"/>
    </row>
    <row r="2384">
      <c r="Q2384" s="16"/>
      <c r="R2384" s="16"/>
      <c r="S2384" s="16"/>
    </row>
    <row r="2385">
      <c r="Q2385" s="16"/>
      <c r="R2385" s="16"/>
      <c r="S2385" s="16"/>
    </row>
    <row r="2386">
      <c r="Q2386" s="16"/>
      <c r="R2386" s="16"/>
      <c r="S2386" s="16"/>
    </row>
    <row r="2387">
      <c r="Q2387" s="16"/>
      <c r="R2387" s="16"/>
      <c r="S2387" s="16"/>
    </row>
    <row r="2388">
      <c r="Q2388" s="16"/>
      <c r="R2388" s="16"/>
      <c r="S2388" s="16"/>
    </row>
    <row r="2389">
      <c r="Q2389" s="16"/>
      <c r="R2389" s="16"/>
      <c r="S2389" s="16"/>
    </row>
    <row r="2390">
      <c r="Q2390" s="16"/>
      <c r="R2390" s="16"/>
      <c r="S2390" s="16"/>
    </row>
    <row r="2391">
      <c r="Q2391" s="16"/>
      <c r="R2391" s="16"/>
      <c r="S2391" s="16"/>
    </row>
    <row r="2392">
      <c r="Q2392" s="16"/>
      <c r="R2392" s="16"/>
      <c r="S2392" s="16"/>
    </row>
    <row r="2393">
      <c r="Q2393" s="16"/>
      <c r="R2393" s="16"/>
      <c r="S2393" s="16"/>
    </row>
    <row r="2394">
      <c r="Q2394" s="16"/>
      <c r="R2394" s="16"/>
      <c r="S2394" s="16"/>
    </row>
    <row r="2395">
      <c r="Q2395" s="16"/>
      <c r="R2395" s="16"/>
      <c r="S2395" s="16"/>
    </row>
    <row r="2396">
      <c r="Q2396" s="16"/>
      <c r="R2396" s="16"/>
      <c r="S2396" s="16"/>
    </row>
    <row r="2397">
      <c r="Q2397" s="16"/>
      <c r="R2397" s="16"/>
      <c r="S2397" s="16"/>
    </row>
    <row r="2398">
      <c r="Q2398" s="16"/>
      <c r="R2398" s="16"/>
      <c r="S2398" s="16"/>
    </row>
    <row r="2399">
      <c r="Q2399" s="16"/>
      <c r="R2399" s="16"/>
      <c r="S2399" s="16"/>
    </row>
    <row r="2400">
      <c r="Q2400" s="16"/>
      <c r="R2400" s="16"/>
      <c r="S2400" s="16"/>
    </row>
    <row r="2401">
      <c r="Q2401" s="16"/>
      <c r="R2401" s="16"/>
      <c r="S2401" s="16"/>
    </row>
    <row r="2402">
      <c r="Q2402" s="16"/>
      <c r="R2402" s="16"/>
      <c r="S2402" s="16"/>
    </row>
    <row r="2403">
      <c r="Q2403" s="16"/>
      <c r="R2403" s="16"/>
      <c r="S2403" s="16"/>
    </row>
    <row r="2404">
      <c r="Q2404" s="16"/>
      <c r="R2404" s="16"/>
      <c r="S2404" s="16"/>
    </row>
    <row r="2405">
      <c r="Q2405" s="16"/>
      <c r="R2405" s="16"/>
      <c r="S2405" s="16"/>
    </row>
    <row r="2406">
      <c r="Q2406" s="16"/>
      <c r="R2406" s="16"/>
      <c r="S2406" s="16"/>
    </row>
    <row r="2407">
      <c r="Q2407" s="16"/>
      <c r="R2407" s="16"/>
      <c r="S2407" s="16"/>
    </row>
    <row r="2408">
      <c r="Q2408" s="16"/>
      <c r="R2408" s="16"/>
      <c r="S2408" s="16"/>
    </row>
    <row r="2409">
      <c r="Q2409" s="16"/>
      <c r="R2409" s="16"/>
      <c r="S2409" s="16"/>
    </row>
    <row r="2410">
      <c r="Q2410" s="16"/>
      <c r="R2410" s="16"/>
      <c r="S2410" s="16"/>
    </row>
    <row r="2411">
      <c r="Q2411" s="16"/>
      <c r="R2411" s="16"/>
      <c r="S2411" s="16"/>
    </row>
    <row r="2412">
      <c r="Q2412" s="16"/>
      <c r="R2412" s="16"/>
      <c r="S2412" s="16"/>
    </row>
    <row r="2413">
      <c r="Q2413" s="16"/>
      <c r="R2413" s="16"/>
      <c r="S2413" s="16"/>
    </row>
    <row r="2414">
      <c r="Q2414" s="16"/>
      <c r="R2414" s="16"/>
      <c r="S2414" s="16"/>
    </row>
    <row r="2415">
      <c r="Q2415" s="16"/>
      <c r="R2415" s="16"/>
      <c r="S2415" s="16"/>
    </row>
    <row r="2416">
      <c r="Q2416" s="16"/>
      <c r="R2416" s="16"/>
      <c r="S2416" s="16"/>
    </row>
    <row r="2417">
      <c r="Q2417" s="16"/>
      <c r="R2417" s="16"/>
      <c r="S2417" s="16"/>
    </row>
    <row r="2418">
      <c r="Q2418" s="16"/>
      <c r="R2418" s="16"/>
      <c r="S2418" s="16"/>
    </row>
    <row r="2419">
      <c r="Q2419" s="16"/>
      <c r="R2419" s="16"/>
      <c r="S2419" s="16"/>
    </row>
    <row r="2420">
      <c r="Q2420" s="16"/>
      <c r="R2420" s="16"/>
      <c r="S2420" s="16"/>
    </row>
    <row r="2421">
      <c r="Q2421" s="16"/>
      <c r="R2421" s="16"/>
      <c r="S2421" s="16"/>
    </row>
    <row r="2422">
      <c r="Q2422" s="16"/>
      <c r="R2422" s="16"/>
      <c r="S2422" s="16"/>
    </row>
    <row r="2423">
      <c r="Q2423" s="16"/>
      <c r="R2423" s="16"/>
      <c r="S2423" s="16"/>
    </row>
    <row r="2424">
      <c r="Q2424" s="16"/>
      <c r="R2424" s="16"/>
      <c r="S2424" s="16"/>
    </row>
    <row r="2425">
      <c r="Q2425" s="16"/>
      <c r="R2425" s="16"/>
      <c r="S2425" s="16"/>
    </row>
    <row r="2426">
      <c r="Q2426" s="16"/>
      <c r="R2426" s="16"/>
      <c r="S2426" s="16"/>
    </row>
    <row r="2427">
      <c r="Q2427" s="16"/>
      <c r="R2427" s="16"/>
      <c r="S2427" s="16"/>
    </row>
    <row r="2428">
      <c r="Q2428" s="16"/>
      <c r="R2428" s="16"/>
      <c r="S2428" s="16"/>
    </row>
    <row r="2429">
      <c r="Q2429" s="16"/>
      <c r="R2429" s="16"/>
      <c r="S2429" s="16"/>
    </row>
    <row r="2430">
      <c r="Q2430" s="16"/>
      <c r="R2430" s="16"/>
      <c r="S2430" s="16"/>
    </row>
    <row r="2431">
      <c r="Q2431" s="16"/>
      <c r="R2431" s="16"/>
      <c r="S2431" s="16"/>
    </row>
    <row r="2432">
      <c r="Q2432" s="16"/>
      <c r="R2432" s="16"/>
      <c r="S2432" s="16"/>
    </row>
    <row r="2433">
      <c r="Q2433" s="16"/>
      <c r="R2433" s="16"/>
      <c r="S2433" s="16"/>
    </row>
    <row r="2434">
      <c r="Q2434" s="16"/>
      <c r="R2434" s="16"/>
      <c r="S2434" s="16"/>
    </row>
    <row r="2435">
      <c r="Q2435" s="16"/>
      <c r="R2435" s="16"/>
      <c r="S2435" s="16"/>
    </row>
    <row r="2436">
      <c r="Q2436" s="16"/>
      <c r="R2436" s="16"/>
      <c r="S2436" s="16"/>
    </row>
    <row r="2437">
      <c r="Q2437" s="16"/>
      <c r="R2437" s="16"/>
      <c r="S2437" s="16"/>
    </row>
    <row r="2438">
      <c r="Q2438" s="16"/>
      <c r="R2438" s="16"/>
      <c r="S2438" s="16"/>
    </row>
    <row r="2439">
      <c r="Q2439" s="16"/>
      <c r="R2439" s="16"/>
      <c r="S2439" s="16"/>
    </row>
    <row r="2440">
      <c r="Q2440" s="16"/>
      <c r="R2440" s="16"/>
      <c r="S2440" s="16"/>
    </row>
    <row r="2441">
      <c r="Q2441" s="16"/>
      <c r="R2441" s="16"/>
      <c r="S2441" s="16"/>
    </row>
    <row r="2442">
      <c r="Q2442" s="16"/>
      <c r="R2442" s="16"/>
      <c r="S2442" s="16"/>
    </row>
    <row r="2443">
      <c r="Q2443" s="16"/>
      <c r="R2443" s="16"/>
      <c r="S2443" s="16"/>
    </row>
    <row r="2444">
      <c r="Q2444" s="16"/>
      <c r="R2444" s="16"/>
      <c r="S2444" s="16"/>
    </row>
    <row r="2445">
      <c r="Q2445" s="16"/>
      <c r="R2445" s="16"/>
      <c r="S2445" s="16"/>
    </row>
    <row r="2446">
      <c r="Q2446" s="16"/>
      <c r="R2446" s="16"/>
      <c r="S2446" s="16"/>
    </row>
    <row r="2447">
      <c r="Q2447" s="16"/>
      <c r="R2447" s="16"/>
      <c r="S2447" s="16"/>
    </row>
    <row r="2448">
      <c r="Q2448" s="16"/>
      <c r="R2448" s="16"/>
      <c r="S2448" s="16"/>
    </row>
    <row r="2449">
      <c r="Q2449" s="16"/>
      <c r="R2449" s="16"/>
      <c r="S2449" s="16"/>
    </row>
    <row r="2450">
      <c r="Q2450" s="16"/>
      <c r="R2450" s="16"/>
      <c r="S2450" s="16"/>
    </row>
    <row r="2451">
      <c r="Q2451" s="16"/>
      <c r="R2451" s="16"/>
      <c r="S2451" s="16"/>
    </row>
    <row r="2452">
      <c r="Q2452" s="16"/>
      <c r="R2452" s="16"/>
      <c r="S2452" s="16"/>
    </row>
    <row r="2453">
      <c r="Q2453" s="16"/>
      <c r="R2453" s="16"/>
      <c r="S2453" s="16"/>
    </row>
    <row r="2454">
      <c r="Q2454" s="16"/>
      <c r="R2454" s="16"/>
      <c r="S2454" s="16"/>
    </row>
    <row r="2455">
      <c r="Q2455" s="16"/>
      <c r="R2455" s="16"/>
      <c r="S2455" s="16"/>
    </row>
    <row r="2456">
      <c r="Q2456" s="16"/>
      <c r="R2456" s="16"/>
      <c r="S2456" s="16"/>
    </row>
    <row r="2457">
      <c r="Q2457" s="16"/>
      <c r="R2457" s="16"/>
      <c r="S2457" s="16"/>
    </row>
    <row r="2458">
      <c r="Q2458" s="16"/>
      <c r="R2458" s="16"/>
      <c r="S2458" s="16"/>
    </row>
    <row r="2459">
      <c r="Q2459" s="16"/>
      <c r="R2459" s="16"/>
      <c r="S2459" s="16"/>
    </row>
    <row r="2460">
      <c r="Q2460" s="16"/>
      <c r="R2460" s="16"/>
      <c r="S2460" s="16"/>
    </row>
    <row r="2461">
      <c r="Q2461" s="16"/>
      <c r="R2461" s="16"/>
      <c r="S2461" s="16"/>
    </row>
    <row r="2462">
      <c r="Q2462" s="16"/>
      <c r="R2462" s="16"/>
      <c r="S2462" s="16"/>
    </row>
    <row r="2463">
      <c r="Q2463" s="16"/>
      <c r="R2463" s="16"/>
      <c r="S2463" s="16"/>
    </row>
    <row r="2464">
      <c r="Q2464" s="16"/>
      <c r="R2464" s="16"/>
      <c r="S2464" s="16"/>
    </row>
    <row r="2465">
      <c r="Q2465" s="16"/>
      <c r="R2465" s="16"/>
      <c r="S2465" s="16"/>
    </row>
    <row r="2466">
      <c r="Q2466" s="16"/>
      <c r="R2466" s="16"/>
      <c r="S2466" s="16"/>
    </row>
    <row r="2467">
      <c r="Q2467" s="16"/>
      <c r="R2467" s="16"/>
      <c r="S2467" s="16"/>
    </row>
    <row r="2468">
      <c r="Q2468" s="16"/>
      <c r="R2468" s="16"/>
      <c r="S2468" s="16"/>
    </row>
    <row r="2469">
      <c r="Q2469" s="16"/>
      <c r="R2469" s="16"/>
      <c r="S2469" s="16"/>
    </row>
    <row r="2470">
      <c r="Q2470" s="16"/>
      <c r="R2470" s="16"/>
      <c r="S2470" s="16"/>
    </row>
    <row r="2471">
      <c r="Q2471" s="16"/>
      <c r="R2471" s="16"/>
      <c r="S2471" s="16"/>
    </row>
    <row r="2472">
      <c r="Q2472" s="16"/>
      <c r="R2472" s="16"/>
      <c r="S2472" s="16"/>
    </row>
    <row r="2473">
      <c r="Q2473" s="16"/>
      <c r="R2473" s="16"/>
      <c r="S2473" s="16"/>
    </row>
    <row r="2474">
      <c r="Q2474" s="16"/>
      <c r="R2474" s="16"/>
      <c r="S2474" s="16"/>
    </row>
    <row r="2475">
      <c r="Q2475" s="16"/>
      <c r="R2475" s="16"/>
      <c r="S2475" s="16"/>
    </row>
    <row r="2476">
      <c r="Q2476" s="16"/>
      <c r="R2476" s="16"/>
      <c r="S2476" s="16"/>
    </row>
    <row r="2477">
      <c r="Q2477" s="16"/>
      <c r="R2477" s="16"/>
      <c r="S2477" s="16"/>
    </row>
    <row r="2478">
      <c r="Q2478" s="16"/>
      <c r="R2478" s="16"/>
      <c r="S2478" s="16"/>
    </row>
    <row r="2479">
      <c r="Q2479" s="16"/>
      <c r="R2479" s="16"/>
      <c r="S2479" s="16"/>
    </row>
    <row r="2480">
      <c r="Q2480" s="16"/>
      <c r="R2480" s="16"/>
      <c r="S2480" s="16"/>
    </row>
    <row r="2481">
      <c r="Q2481" s="16"/>
      <c r="R2481" s="16"/>
      <c r="S2481" s="16"/>
    </row>
    <row r="2482">
      <c r="Q2482" s="16"/>
      <c r="R2482" s="16"/>
      <c r="S2482" s="16"/>
    </row>
    <row r="2483">
      <c r="Q2483" s="16"/>
      <c r="R2483" s="16"/>
      <c r="S2483" s="16"/>
    </row>
    <row r="2484">
      <c r="Q2484" s="16"/>
      <c r="R2484" s="16"/>
      <c r="S2484" s="16"/>
    </row>
    <row r="2485">
      <c r="Q2485" s="16"/>
      <c r="R2485" s="16"/>
      <c r="S2485" s="16"/>
    </row>
    <row r="2486">
      <c r="Q2486" s="16"/>
      <c r="R2486" s="16"/>
      <c r="S2486" s="16"/>
    </row>
    <row r="2487">
      <c r="Q2487" s="16"/>
      <c r="R2487" s="16"/>
      <c r="S2487" s="16"/>
    </row>
    <row r="2488">
      <c r="Q2488" s="16"/>
      <c r="R2488" s="16"/>
      <c r="S2488" s="16"/>
    </row>
    <row r="2489">
      <c r="Q2489" s="16"/>
      <c r="R2489" s="16"/>
      <c r="S2489" s="16"/>
    </row>
    <row r="2490">
      <c r="Q2490" s="16"/>
      <c r="R2490" s="16"/>
      <c r="S2490" s="16"/>
    </row>
    <row r="2491">
      <c r="Q2491" s="16"/>
      <c r="R2491" s="16"/>
      <c r="S2491" s="16"/>
    </row>
    <row r="2492">
      <c r="Q2492" s="16"/>
      <c r="R2492" s="16"/>
      <c r="S2492" s="16"/>
    </row>
    <row r="2493">
      <c r="Q2493" s="16"/>
      <c r="R2493" s="16"/>
      <c r="S2493" s="16"/>
    </row>
    <row r="2494">
      <c r="Q2494" s="16"/>
      <c r="R2494" s="16"/>
      <c r="S2494" s="16"/>
    </row>
    <row r="2495">
      <c r="Q2495" s="16"/>
      <c r="R2495" s="16"/>
      <c r="S2495" s="16"/>
    </row>
    <row r="2496">
      <c r="Q2496" s="16"/>
      <c r="R2496" s="16"/>
      <c r="S2496" s="16"/>
    </row>
    <row r="2497">
      <c r="Q2497" s="16"/>
      <c r="R2497" s="16"/>
      <c r="S2497" s="16"/>
    </row>
    <row r="2498">
      <c r="Q2498" s="16"/>
      <c r="R2498" s="16"/>
      <c r="S2498" s="16"/>
    </row>
    <row r="2499">
      <c r="Q2499" s="16"/>
      <c r="R2499" s="16"/>
      <c r="S2499" s="16"/>
    </row>
    <row r="2500">
      <c r="Q2500" s="16"/>
      <c r="R2500" s="16"/>
      <c r="S2500" s="16"/>
    </row>
    <row r="2501">
      <c r="Q2501" s="16"/>
      <c r="R2501" s="16"/>
      <c r="S2501" s="16"/>
    </row>
    <row r="2502">
      <c r="Q2502" s="16"/>
      <c r="R2502" s="16"/>
      <c r="S2502" s="16"/>
    </row>
    <row r="2503">
      <c r="Q2503" s="16"/>
      <c r="R2503" s="16"/>
      <c r="S2503" s="16"/>
    </row>
    <row r="2504">
      <c r="Q2504" s="16"/>
      <c r="R2504" s="16"/>
      <c r="S2504" s="16"/>
    </row>
    <row r="2505">
      <c r="Q2505" s="16"/>
      <c r="R2505" s="16"/>
      <c r="S2505" s="16"/>
    </row>
    <row r="2506">
      <c r="Q2506" s="16"/>
      <c r="R2506" s="16"/>
      <c r="S2506" s="16"/>
    </row>
    <row r="2507">
      <c r="Q2507" s="16"/>
      <c r="R2507" s="16"/>
      <c r="S2507" s="16"/>
    </row>
    <row r="2508">
      <c r="Q2508" s="16"/>
      <c r="R2508" s="16"/>
      <c r="S2508" s="16"/>
    </row>
    <row r="2509">
      <c r="Q2509" s="16"/>
      <c r="R2509" s="16"/>
      <c r="S2509" s="16"/>
    </row>
    <row r="2510">
      <c r="Q2510" s="16"/>
      <c r="R2510" s="16"/>
      <c r="S2510" s="16"/>
    </row>
    <row r="2511">
      <c r="Q2511" s="16"/>
      <c r="R2511" s="16"/>
      <c r="S2511" s="16"/>
    </row>
    <row r="2512">
      <c r="Q2512" s="16"/>
      <c r="R2512" s="16"/>
      <c r="S2512" s="16"/>
    </row>
    <row r="2513">
      <c r="Q2513" s="16"/>
      <c r="R2513" s="16"/>
      <c r="S2513" s="16"/>
    </row>
    <row r="2514">
      <c r="Q2514" s="16"/>
      <c r="R2514" s="16"/>
      <c r="S2514" s="16"/>
    </row>
    <row r="2515">
      <c r="Q2515" s="16"/>
      <c r="R2515" s="16"/>
      <c r="S2515" s="16"/>
    </row>
    <row r="2516">
      <c r="Q2516" s="16"/>
      <c r="R2516" s="16"/>
      <c r="S2516" s="16"/>
    </row>
    <row r="2517">
      <c r="Q2517" s="16"/>
      <c r="R2517" s="16"/>
      <c r="S2517" s="16"/>
    </row>
    <row r="2518">
      <c r="Q2518" s="16"/>
      <c r="R2518" s="16"/>
      <c r="S2518" s="16"/>
    </row>
    <row r="2519">
      <c r="Q2519" s="16"/>
      <c r="R2519" s="16"/>
      <c r="S2519" s="16"/>
    </row>
    <row r="2520">
      <c r="Q2520" s="16"/>
      <c r="R2520" s="16"/>
      <c r="S2520" s="16"/>
    </row>
    <row r="2521">
      <c r="Q2521" s="16"/>
      <c r="R2521" s="16"/>
      <c r="S2521" s="16"/>
    </row>
    <row r="2522">
      <c r="Q2522" s="16"/>
      <c r="R2522" s="16"/>
      <c r="S2522" s="16"/>
    </row>
    <row r="2523">
      <c r="Q2523" s="16"/>
      <c r="R2523" s="16"/>
      <c r="S2523" s="16"/>
    </row>
    <row r="2524">
      <c r="Q2524" s="16"/>
      <c r="R2524" s="16"/>
      <c r="S2524" s="16"/>
    </row>
    <row r="2525">
      <c r="Q2525" s="16"/>
      <c r="R2525" s="16"/>
      <c r="S2525" s="16"/>
    </row>
    <row r="2526">
      <c r="Q2526" s="16"/>
      <c r="R2526" s="16"/>
      <c r="S2526" s="16"/>
    </row>
    <row r="2527">
      <c r="Q2527" s="16"/>
      <c r="R2527" s="16"/>
      <c r="S2527" s="16"/>
    </row>
    <row r="2528">
      <c r="Q2528" s="16"/>
      <c r="R2528" s="16"/>
      <c r="S2528" s="16"/>
    </row>
    <row r="2529">
      <c r="Q2529" s="16"/>
      <c r="R2529" s="16"/>
      <c r="S2529" s="16"/>
    </row>
    <row r="2530">
      <c r="Q2530" s="16"/>
      <c r="R2530" s="16"/>
      <c r="S2530" s="16"/>
    </row>
    <row r="2531">
      <c r="Q2531" s="16"/>
      <c r="R2531" s="16"/>
      <c r="S2531" s="16"/>
    </row>
    <row r="2532">
      <c r="Q2532" s="16"/>
      <c r="R2532" s="16"/>
      <c r="S2532" s="16"/>
    </row>
    <row r="2533">
      <c r="Q2533" s="16"/>
      <c r="R2533" s="16"/>
      <c r="S2533" s="16"/>
    </row>
    <row r="2534">
      <c r="Q2534" s="16"/>
      <c r="R2534" s="16"/>
      <c r="S2534" s="16"/>
    </row>
    <row r="2535">
      <c r="Q2535" s="16"/>
      <c r="R2535" s="16"/>
      <c r="S2535" s="16"/>
    </row>
    <row r="2536">
      <c r="Q2536" s="16"/>
      <c r="R2536" s="16"/>
      <c r="S2536" s="16"/>
    </row>
    <row r="2537">
      <c r="Q2537" s="16"/>
      <c r="R2537" s="16"/>
      <c r="S2537" s="16"/>
    </row>
    <row r="2538">
      <c r="Q2538" s="16"/>
      <c r="R2538" s="16"/>
      <c r="S2538" s="16"/>
    </row>
    <row r="2539">
      <c r="Q2539" s="16"/>
      <c r="R2539" s="16"/>
      <c r="S2539" s="16"/>
    </row>
    <row r="2540">
      <c r="Q2540" s="16"/>
      <c r="R2540" s="16"/>
      <c r="S2540" s="16"/>
    </row>
    <row r="2541">
      <c r="Q2541" s="16"/>
      <c r="R2541" s="16"/>
      <c r="S2541" s="16"/>
    </row>
    <row r="2542">
      <c r="Q2542" s="16"/>
      <c r="R2542" s="16"/>
      <c r="S2542" s="16"/>
    </row>
    <row r="2543">
      <c r="Q2543" s="16"/>
      <c r="R2543" s="16"/>
      <c r="S2543" s="16"/>
    </row>
    <row r="2544">
      <c r="Q2544" s="16"/>
      <c r="R2544" s="16"/>
      <c r="S2544" s="16"/>
    </row>
    <row r="2545">
      <c r="Q2545" s="16"/>
      <c r="R2545" s="16"/>
      <c r="S2545" s="16"/>
    </row>
    <row r="2546">
      <c r="Q2546" s="16"/>
      <c r="R2546" s="16"/>
      <c r="S2546" s="16"/>
    </row>
    <row r="2547">
      <c r="Q2547" s="16"/>
      <c r="R2547" s="16"/>
      <c r="S2547" s="16"/>
    </row>
    <row r="2548">
      <c r="Q2548" s="16"/>
      <c r="R2548" s="16"/>
      <c r="S2548" s="16"/>
    </row>
    <row r="2549">
      <c r="Q2549" s="16"/>
      <c r="R2549" s="16"/>
      <c r="S2549" s="16"/>
    </row>
    <row r="2550">
      <c r="Q2550" s="16"/>
      <c r="R2550" s="16"/>
      <c r="S2550" s="16"/>
    </row>
    <row r="2551">
      <c r="Q2551" s="16"/>
      <c r="R2551" s="16"/>
      <c r="S2551" s="16"/>
    </row>
    <row r="2552">
      <c r="Q2552" s="16"/>
      <c r="R2552" s="16"/>
      <c r="S2552" s="16"/>
    </row>
    <row r="2553">
      <c r="Q2553" s="16"/>
      <c r="R2553" s="16"/>
      <c r="S2553" s="16"/>
    </row>
    <row r="2554">
      <c r="Q2554" s="16"/>
      <c r="R2554" s="16"/>
      <c r="S2554" s="16"/>
    </row>
    <row r="2555">
      <c r="Q2555" s="16"/>
      <c r="R2555" s="16"/>
      <c r="S2555" s="16"/>
    </row>
    <row r="2556">
      <c r="Q2556" s="16"/>
      <c r="R2556" s="16"/>
      <c r="S2556" s="16"/>
    </row>
    <row r="2557">
      <c r="Q2557" s="16"/>
      <c r="R2557" s="16"/>
      <c r="S2557" s="16"/>
    </row>
    <row r="2558">
      <c r="Q2558" s="16"/>
      <c r="R2558" s="16"/>
      <c r="S2558" s="16"/>
    </row>
    <row r="2559">
      <c r="Q2559" s="16"/>
      <c r="R2559" s="16"/>
      <c r="S2559" s="16"/>
    </row>
    <row r="2560">
      <c r="Q2560" s="16"/>
      <c r="R2560" s="16"/>
      <c r="S2560" s="16"/>
    </row>
    <row r="2561">
      <c r="Q2561" s="16"/>
      <c r="R2561" s="16"/>
      <c r="S2561" s="16"/>
    </row>
    <row r="2562">
      <c r="Q2562" s="16"/>
      <c r="R2562" s="16"/>
      <c r="S2562" s="16"/>
    </row>
    <row r="2563">
      <c r="Q2563" s="16"/>
      <c r="R2563" s="16"/>
      <c r="S2563" s="16"/>
    </row>
    <row r="2564">
      <c r="Q2564" s="16"/>
      <c r="R2564" s="16"/>
      <c r="S2564" s="16"/>
    </row>
    <row r="2565">
      <c r="Q2565" s="16"/>
      <c r="R2565" s="16"/>
      <c r="S2565" s="16"/>
    </row>
    <row r="2566">
      <c r="Q2566" s="16"/>
      <c r="R2566" s="16"/>
      <c r="S2566" s="16"/>
    </row>
    <row r="2567">
      <c r="Q2567" s="16"/>
      <c r="R2567" s="16"/>
      <c r="S2567" s="16"/>
    </row>
    <row r="2568">
      <c r="Q2568" s="16"/>
      <c r="R2568" s="16"/>
      <c r="S2568" s="16"/>
    </row>
    <row r="2569">
      <c r="Q2569" s="16"/>
      <c r="R2569" s="16"/>
      <c r="S2569" s="16"/>
    </row>
    <row r="2570">
      <c r="Q2570" s="16"/>
      <c r="R2570" s="16"/>
      <c r="S2570" s="16"/>
    </row>
    <row r="2571">
      <c r="Q2571" s="16"/>
      <c r="R2571" s="16"/>
      <c r="S2571" s="16"/>
    </row>
    <row r="2572">
      <c r="Q2572" s="16"/>
      <c r="R2572" s="16"/>
      <c r="S2572" s="16"/>
    </row>
    <row r="2573">
      <c r="Q2573" s="16"/>
      <c r="R2573" s="16"/>
      <c r="S2573" s="16"/>
    </row>
    <row r="2574">
      <c r="Q2574" s="16"/>
      <c r="R2574" s="16"/>
      <c r="S2574" s="16"/>
    </row>
    <row r="2575">
      <c r="Q2575" s="16"/>
      <c r="R2575" s="16"/>
      <c r="S2575" s="16"/>
    </row>
    <row r="2576">
      <c r="Q2576" s="16"/>
      <c r="R2576" s="16"/>
      <c r="S2576" s="16"/>
    </row>
    <row r="2577">
      <c r="Q2577" s="16"/>
      <c r="R2577" s="16"/>
      <c r="S2577" s="16"/>
    </row>
    <row r="2578">
      <c r="Q2578" s="16"/>
      <c r="R2578" s="16"/>
      <c r="S2578" s="16"/>
    </row>
    <row r="2579">
      <c r="Q2579" s="16"/>
      <c r="R2579" s="16"/>
      <c r="S2579" s="16"/>
    </row>
    <row r="2580">
      <c r="Q2580" s="16"/>
      <c r="R2580" s="16"/>
      <c r="S2580" s="16"/>
    </row>
    <row r="2581">
      <c r="Q2581" s="16"/>
      <c r="R2581" s="16"/>
      <c r="S2581" s="16"/>
    </row>
    <row r="2582">
      <c r="Q2582" s="16"/>
      <c r="R2582" s="16"/>
      <c r="S2582" s="16"/>
    </row>
    <row r="2583">
      <c r="Q2583" s="16"/>
      <c r="R2583" s="16"/>
      <c r="S2583" s="16"/>
    </row>
    <row r="2584">
      <c r="Q2584" s="16"/>
      <c r="R2584" s="16"/>
      <c r="S2584" s="16"/>
    </row>
    <row r="2585">
      <c r="Q2585" s="16"/>
      <c r="R2585" s="16"/>
      <c r="S2585" s="16"/>
    </row>
    <row r="2586">
      <c r="Q2586" s="16"/>
      <c r="R2586" s="16"/>
      <c r="S2586" s="16"/>
    </row>
    <row r="2587">
      <c r="Q2587" s="16"/>
      <c r="R2587" s="16"/>
      <c r="S2587" s="16"/>
    </row>
    <row r="2588">
      <c r="Q2588" s="16"/>
      <c r="R2588" s="16"/>
      <c r="S2588" s="16"/>
    </row>
    <row r="2589">
      <c r="Q2589" s="16"/>
      <c r="R2589" s="16"/>
      <c r="S2589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2" max="2" width="19.13"/>
    <col customWidth="1" min="3" max="3" width="19.63"/>
    <col customWidth="1" min="4" max="4" width="20.5"/>
    <col customWidth="1" min="5" max="5" width="20.38"/>
  </cols>
  <sheetData>
    <row r="1">
      <c r="A1" s="17" t="s">
        <v>23</v>
      </c>
      <c r="B1" s="17" t="s">
        <v>24</v>
      </c>
      <c r="C1" s="16"/>
      <c r="D1" s="16"/>
      <c r="E1" s="16"/>
    </row>
    <row r="2">
      <c r="A2" s="18" t="s">
        <v>25</v>
      </c>
      <c r="B2" s="19" t="s">
        <v>26</v>
      </c>
      <c r="C2" s="20"/>
      <c r="D2" s="21"/>
      <c r="E2" s="21"/>
      <c r="F2" s="21"/>
    </row>
    <row r="3">
      <c r="A3" s="18" t="s">
        <v>27</v>
      </c>
      <c r="B3" s="22">
        <v>100.0</v>
      </c>
      <c r="C3" s="23"/>
      <c r="D3" s="21"/>
      <c r="E3" s="24"/>
      <c r="F3" s="25"/>
    </row>
    <row r="4">
      <c r="A4" s="26" t="s">
        <v>28</v>
      </c>
      <c r="B4" s="22">
        <v>135000.0</v>
      </c>
      <c r="C4" s="27"/>
      <c r="D4" s="21"/>
      <c r="E4" s="21"/>
      <c r="F4" s="21"/>
    </row>
    <row r="5">
      <c r="A5" s="18" t="s">
        <v>29</v>
      </c>
      <c r="B5" s="22">
        <f>3.472</f>
        <v>3.472</v>
      </c>
      <c r="C5" s="27"/>
      <c r="D5" s="21"/>
      <c r="E5" s="21"/>
      <c r="F5" s="21"/>
    </row>
    <row r="6">
      <c r="A6" s="18" t="s">
        <v>30</v>
      </c>
      <c r="B6" s="22">
        <f>0.00021</f>
        <v>0.00021</v>
      </c>
      <c r="C6" s="27"/>
      <c r="D6" s="21"/>
      <c r="E6" s="21"/>
      <c r="F6" s="21"/>
    </row>
    <row r="7">
      <c r="A7" s="18" t="s">
        <v>4</v>
      </c>
      <c r="B7" s="28">
        <v>112.0</v>
      </c>
      <c r="C7" s="27"/>
      <c r="D7" s="21"/>
      <c r="E7" s="21"/>
      <c r="F7" s="25"/>
    </row>
    <row r="8">
      <c r="A8" s="18" t="s">
        <v>31</v>
      </c>
      <c r="B8" s="22">
        <f>3.84</f>
        <v>3.84</v>
      </c>
      <c r="C8" s="27"/>
      <c r="D8" s="25"/>
      <c r="E8" s="25"/>
      <c r="F8" s="25"/>
    </row>
    <row r="9">
      <c r="A9" s="26" t="s">
        <v>32</v>
      </c>
      <c r="B9" s="22">
        <v>1000.0</v>
      </c>
      <c r="C9" s="27"/>
    </row>
    <row r="10">
      <c r="A10" s="18" t="s">
        <v>33</v>
      </c>
      <c r="B10" s="22">
        <f>65*16850/12</f>
        <v>91270.83333</v>
      </c>
      <c r="C10" s="27"/>
    </row>
    <row r="11">
      <c r="A11" s="18" t="s">
        <v>34</v>
      </c>
      <c r="B11" s="28">
        <v>6.75</v>
      </c>
      <c r="C11" s="27"/>
    </row>
    <row r="12">
      <c r="A12" s="18" t="s">
        <v>35</v>
      </c>
      <c r="B12" s="18">
        <v>0.5</v>
      </c>
      <c r="C12" s="27"/>
    </row>
    <row r="13">
      <c r="A13" s="18" t="s">
        <v>36</v>
      </c>
      <c r="B13" s="18">
        <v>2000000.0</v>
      </c>
      <c r="C13" s="27"/>
    </row>
    <row r="14">
      <c r="A14" s="26" t="s">
        <v>37</v>
      </c>
      <c r="B14" s="29">
        <v>4055300.0</v>
      </c>
      <c r="C14" s="27"/>
    </row>
    <row r="15">
      <c r="A15" s="18" t="s">
        <v>38</v>
      </c>
      <c r="B15" s="30">
        <v>0.004</v>
      </c>
      <c r="C15" s="27"/>
    </row>
    <row r="16">
      <c r="A16" s="18" t="s">
        <v>39</v>
      </c>
      <c r="B16" s="31">
        <v>0.02</v>
      </c>
      <c r="C16" s="27"/>
    </row>
    <row r="17">
      <c r="A17" s="18" t="s">
        <v>40</v>
      </c>
      <c r="B17" s="32">
        <v>0.05</v>
      </c>
      <c r="C17" s="27"/>
    </row>
    <row r="18">
      <c r="A18" s="18" t="s">
        <v>41</v>
      </c>
      <c r="B18" s="33" t="s">
        <v>42</v>
      </c>
      <c r="C18" s="27"/>
    </row>
    <row r="19">
      <c r="A19" s="18" t="s">
        <v>43</v>
      </c>
      <c r="B19" s="33">
        <f>2500*100</f>
        <v>250000</v>
      </c>
      <c r="C19" s="25"/>
    </row>
    <row r="20">
      <c r="A20" s="18" t="s">
        <v>44</v>
      </c>
      <c r="B20" s="33">
        <f>0.2% * 135000 * 100</f>
        <v>27000</v>
      </c>
      <c r="C20" s="25"/>
    </row>
    <row r="21">
      <c r="A21" s="18" t="s">
        <v>45</v>
      </c>
      <c r="B21" s="33">
        <f>4000+500</f>
        <v>4500</v>
      </c>
      <c r="C21" s="25"/>
    </row>
    <row r="22">
      <c r="A22" s="18" t="s">
        <v>46</v>
      </c>
      <c r="B22" s="33">
        <v>0.2</v>
      </c>
      <c r="C22" s="25"/>
    </row>
    <row r="23">
      <c r="A23" s="34" t="s">
        <v>20</v>
      </c>
      <c r="B23" s="35">
        <v>1.188033746</v>
      </c>
      <c r="C23" s="25"/>
    </row>
    <row r="24">
      <c r="A24" s="18" t="s">
        <v>47</v>
      </c>
      <c r="B24" s="33">
        <v>60000.0</v>
      </c>
      <c r="C24" s="25"/>
    </row>
    <row r="25">
      <c r="C25" s="36"/>
      <c r="F25" s="37"/>
      <c r="G25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88"/>
    <col customWidth="1" min="3" max="3" width="15.63"/>
  </cols>
  <sheetData>
    <row r="1">
      <c r="A1" s="38" t="s">
        <v>5</v>
      </c>
      <c r="B1" s="39"/>
      <c r="C1" s="38" t="s">
        <v>6</v>
      </c>
      <c r="D1" s="38" t="s">
        <v>7</v>
      </c>
      <c r="E1" s="38" t="s">
        <v>8</v>
      </c>
      <c r="F1" s="38" t="s">
        <v>9</v>
      </c>
      <c r="G1" s="38" t="s">
        <v>10</v>
      </c>
      <c r="H1" s="38" t="s">
        <v>11</v>
      </c>
      <c r="I1" s="38" t="s">
        <v>12</v>
      </c>
      <c r="J1" s="38" t="s">
        <v>13</v>
      </c>
      <c r="K1" s="38" t="s">
        <v>14</v>
      </c>
      <c r="L1" s="38" t="s">
        <v>15</v>
      </c>
      <c r="M1" s="38" t="s">
        <v>16</v>
      </c>
      <c r="N1" s="38" t="s">
        <v>17</v>
      </c>
    </row>
    <row r="2">
      <c r="A2" s="8" t="s">
        <v>48</v>
      </c>
      <c r="B2" s="8" t="s">
        <v>49</v>
      </c>
      <c r="C2" s="40">
        <v>0.022</v>
      </c>
      <c r="D2" s="40">
        <v>0.013</v>
      </c>
      <c r="E2" s="40">
        <v>-0.001</v>
      </c>
      <c r="F2" s="40">
        <v>0.011</v>
      </c>
      <c r="G2" s="41">
        <v>0.01</v>
      </c>
      <c r="H2" s="41">
        <v>0.01</v>
      </c>
      <c r="I2" s="41">
        <v>0.01</v>
      </c>
      <c r="J2" s="41">
        <v>0.01</v>
      </c>
      <c r="K2" s="41">
        <v>0.01</v>
      </c>
      <c r="L2" s="41">
        <v>0.01</v>
      </c>
      <c r="M2" s="41">
        <v>0.01</v>
      </c>
      <c r="N2" s="41">
        <v>0.01</v>
      </c>
    </row>
    <row r="3">
      <c r="A3" s="42" t="s">
        <v>50</v>
      </c>
      <c r="B3" s="42" t="s">
        <v>51</v>
      </c>
      <c r="C3" s="42">
        <v>6.25</v>
      </c>
      <c r="D3" s="42">
        <v>3.125</v>
      </c>
      <c r="E3" s="42">
        <v>3.125</v>
      </c>
      <c r="F3" s="42">
        <v>3.125</v>
      </c>
      <c r="G3" s="42">
        <v>3.125</v>
      </c>
      <c r="H3" s="42">
        <v>3.125</v>
      </c>
      <c r="I3" s="42">
        <v>3.125</v>
      </c>
      <c r="J3" s="42">
        <v>3.125</v>
      </c>
      <c r="K3" s="42">
        <v>3.125</v>
      </c>
      <c r="L3" s="42">
        <v>3.125</v>
      </c>
      <c r="M3" s="42">
        <v>3.125</v>
      </c>
      <c r="N3" s="42">
        <v>3.125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>
      <c r="A4" s="42" t="s">
        <v>52</v>
      </c>
      <c r="B4" s="42" t="s">
        <v>53</v>
      </c>
      <c r="C4" s="42">
        <v>90.1</v>
      </c>
      <c r="D4" s="42">
        <v>90.1</v>
      </c>
      <c r="E4" s="42">
        <v>90.1</v>
      </c>
      <c r="F4" s="42">
        <v>90.1</v>
      </c>
      <c r="G4" s="42">
        <v>91.1</v>
      </c>
      <c r="H4" s="42">
        <v>91.1</v>
      </c>
      <c r="I4" s="42">
        <v>91.1</v>
      </c>
      <c r="J4" s="42">
        <v>91.1</v>
      </c>
      <c r="K4" s="42">
        <v>92.3</v>
      </c>
      <c r="L4" s="42">
        <v>92.3</v>
      </c>
      <c r="M4" s="42">
        <v>92.3</v>
      </c>
      <c r="N4" s="42">
        <v>92.3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>
      <c r="A5" s="42" t="s">
        <v>54</v>
      </c>
      <c r="B5" s="42" t="s">
        <v>55</v>
      </c>
      <c r="C5" s="42">
        <v>50000.0</v>
      </c>
      <c r="D5" s="42">
        <v>75000.0</v>
      </c>
      <c r="E5" s="42">
        <v>90000.0</v>
      </c>
      <c r="F5" s="42">
        <v>115000.0</v>
      </c>
      <c r="G5" s="42">
        <v>136000.0</v>
      </c>
      <c r="H5" s="42">
        <v>158000.0</v>
      </c>
      <c r="I5" s="42">
        <v>188000.0</v>
      </c>
      <c r="J5" s="42">
        <v>220000.0</v>
      </c>
      <c r="K5" s="42">
        <v>250000.0</v>
      </c>
      <c r="L5" s="42">
        <v>285000.0</v>
      </c>
      <c r="M5" s="42">
        <v>333000.0</v>
      </c>
      <c r="N5" s="42">
        <v>400000.0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>
      <c r="A6" s="42" t="s">
        <v>54</v>
      </c>
      <c r="B6" s="42" t="s">
        <v>53</v>
      </c>
      <c r="C6" s="44">
        <f t="shared" ref="C6:N6" si="1">C4*C5</f>
        <v>4505000</v>
      </c>
      <c r="D6" s="44">
        <f t="shared" si="1"/>
        <v>6757500</v>
      </c>
      <c r="E6" s="44">
        <f t="shared" si="1"/>
        <v>8109000</v>
      </c>
      <c r="F6" s="44">
        <f t="shared" si="1"/>
        <v>10361500</v>
      </c>
      <c r="G6" s="44">
        <f t="shared" si="1"/>
        <v>12389600</v>
      </c>
      <c r="H6" s="44">
        <f t="shared" si="1"/>
        <v>14393800</v>
      </c>
      <c r="I6" s="44">
        <f t="shared" si="1"/>
        <v>17126800</v>
      </c>
      <c r="J6" s="44">
        <f t="shared" si="1"/>
        <v>20042000</v>
      </c>
      <c r="K6" s="44">
        <f t="shared" si="1"/>
        <v>23075000</v>
      </c>
      <c r="L6" s="44">
        <f t="shared" si="1"/>
        <v>26305500</v>
      </c>
      <c r="M6" s="44">
        <f t="shared" si="1"/>
        <v>30735900</v>
      </c>
      <c r="N6" s="44">
        <f t="shared" si="1"/>
        <v>36920000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>
      <c r="A7" s="45" t="s">
        <v>56</v>
      </c>
      <c r="B7" s="44"/>
      <c r="C7" s="44">
        <f>31+29+31</f>
        <v>91</v>
      </c>
      <c r="D7" s="44">
        <f>30+31+30</f>
        <v>91</v>
      </c>
      <c r="E7" s="44">
        <f>31+31+30</f>
        <v>92</v>
      </c>
      <c r="F7" s="42">
        <f>31+30+31</f>
        <v>92</v>
      </c>
      <c r="G7" s="44">
        <f>31+28+31</f>
        <v>90</v>
      </c>
      <c r="H7" s="44">
        <f>30+31+30</f>
        <v>91</v>
      </c>
      <c r="I7" s="44">
        <f>31+31+30</f>
        <v>92</v>
      </c>
      <c r="J7" s="42">
        <f>31+30+31</f>
        <v>92</v>
      </c>
      <c r="K7" s="44">
        <f>31+28+31</f>
        <v>90</v>
      </c>
      <c r="L7" s="44">
        <f>30+31+30</f>
        <v>91</v>
      </c>
      <c r="M7" s="44">
        <f>31+31+30</f>
        <v>92</v>
      </c>
      <c r="N7" s="42">
        <f>31+30+31</f>
        <v>92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>
      <c r="A8" s="45" t="s">
        <v>57</v>
      </c>
      <c r="B8" s="44"/>
      <c r="C8" s="8">
        <v>1.0</v>
      </c>
      <c r="D8" s="8">
        <v>2.0</v>
      </c>
      <c r="E8" s="8">
        <v>3.0</v>
      </c>
      <c r="F8" s="8">
        <v>4.0</v>
      </c>
      <c r="G8" s="8">
        <v>5.0</v>
      </c>
      <c r="H8" s="8">
        <v>6.0</v>
      </c>
      <c r="I8" s="8">
        <v>7.0</v>
      </c>
      <c r="J8" s="8">
        <v>8.0</v>
      </c>
      <c r="K8" s="8">
        <v>9.0</v>
      </c>
      <c r="L8" s="8">
        <v>10.0</v>
      </c>
      <c r="M8" s="8">
        <v>11.0</v>
      </c>
      <c r="N8" s="8">
        <v>12.0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>
      <c r="A9" s="46" t="s">
        <v>58</v>
      </c>
      <c r="B9" s="8" t="s">
        <v>49</v>
      </c>
      <c r="C9" s="41">
        <v>0.04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>
      <c r="A10" s="46" t="s">
        <v>59</v>
      </c>
      <c r="B10" s="8" t="s">
        <v>49</v>
      </c>
      <c r="C10" s="40">
        <v>0.0225</v>
      </c>
      <c r="D10" s="40">
        <v>0.0225</v>
      </c>
      <c r="E10" s="40">
        <v>0.0225</v>
      </c>
      <c r="F10" s="40">
        <v>0.0225</v>
      </c>
      <c r="G10" s="47">
        <v>0.015</v>
      </c>
      <c r="H10" s="47">
        <v>0.015</v>
      </c>
      <c r="I10" s="47">
        <v>0.015</v>
      </c>
      <c r="J10" s="47">
        <v>0.015</v>
      </c>
      <c r="K10" s="40">
        <v>0.0125</v>
      </c>
      <c r="L10" s="40">
        <v>0.0125</v>
      </c>
      <c r="M10" s="40">
        <v>0.0125</v>
      </c>
      <c r="N10" s="40">
        <v>0.0125</v>
      </c>
    </row>
    <row r="11">
      <c r="A11" s="46" t="s">
        <v>60</v>
      </c>
      <c r="B11" s="42" t="s">
        <v>53</v>
      </c>
      <c r="C11" s="48">
        <f>Inputs!$B$8*(1+C10)</f>
        <v>3.9264</v>
      </c>
      <c r="D11" s="48">
        <f t="shared" ref="D11:N11" si="2">C11*(1+D10)</f>
        <v>4.014744</v>
      </c>
      <c r="E11" s="48">
        <f t="shared" si="2"/>
        <v>4.10507574</v>
      </c>
      <c r="F11" s="48">
        <f t="shared" si="2"/>
        <v>4.197439944</v>
      </c>
      <c r="G11" s="48">
        <f t="shared" si="2"/>
        <v>4.260401543</v>
      </c>
      <c r="H11" s="48">
        <f t="shared" si="2"/>
        <v>4.324307566</v>
      </c>
      <c r="I11" s="48">
        <f t="shared" si="2"/>
        <v>4.38917218</v>
      </c>
      <c r="J11" s="48">
        <f t="shared" si="2"/>
        <v>4.455009763</v>
      </c>
      <c r="K11" s="48">
        <f t="shared" si="2"/>
        <v>4.510697385</v>
      </c>
      <c r="L11" s="48">
        <f t="shared" si="2"/>
        <v>4.567081102</v>
      </c>
      <c r="M11" s="48">
        <f t="shared" si="2"/>
        <v>4.624169616</v>
      </c>
      <c r="N11" s="48">
        <f t="shared" si="2"/>
        <v>4.681971736</v>
      </c>
    </row>
    <row r="12">
      <c r="A12" s="49" t="s">
        <v>61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  <c r="O12" s="52" t="s">
        <v>62</v>
      </c>
    </row>
    <row r="13">
      <c r="A13" s="42" t="s">
        <v>63</v>
      </c>
      <c r="B13" s="42" t="s">
        <v>64</v>
      </c>
      <c r="C13" s="42">
        <f>'Расчеты'!C8</f>
        <v>0.6025474163</v>
      </c>
      <c r="D13" s="42">
        <f>'Расчеты'!D8</f>
        <v>0.2535901941</v>
      </c>
      <c r="E13" s="42">
        <f>'Расчеты'!E8</f>
        <v>0.2134536961</v>
      </c>
      <c r="F13" s="42">
        <f>'Расчеты'!F8</f>
        <v>0.1796697247</v>
      </c>
      <c r="G13" s="42">
        <f>'Расчеты'!G8</f>
        <v>0.1512328462</v>
      </c>
      <c r="H13" s="42">
        <f>'Расчеты'!H8</f>
        <v>0.1272967596</v>
      </c>
      <c r="I13" s="42">
        <f>'Расчеты'!I8</f>
        <v>0.1071491109</v>
      </c>
      <c r="J13" s="42">
        <f>'Расчеты'!J8</f>
        <v>0.09019029243</v>
      </c>
      <c r="K13" s="42">
        <f>'Расчеты'!K8</f>
        <v>0.07591559814</v>
      </c>
      <c r="L13" s="42">
        <f>'Расчеты'!L8</f>
        <v>0.06390020352</v>
      </c>
      <c r="M13" s="42">
        <f>'Расчеты'!M8</f>
        <v>0.05378652227</v>
      </c>
      <c r="N13" s="42">
        <f>'Расчеты'!N8</f>
        <v>0.04527356437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>
      <c r="A14" s="42" t="s">
        <v>65</v>
      </c>
      <c r="B14" s="42" t="s">
        <v>53</v>
      </c>
      <c r="C14" s="42">
        <f t="shared" ref="C14:N14" si="3">C13*C6</f>
        <v>2714476.11</v>
      </c>
      <c r="D14" s="42">
        <f t="shared" si="3"/>
        <v>1713635.736</v>
      </c>
      <c r="E14" s="42">
        <f t="shared" si="3"/>
        <v>1730896.021</v>
      </c>
      <c r="F14" s="42">
        <f t="shared" si="3"/>
        <v>1861647.853</v>
      </c>
      <c r="G14" s="42">
        <f t="shared" si="3"/>
        <v>1873714.471</v>
      </c>
      <c r="H14" s="42">
        <f t="shared" si="3"/>
        <v>1832284.099</v>
      </c>
      <c r="I14" s="42">
        <f t="shared" si="3"/>
        <v>1835121.393</v>
      </c>
      <c r="J14" s="42">
        <f t="shared" si="3"/>
        <v>1807593.841</v>
      </c>
      <c r="K14" s="42">
        <f t="shared" si="3"/>
        <v>1751752.427</v>
      </c>
      <c r="L14" s="42">
        <f t="shared" si="3"/>
        <v>1680926.804</v>
      </c>
      <c r="M14" s="42">
        <f t="shared" si="3"/>
        <v>1653177.17</v>
      </c>
      <c r="N14" s="42">
        <f t="shared" si="3"/>
        <v>1671499.997</v>
      </c>
      <c r="O14" s="43">
        <f t="shared" ref="O14:O16" si="4">SUM(C14:N14)</f>
        <v>22126725.92</v>
      </c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>
      <c r="A15" s="42" t="s">
        <v>66</v>
      </c>
      <c r="B15" s="42" t="s">
        <v>53</v>
      </c>
      <c r="C15" s="42">
        <v>0.0</v>
      </c>
      <c r="D15" s="42">
        <v>0.0</v>
      </c>
      <c r="E15" s="42">
        <v>0.0</v>
      </c>
      <c r="F15" s="42">
        <f>SUM(C13:F13)*F6</f>
        <v>12944218.17</v>
      </c>
      <c r="G15" s="42">
        <v>0.0</v>
      </c>
      <c r="H15" s="42">
        <v>0.0</v>
      </c>
      <c r="I15" s="42">
        <v>0.0</v>
      </c>
      <c r="J15" s="42">
        <f>SUM(G13:J13)*J6</f>
        <v>9537366.682</v>
      </c>
      <c r="K15" s="42">
        <v>0.0</v>
      </c>
      <c r="L15" s="42">
        <v>0.0</v>
      </c>
      <c r="M15" s="42">
        <v>0.0</v>
      </c>
      <c r="N15" s="42">
        <f>SUM(K13:N13)*N6</f>
        <v>8819297.796</v>
      </c>
      <c r="O15" s="43">
        <f t="shared" si="4"/>
        <v>31300882.65</v>
      </c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>
      <c r="A16" s="42" t="s">
        <v>67</v>
      </c>
      <c r="B16" s="42" t="s">
        <v>53</v>
      </c>
      <c r="C16" s="42">
        <v>0.0</v>
      </c>
      <c r="D16" s="42">
        <v>0.0</v>
      </c>
      <c r="E16" s="42">
        <v>0.0</v>
      </c>
      <c r="F16" s="42">
        <v>0.0</v>
      </c>
      <c r="G16" s="42">
        <v>0.0</v>
      </c>
      <c r="H16" s="42">
        <v>0.0</v>
      </c>
      <c r="I16" s="42">
        <v>0.0</v>
      </c>
      <c r="J16" s="42">
        <v>0.0</v>
      </c>
      <c r="K16" s="42">
        <v>0.0</v>
      </c>
      <c r="L16" s="42">
        <v>0.0</v>
      </c>
      <c r="M16" s="42">
        <v>0.0</v>
      </c>
      <c r="N16" s="44">
        <f>SUM(C13:N13)*N6</f>
        <v>72511098.88</v>
      </c>
      <c r="O16" s="43">
        <f t="shared" si="4"/>
        <v>72511098.88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>
      <c r="A17" s="53" t="s">
        <v>68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1"/>
    </row>
    <row r="18">
      <c r="A18" s="42" t="s">
        <v>69</v>
      </c>
      <c r="B18" s="44"/>
      <c r="C18" s="44">
        <f>Inputs!$B$3*Inputs!$B$4</f>
        <v>13500000</v>
      </c>
      <c r="D18" s="42">
        <v>0.0</v>
      </c>
      <c r="E18" s="42">
        <v>0.0</v>
      </c>
      <c r="F18" s="42">
        <v>0.0</v>
      </c>
      <c r="G18" s="42">
        <v>0.0</v>
      </c>
      <c r="H18" s="42">
        <v>0.0</v>
      </c>
      <c r="I18" s="42">
        <v>0.0</v>
      </c>
      <c r="J18" s="42">
        <v>0.0</v>
      </c>
      <c r="K18" s="42">
        <v>0.0</v>
      </c>
      <c r="L18" s="42">
        <v>0.0</v>
      </c>
      <c r="M18" s="42">
        <v>0.0</v>
      </c>
      <c r="N18" s="42">
        <v>0.0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>
      <c r="A19" s="42" t="s">
        <v>36</v>
      </c>
      <c r="B19" s="44"/>
      <c r="C19" s="44">
        <f>Inputs!B13</f>
        <v>2000000</v>
      </c>
      <c r="D19" s="42">
        <v>0.0</v>
      </c>
      <c r="E19" s="42">
        <v>0.0</v>
      </c>
      <c r="F19" s="42">
        <v>0.0</v>
      </c>
      <c r="G19" s="42">
        <v>0.0</v>
      </c>
      <c r="H19" s="42">
        <v>0.0</v>
      </c>
      <c r="I19" s="42">
        <v>0.0</v>
      </c>
      <c r="J19" s="42">
        <v>0.0</v>
      </c>
      <c r="K19" s="42">
        <v>0.0</v>
      </c>
      <c r="L19" s="42">
        <v>0.0</v>
      </c>
      <c r="M19" s="42">
        <v>0.0</v>
      </c>
      <c r="N19" s="42">
        <v>0.0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>
      <c r="A20" s="54" t="s">
        <v>70</v>
      </c>
      <c r="B20" s="44"/>
      <c r="C20" s="55">
        <f t="shared" ref="C20:N20" si="5">C18+C19</f>
        <v>15500000</v>
      </c>
      <c r="D20" s="55">
        <f t="shared" si="5"/>
        <v>0</v>
      </c>
      <c r="E20" s="55">
        <f t="shared" si="5"/>
        <v>0</v>
      </c>
      <c r="F20" s="55">
        <f t="shared" si="5"/>
        <v>0</v>
      </c>
      <c r="G20" s="55">
        <f t="shared" si="5"/>
        <v>0</v>
      </c>
      <c r="H20" s="55">
        <f t="shared" si="5"/>
        <v>0</v>
      </c>
      <c r="I20" s="55">
        <f t="shared" si="5"/>
        <v>0</v>
      </c>
      <c r="J20" s="55">
        <f t="shared" si="5"/>
        <v>0</v>
      </c>
      <c r="K20" s="55">
        <f t="shared" si="5"/>
        <v>0</v>
      </c>
      <c r="L20" s="55">
        <f t="shared" si="5"/>
        <v>0</v>
      </c>
      <c r="M20" s="55">
        <f t="shared" si="5"/>
        <v>0</v>
      </c>
      <c r="N20" s="55">
        <f t="shared" si="5"/>
        <v>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>
      <c r="A21" s="53" t="s">
        <v>71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1"/>
    </row>
    <row r="22">
      <c r="A22" s="56" t="s">
        <v>72</v>
      </c>
      <c r="B22" s="8" t="s">
        <v>53</v>
      </c>
      <c r="C22" s="57">
        <f>Inputs!$B$9*3</f>
        <v>3000</v>
      </c>
      <c r="D22" s="57">
        <f>Inputs!$B$9*3</f>
        <v>3000</v>
      </c>
      <c r="E22" s="57">
        <f>Inputs!$B$9*3</f>
        <v>3000</v>
      </c>
      <c r="F22" s="57">
        <f>Inputs!$B$9*3</f>
        <v>3000</v>
      </c>
      <c r="G22" s="57">
        <f>Inputs!$B$9*3</f>
        <v>3000</v>
      </c>
      <c r="H22" s="57">
        <f>Inputs!$B$9*3</f>
        <v>3000</v>
      </c>
      <c r="I22" s="57">
        <f>Inputs!$B$9*3</f>
        <v>3000</v>
      </c>
      <c r="J22" s="57">
        <f>Inputs!$B$9*3</f>
        <v>3000</v>
      </c>
      <c r="K22" s="57">
        <f>Inputs!$B$9*3</f>
        <v>3000</v>
      </c>
      <c r="L22" s="57">
        <f>Inputs!$B$9*3</f>
        <v>3000</v>
      </c>
      <c r="M22" s="57">
        <f>Inputs!$B$9*3</f>
        <v>3000</v>
      </c>
      <c r="N22" s="57">
        <f>Inputs!$B$9*3</f>
        <v>3000</v>
      </c>
    </row>
    <row r="23">
      <c r="A23" s="56" t="s">
        <v>73</v>
      </c>
      <c r="B23" s="8" t="s">
        <v>53</v>
      </c>
      <c r="C23" s="58">
        <f>Inputs!$B$24*3</f>
        <v>180000</v>
      </c>
      <c r="D23" s="58">
        <f>Inputs!$B$24*3</f>
        <v>180000</v>
      </c>
      <c r="E23" s="58">
        <f>Inputs!$B$24*3</f>
        <v>180000</v>
      </c>
      <c r="F23" s="58">
        <f>Inputs!$B$24*3</f>
        <v>180000</v>
      </c>
      <c r="G23" s="58">
        <f t="shared" ref="G23:J23" si="6">$F$23*(1+$C$2)*(1+$D$2)*(1+$E$2)*(1+$F$2)</f>
        <v>188212.9449</v>
      </c>
      <c r="H23" s="58">
        <f t="shared" si="6"/>
        <v>188212.9449</v>
      </c>
      <c r="I23" s="58">
        <f t="shared" si="6"/>
        <v>188212.9449</v>
      </c>
      <c r="J23" s="58">
        <f t="shared" si="6"/>
        <v>188212.9449</v>
      </c>
      <c r="K23" s="58">
        <f t="shared" ref="K23:N23" si="7">$J$23*(1+$G$2)*(1+$H$2)*(1+$I$2)*(1+$J$2)</f>
        <v>195855.1452</v>
      </c>
      <c r="L23" s="58">
        <f t="shared" si="7"/>
        <v>195855.1452</v>
      </c>
      <c r="M23" s="58">
        <f t="shared" si="7"/>
        <v>195855.1452</v>
      </c>
      <c r="N23" s="58">
        <f t="shared" si="7"/>
        <v>195855.1452</v>
      </c>
    </row>
    <row r="24">
      <c r="A24" s="56" t="s">
        <v>74</v>
      </c>
      <c r="B24" s="8" t="s">
        <v>53</v>
      </c>
      <c r="C24" s="58">
        <f>Inputs!$B$10</f>
        <v>91270.83333</v>
      </c>
      <c r="D24" s="58">
        <f>Inputs!$B$10</f>
        <v>91270.83333</v>
      </c>
      <c r="E24" s="58">
        <f>Inputs!$B$10</f>
        <v>91270.83333</v>
      </c>
      <c r="F24" s="58">
        <f>Inputs!$B$10</f>
        <v>91270.83333</v>
      </c>
      <c r="G24" s="58">
        <f>Inputs!$B$10</f>
        <v>91270.83333</v>
      </c>
      <c r="H24" s="58">
        <f>Inputs!$B$10</f>
        <v>91270.83333</v>
      </c>
      <c r="I24" s="58">
        <f>Inputs!$B$10</f>
        <v>91270.83333</v>
      </c>
      <c r="J24" s="58">
        <f>Inputs!$B$10</f>
        <v>91270.83333</v>
      </c>
      <c r="K24" s="58">
        <f>Inputs!$B$10</f>
        <v>91270.83333</v>
      </c>
      <c r="L24" s="58">
        <f>Inputs!$B$10</f>
        <v>91270.83333</v>
      </c>
      <c r="M24" s="58">
        <f>Inputs!$B$10</f>
        <v>91270.83333</v>
      </c>
      <c r="N24" s="58">
        <f>Inputs!$B$10</f>
        <v>91270.83333</v>
      </c>
    </row>
    <row r="25">
      <c r="A25" s="59" t="s">
        <v>75</v>
      </c>
      <c r="B25" s="8" t="s">
        <v>53</v>
      </c>
      <c r="C25" s="60">
        <f>Inputs!$B$15</f>
        <v>0.004</v>
      </c>
      <c r="D25" s="60">
        <f>Inputs!$B$15</f>
        <v>0.004</v>
      </c>
      <c r="E25" s="60">
        <f>Inputs!$B$15</f>
        <v>0.004</v>
      </c>
      <c r="F25" s="60">
        <f>Inputs!$B$15</f>
        <v>0.004</v>
      </c>
      <c r="G25" s="60">
        <f>Inputs!$B$15</f>
        <v>0.004</v>
      </c>
      <c r="H25" s="60">
        <f>Inputs!$B$15</f>
        <v>0.004</v>
      </c>
      <c r="I25" s="60">
        <f>Inputs!$B$15</f>
        <v>0.004</v>
      </c>
      <c r="J25" s="60">
        <f>Inputs!$B$15</f>
        <v>0.004</v>
      </c>
      <c r="K25" s="60">
        <f>Inputs!$B$15</f>
        <v>0.004</v>
      </c>
      <c r="L25" s="60">
        <f>Inputs!$B$15</f>
        <v>0.004</v>
      </c>
      <c r="M25" s="60">
        <f>Inputs!$B$15</f>
        <v>0.004</v>
      </c>
      <c r="N25" s="60">
        <f>Inputs!$B$15</f>
        <v>0.004</v>
      </c>
    </row>
    <row r="26">
      <c r="A26" s="8" t="s">
        <v>76</v>
      </c>
      <c r="B26" s="8" t="s">
        <v>53</v>
      </c>
      <c r="C26" s="58">
        <f>$C$7*(Inputs!$B$3*Inputs!$B$5*C$11*24+Inputs!$B$11*24+Inputs!$B$12*Inputs!$B$8*24)</f>
        <v>2996264.719</v>
      </c>
      <c r="D26" s="58">
        <f>$C$7*(Inputs!$B$3*Inputs!$B$5*D$11*24+Inputs!$B$11*24+Inputs!$B$12*Inputs!$B$8*24)</f>
        <v>3063254.631</v>
      </c>
      <c r="E26" s="58">
        <f>$C$7*(Inputs!$B$3*Inputs!$B$5*E$11*24+Inputs!$B$11*24+Inputs!$B$12*Inputs!$B$8*24)</f>
        <v>3131751.816</v>
      </c>
      <c r="F26" s="58">
        <f>$C$7*(Inputs!$B$3*Inputs!$B$5*F$11*24+Inputs!$B$11*24+Inputs!$B$12*Inputs!$B$8*24)</f>
        <v>3201790.189</v>
      </c>
      <c r="G26" s="58">
        <f>$C$7*(Inputs!$B$3*Inputs!$B$5*G$11*24+Inputs!$B$11*24+Inputs!$B$12*Inputs!$B$8*24)</f>
        <v>3249533.012</v>
      </c>
      <c r="H26" s="58">
        <f>$C$7*(Inputs!$B$3*Inputs!$B$5*H$11*24+Inputs!$B$11*24+Inputs!$B$12*Inputs!$B$8*24)</f>
        <v>3297991.978</v>
      </c>
      <c r="I26" s="58">
        <f>$C$7*(Inputs!$B$3*Inputs!$B$5*I$11*24+Inputs!$B$11*24+Inputs!$B$12*Inputs!$B$8*24)</f>
        <v>3347177.829</v>
      </c>
      <c r="J26" s="58">
        <f>$C$7*(Inputs!$B$3*Inputs!$B$5*J$11*24+Inputs!$B$11*24+Inputs!$B$12*Inputs!$B$8*24)</f>
        <v>3397101.467</v>
      </c>
      <c r="K26" s="58">
        <f>$C$7*(Inputs!$B$3*Inputs!$B$5*K$11*24+Inputs!$B$11*24+Inputs!$B$12*Inputs!$B$8*24)</f>
        <v>3439328.544</v>
      </c>
      <c r="L26" s="58">
        <f>$C$7*(Inputs!$B$3*Inputs!$B$5*L$11*24+Inputs!$B$11*24+Inputs!$B$12*Inputs!$B$8*24)</f>
        <v>3482083.46</v>
      </c>
      <c r="M26" s="58">
        <f>$C$7*(Inputs!$B$3*Inputs!$B$5*M$11*24+Inputs!$B$11*24+Inputs!$B$12*Inputs!$B$8*24)</f>
        <v>3525372.812</v>
      </c>
      <c r="N26" s="58">
        <f>$C$7*(Inputs!$B$3*Inputs!$B$5*N$11*24+Inputs!$B$11*24+Inputs!$B$12*Inputs!$B$8*24)</f>
        <v>3569203.281</v>
      </c>
      <c r="O26" s="61">
        <f>AVERAGE(C26:N26)</f>
        <v>3308404.478</v>
      </c>
    </row>
    <row r="27">
      <c r="A27" s="62" t="s">
        <v>70</v>
      </c>
      <c r="B27" s="11"/>
      <c r="C27" s="63">
        <f t="shared" ref="C27:N27" si="8">C26+C24+C23+C22</f>
        <v>3270535.552</v>
      </c>
      <c r="D27" s="63">
        <f t="shared" si="8"/>
        <v>3337525.464</v>
      </c>
      <c r="E27" s="63">
        <f t="shared" si="8"/>
        <v>3406022.65</v>
      </c>
      <c r="F27" s="63">
        <f t="shared" si="8"/>
        <v>3476061.022</v>
      </c>
      <c r="G27" s="63">
        <f t="shared" si="8"/>
        <v>3532016.79</v>
      </c>
      <c r="H27" s="63">
        <f t="shared" si="8"/>
        <v>3580475.756</v>
      </c>
      <c r="I27" s="63">
        <f t="shared" si="8"/>
        <v>3629661.607</v>
      </c>
      <c r="J27" s="63">
        <f t="shared" si="8"/>
        <v>3679585.245</v>
      </c>
      <c r="K27" s="63">
        <f t="shared" si="8"/>
        <v>3729454.523</v>
      </c>
      <c r="L27" s="63">
        <f t="shared" si="8"/>
        <v>3772209.439</v>
      </c>
      <c r="M27" s="63">
        <f t="shared" si="8"/>
        <v>3815498.791</v>
      </c>
      <c r="N27" s="63">
        <f t="shared" si="8"/>
        <v>3859329.26</v>
      </c>
      <c r="O27" s="64"/>
      <c r="P27" s="64"/>
      <c r="Q27" s="64"/>
      <c r="R27" s="64"/>
      <c r="S27" s="64"/>
      <c r="T27" s="64"/>
      <c r="U27" s="64"/>
      <c r="V27" s="64"/>
    </row>
    <row r="28">
      <c r="A28" s="49" t="s">
        <v>77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1"/>
    </row>
    <row r="29">
      <c r="A29" s="8" t="s">
        <v>78</v>
      </c>
      <c r="B29" s="65"/>
      <c r="C29" s="66">
        <f t="shared" ref="C29:N29" si="9">1/(4*3)</f>
        <v>0.08333333333</v>
      </c>
      <c r="D29" s="66">
        <f t="shared" si="9"/>
        <v>0.08333333333</v>
      </c>
      <c r="E29" s="66">
        <f t="shared" si="9"/>
        <v>0.08333333333</v>
      </c>
      <c r="F29" s="66">
        <f t="shared" si="9"/>
        <v>0.08333333333</v>
      </c>
      <c r="G29" s="66">
        <f t="shared" si="9"/>
        <v>0.08333333333</v>
      </c>
      <c r="H29" s="66">
        <f t="shared" si="9"/>
        <v>0.08333333333</v>
      </c>
      <c r="I29" s="66">
        <f t="shared" si="9"/>
        <v>0.08333333333</v>
      </c>
      <c r="J29" s="66">
        <f t="shared" si="9"/>
        <v>0.08333333333</v>
      </c>
      <c r="K29" s="66">
        <f t="shared" si="9"/>
        <v>0.08333333333</v>
      </c>
      <c r="L29" s="66">
        <f t="shared" si="9"/>
        <v>0.08333333333</v>
      </c>
      <c r="M29" s="66">
        <f t="shared" si="9"/>
        <v>0.08333333333</v>
      </c>
      <c r="N29" s="66">
        <f t="shared" si="9"/>
        <v>0.08333333333</v>
      </c>
    </row>
    <row r="30">
      <c r="A30" s="8" t="s">
        <v>77</v>
      </c>
      <c r="B30" s="65"/>
      <c r="C30" s="11">
        <f t="shared" ref="C30:N30" si="10">C20*C29</f>
        <v>1291666.667</v>
      </c>
      <c r="D30" s="11">
        <f t="shared" si="10"/>
        <v>0</v>
      </c>
      <c r="E30" s="11">
        <f t="shared" si="10"/>
        <v>0</v>
      </c>
      <c r="F30" s="11">
        <f t="shared" si="10"/>
        <v>0</v>
      </c>
      <c r="G30" s="11">
        <f t="shared" si="10"/>
        <v>0</v>
      </c>
      <c r="H30" s="11">
        <f t="shared" si="10"/>
        <v>0</v>
      </c>
      <c r="I30" s="11">
        <f t="shared" si="10"/>
        <v>0</v>
      </c>
      <c r="J30" s="11">
        <f t="shared" si="10"/>
        <v>0</v>
      </c>
      <c r="K30" s="11">
        <f t="shared" si="10"/>
        <v>0</v>
      </c>
      <c r="L30" s="11">
        <f t="shared" si="10"/>
        <v>0</v>
      </c>
      <c r="M30" s="11">
        <f t="shared" si="10"/>
        <v>0</v>
      </c>
      <c r="N30" s="11">
        <f t="shared" si="10"/>
        <v>0</v>
      </c>
    </row>
    <row r="31">
      <c r="A31" s="67" t="s">
        <v>79</v>
      </c>
      <c r="B31" s="68"/>
      <c r="C31" s="68">
        <f t="shared" ref="C31:N31" si="11">$C$20*$C$29</f>
        <v>1291666.667</v>
      </c>
      <c r="D31" s="68">
        <f t="shared" si="11"/>
        <v>1291666.667</v>
      </c>
      <c r="E31" s="68">
        <f t="shared" si="11"/>
        <v>1291666.667</v>
      </c>
      <c r="F31" s="68">
        <f t="shared" si="11"/>
        <v>1291666.667</v>
      </c>
      <c r="G31" s="68">
        <f t="shared" si="11"/>
        <v>1291666.667</v>
      </c>
      <c r="H31" s="68">
        <f t="shared" si="11"/>
        <v>1291666.667</v>
      </c>
      <c r="I31" s="68">
        <f t="shared" si="11"/>
        <v>1291666.667</v>
      </c>
      <c r="J31" s="68">
        <f t="shared" si="11"/>
        <v>1291666.667</v>
      </c>
      <c r="K31" s="68">
        <f t="shared" si="11"/>
        <v>1291666.667</v>
      </c>
      <c r="L31" s="68">
        <f t="shared" si="11"/>
        <v>1291666.667</v>
      </c>
      <c r="M31" s="68">
        <f t="shared" si="11"/>
        <v>1291666.667</v>
      </c>
      <c r="N31" s="68">
        <f t="shared" si="11"/>
        <v>1291666.667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>
      <c r="A32" s="49" t="s">
        <v>80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1"/>
    </row>
    <row r="33">
      <c r="A33" s="69" t="s">
        <v>81</v>
      </c>
      <c r="B33" s="68"/>
      <c r="C33" s="68">
        <f t="shared" ref="C33:N33" si="12">C14-C27-C14*C25</f>
        <v>-566917.3461</v>
      </c>
      <c r="D33" s="68">
        <f t="shared" si="12"/>
        <v>-1630744.271</v>
      </c>
      <c r="E33" s="68">
        <f t="shared" si="12"/>
        <v>-1682050.213</v>
      </c>
      <c r="F33" s="68">
        <f t="shared" si="12"/>
        <v>-1621859.761</v>
      </c>
      <c r="G33" s="68">
        <f t="shared" si="12"/>
        <v>-1665797.177</v>
      </c>
      <c r="H33" s="68">
        <f t="shared" si="12"/>
        <v>-1755520.794</v>
      </c>
      <c r="I33" s="68">
        <f t="shared" si="12"/>
        <v>-1801880.699</v>
      </c>
      <c r="J33" s="68">
        <f t="shared" si="12"/>
        <v>-1879221.78</v>
      </c>
      <c r="K33" s="68">
        <f t="shared" si="12"/>
        <v>-1984709.105</v>
      </c>
      <c r="L33" s="68">
        <f t="shared" si="12"/>
        <v>-2098006.342</v>
      </c>
      <c r="M33" s="68">
        <f t="shared" si="12"/>
        <v>-2168934.33</v>
      </c>
      <c r="N33" s="68">
        <f t="shared" si="12"/>
        <v>-2194515.263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>
      <c r="A34" s="69" t="s">
        <v>82</v>
      </c>
      <c r="B34" s="68"/>
      <c r="C34" s="68">
        <f t="shared" ref="C34:N34" si="13">C33-C31</f>
        <v>-1858584.013</v>
      </c>
      <c r="D34" s="68">
        <f t="shared" si="13"/>
        <v>-2922410.938</v>
      </c>
      <c r="E34" s="68">
        <f t="shared" si="13"/>
        <v>-2973716.879</v>
      </c>
      <c r="F34" s="68">
        <f t="shared" si="13"/>
        <v>-2913526.427</v>
      </c>
      <c r="G34" s="68">
        <f t="shared" si="13"/>
        <v>-2957463.844</v>
      </c>
      <c r="H34" s="68">
        <f t="shared" si="13"/>
        <v>-3047187.461</v>
      </c>
      <c r="I34" s="68">
        <f t="shared" si="13"/>
        <v>-3093547.366</v>
      </c>
      <c r="J34" s="68">
        <f t="shared" si="13"/>
        <v>-3170888.446</v>
      </c>
      <c r="K34" s="68">
        <f t="shared" si="13"/>
        <v>-3276375.772</v>
      </c>
      <c r="L34" s="68">
        <f t="shared" si="13"/>
        <v>-3389673.009</v>
      </c>
      <c r="M34" s="68">
        <f t="shared" si="13"/>
        <v>-3460600.996</v>
      </c>
      <c r="N34" s="68">
        <f t="shared" si="13"/>
        <v>-3486181.93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>
      <c r="A35" s="13"/>
      <c r="B35" s="70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</row>
    <row r="36">
      <c r="A36" s="69" t="s">
        <v>83</v>
      </c>
      <c r="B36" s="68"/>
      <c r="C36" s="68">
        <f t="shared" ref="C36:N36" si="14">MAX(0, C34*0.05)</f>
        <v>0</v>
      </c>
      <c r="D36" s="68">
        <f t="shared" si="14"/>
        <v>0</v>
      </c>
      <c r="E36" s="68">
        <f t="shared" si="14"/>
        <v>0</v>
      </c>
      <c r="F36" s="68">
        <f t="shared" si="14"/>
        <v>0</v>
      </c>
      <c r="G36" s="68">
        <f t="shared" si="14"/>
        <v>0</v>
      </c>
      <c r="H36" s="68">
        <f t="shared" si="14"/>
        <v>0</v>
      </c>
      <c r="I36" s="68">
        <f t="shared" si="14"/>
        <v>0</v>
      </c>
      <c r="J36" s="68">
        <f t="shared" si="14"/>
        <v>0</v>
      </c>
      <c r="K36" s="68">
        <f t="shared" si="14"/>
        <v>0</v>
      </c>
      <c r="L36" s="68">
        <f t="shared" si="14"/>
        <v>0</v>
      </c>
      <c r="M36" s="68">
        <f t="shared" si="14"/>
        <v>0</v>
      </c>
      <c r="N36" s="68">
        <f t="shared" si="14"/>
        <v>0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>
      <c r="A37" s="72" t="s">
        <v>84</v>
      </c>
      <c r="B37" s="68"/>
      <c r="C37" s="68">
        <f t="shared" ref="C37:N37" si="15">C34-C36</f>
        <v>-1858584.013</v>
      </c>
      <c r="D37" s="68">
        <f t="shared" si="15"/>
        <v>-2922410.938</v>
      </c>
      <c r="E37" s="68">
        <f t="shared" si="15"/>
        <v>-2973716.879</v>
      </c>
      <c r="F37" s="68">
        <f t="shared" si="15"/>
        <v>-2913526.427</v>
      </c>
      <c r="G37" s="68">
        <f t="shared" si="15"/>
        <v>-2957463.844</v>
      </c>
      <c r="H37" s="68">
        <f t="shared" si="15"/>
        <v>-3047187.461</v>
      </c>
      <c r="I37" s="68">
        <f t="shared" si="15"/>
        <v>-3093547.366</v>
      </c>
      <c r="J37" s="68">
        <f t="shared" si="15"/>
        <v>-3170888.446</v>
      </c>
      <c r="K37" s="68">
        <f t="shared" si="15"/>
        <v>-3276375.772</v>
      </c>
      <c r="L37" s="68">
        <f t="shared" si="15"/>
        <v>-3389673.009</v>
      </c>
      <c r="M37" s="68">
        <f t="shared" si="15"/>
        <v>-3460600.996</v>
      </c>
      <c r="N37" s="68">
        <f t="shared" si="15"/>
        <v>-3486181.93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>
      <c r="A38" s="73" t="s">
        <v>85</v>
      </c>
      <c r="B38" s="70"/>
      <c r="C38" s="68">
        <f>SUM(C37:N37)</f>
        <v>-36550157.08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</row>
    <row r="39">
      <c r="A39" s="13"/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</row>
    <row r="40">
      <c r="A40" s="74" t="s">
        <v>86</v>
      </c>
      <c r="B40" s="68"/>
      <c r="C40" s="68">
        <f t="shared" ref="C40:N40" si="16">C34+C36-C20+C31</f>
        <v>-16066917.35</v>
      </c>
      <c r="D40" s="68">
        <f t="shared" si="16"/>
        <v>-1630744.271</v>
      </c>
      <c r="E40" s="68">
        <f t="shared" si="16"/>
        <v>-1682050.213</v>
      </c>
      <c r="F40" s="68">
        <f t="shared" si="16"/>
        <v>-1621859.761</v>
      </c>
      <c r="G40" s="68">
        <f t="shared" si="16"/>
        <v>-1665797.177</v>
      </c>
      <c r="H40" s="68">
        <f t="shared" si="16"/>
        <v>-1755520.794</v>
      </c>
      <c r="I40" s="68">
        <f t="shared" si="16"/>
        <v>-1801880.699</v>
      </c>
      <c r="J40" s="68">
        <f t="shared" si="16"/>
        <v>-1879221.78</v>
      </c>
      <c r="K40" s="68">
        <f t="shared" si="16"/>
        <v>-1984709.105</v>
      </c>
      <c r="L40" s="68">
        <f t="shared" si="16"/>
        <v>-2098006.342</v>
      </c>
      <c r="M40" s="68">
        <f t="shared" si="16"/>
        <v>-2168934.33</v>
      </c>
      <c r="N40" s="68">
        <f t="shared" si="16"/>
        <v>-2194515.263</v>
      </c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>
      <c r="A41" s="7" t="s">
        <v>87</v>
      </c>
      <c r="B41" s="70"/>
      <c r="C41" s="71">
        <f t="shared" ref="C41:N41" si="17">1/((1+$C$9)^C8)</f>
        <v>0.9615384615</v>
      </c>
      <c r="D41" s="71">
        <f t="shared" si="17"/>
        <v>0.924556213</v>
      </c>
      <c r="E41" s="71">
        <f t="shared" si="17"/>
        <v>0.8889963587</v>
      </c>
      <c r="F41" s="71">
        <f t="shared" si="17"/>
        <v>0.854804191</v>
      </c>
      <c r="G41" s="71">
        <f t="shared" si="17"/>
        <v>0.8219271068</v>
      </c>
      <c r="H41" s="71">
        <f t="shared" si="17"/>
        <v>0.7903145257</v>
      </c>
      <c r="I41" s="71">
        <f t="shared" si="17"/>
        <v>0.7599178132</v>
      </c>
      <c r="J41" s="71">
        <f t="shared" si="17"/>
        <v>0.730690205</v>
      </c>
      <c r="K41" s="71">
        <f t="shared" si="17"/>
        <v>0.7025867356</v>
      </c>
      <c r="L41" s="71">
        <f t="shared" si="17"/>
        <v>0.6755641688</v>
      </c>
      <c r="M41" s="71">
        <f t="shared" si="17"/>
        <v>0.6495809316</v>
      </c>
      <c r="N41" s="71">
        <f t="shared" si="17"/>
        <v>0.6245970496</v>
      </c>
    </row>
    <row r="42">
      <c r="A42" s="13"/>
      <c r="B42" s="70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>
      <c r="A43" s="75" t="s">
        <v>88</v>
      </c>
      <c r="B43" s="70"/>
      <c r="C43" s="68">
        <f>SUMPRODUCT(C40:N40,C41:N41)</f>
        <v>-30928724.74</v>
      </c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>
      <c r="A44" s="49" t="s">
        <v>89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1"/>
    </row>
    <row r="45">
      <c r="A45" s="76" t="s">
        <v>81</v>
      </c>
      <c r="B45" s="68"/>
      <c r="C45" s="77">
        <f t="shared" ref="C45:N45" si="18">C15-C27-C15*C25</f>
        <v>-3270535.552</v>
      </c>
      <c r="D45" s="77">
        <f t="shared" si="18"/>
        <v>-3337525.464</v>
      </c>
      <c r="E45" s="77">
        <f t="shared" si="18"/>
        <v>-3406022.65</v>
      </c>
      <c r="F45" s="77">
        <f t="shared" si="18"/>
        <v>9416380.279</v>
      </c>
      <c r="G45" s="77">
        <f t="shared" si="18"/>
        <v>-3532016.79</v>
      </c>
      <c r="H45" s="77">
        <f t="shared" si="18"/>
        <v>-3580475.756</v>
      </c>
      <c r="I45" s="77">
        <f t="shared" si="18"/>
        <v>-3629661.607</v>
      </c>
      <c r="J45" s="77">
        <f t="shared" si="18"/>
        <v>5819631.97</v>
      </c>
      <c r="K45" s="77">
        <f t="shared" si="18"/>
        <v>-3729454.523</v>
      </c>
      <c r="L45" s="77">
        <f t="shared" si="18"/>
        <v>-3772209.439</v>
      </c>
      <c r="M45" s="77">
        <f t="shared" si="18"/>
        <v>-3815498.791</v>
      </c>
      <c r="N45" s="77">
        <f t="shared" si="18"/>
        <v>4924691.345</v>
      </c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>
      <c r="A46" s="76" t="s">
        <v>82</v>
      </c>
      <c r="B46" s="68"/>
      <c r="C46" s="77">
        <f t="shared" ref="C46:N46" si="19">C45-C31</f>
        <v>-4562202.219</v>
      </c>
      <c r="D46" s="77">
        <f t="shared" si="19"/>
        <v>-4629192.131</v>
      </c>
      <c r="E46" s="77">
        <f t="shared" si="19"/>
        <v>-4697689.316</v>
      </c>
      <c r="F46" s="77">
        <f t="shared" si="19"/>
        <v>8124713.613</v>
      </c>
      <c r="G46" s="77">
        <f t="shared" si="19"/>
        <v>-4823683.457</v>
      </c>
      <c r="H46" s="77">
        <f t="shared" si="19"/>
        <v>-4872142.423</v>
      </c>
      <c r="I46" s="77">
        <f t="shared" si="19"/>
        <v>-4921328.274</v>
      </c>
      <c r="J46" s="77">
        <f t="shared" si="19"/>
        <v>4527965.303</v>
      </c>
      <c r="K46" s="77">
        <f t="shared" si="19"/>
        <v>-5021121.189</v>
      </c>
      <c r="L46" s="77">
        <f t="shared" si="19"/>
        <v>-5063876.105</v>
      </c>
      <c r="M46" s="77">
        <f t="shared" si="19"/>
        <v>-5107165.457</v>
      </c>
      <c r="N46" s="77">
        <f t="shared" si="19"/>
        <v>3633024.678</v>
      </c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>
      <c r="A47" s="76"/>
      <c r="B47" s="68"/>
      <c r="C47" s="77"/>
      <c r="D47" s="77"/>
      <c r="E47" s="77"/>
      <c r="F47" s="68"/>
      <c r="G47" s="77"/>
      <c r="H47" s="77"/>
      <c r="I47" s="77"/>
      <c r="J47" s="68"/>
      <c r="K47" s="77"/>
      <c r="L47" s="77"/>
      <c r="M47" s="77"/>
      <c r="N47" s="68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>
      <c r="A48" s="76" t="s">
        <v>90</v>
      </c>
      <c r="B48" s="68"/>
      <c r="C48" s="77">
        <v>0.0</v>
      </c>
      <c r="D48" s="77">
        <v>0.0</v>
      </c>
      <c r="E48" s="77">
        <v>0.0</v>
      </c>
      <c r="F48" s="68">
        <f>F15-SUM(C27:F27)-F15*F25</f>
        <v>-597703.3869</v>
      </c>
      <c r="G48" s="77">
        <v>0.0</v>
      </c>
      <c r="H48" s="77">
        <v>0.0</v>
      </c>
      <c r="I48" s="77">
        <v>0.0</v>
      </c>
      <c r="J48" s="68">
        <f>J15-SUM(G27:J27)-J15*J25</f>
        <v>-4922522.184</v>
      </c>
      <c r="K48" s="77">
        <v>0.0</v>
      </c>
      <c r="L48" s="77">
        <v>0.0</v>
      </c>
      <c r="M48" s="77">
        <v>0.0</v>
      </c>
      <c r="N48" s="68">
        <f>N15-SUM(K27:N27)-N15*N25</f>
        <v>-6392471.407</v>
      </c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>
      <c r="A49" s="76" t="s">
        <v>91</v>
      </c>
      <c r="B49" s="68"/>
      <c r="C49" s="77">
        <v>0.0</v>
      </c>
      <c r="D49" s="77">
        <v>0.0</v>
      </c>
      <c r="E49" s="77">
        <v>0.0</v>
      </c>
      <c r="F49" s="68">
        <f>F48-SUM(C31:F31)</f>
        <v>-5764370.054</v>
      </c>
      <c r="G49" s="77">
        <v>0.0</v>
      </c>
      <c r="H49" s="77">
        <v>0.0</v>
      </c>
      <c r="I49" s="77">
        <v>0.0</v>
      </c>
      <c r="J49" s="68">
        <f>J48-SUM(G27:J27)</f>
        <v>-19344261.58</v>
      </c>
      <c r="K49" s="77">
        <v>0.0</v>
      </c>
      <c r="L49" s="77">
        <v>0.0</v>
      </c>
      <c r="M49" s="77">
        <v>0.0</v>
      </c>
      <c r="N49" s="68">
        <f>N48-SUM(K31:N31)</f>
        <v>-11559138.07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>
      <c r="A51" s="42" t="s">
        <v>83</v>
      </c>
      <c r="B51" s="44"/>
      <c r="C51" s="42">
        <v>0.0</v>
      </c>
      <c r="D51" s="42">
        <v>0.0</v>
      </c>
      <c r="E51" s="42">
        <v>0.0</v>
      </c>
      <c r="F51" s="44">
        <f>MAX(0, F49*0.05)</f>
        <v>0</v>
      </c>
      <c r="G51" s="42">
        <v>0.0</v>
      </c>
      <c r="H51" s="42">
        <v>0.0</v>
      </c>
      <c r="I51" s="42">
        <v>0.0</v>
      </c>
      <c r="J51" s="44">
        <f>MAX(0, J49*0.05)</f>
        <v>0</v>
      </c>
      <c r="K51" s="42">
        <v>0.0</v>
      </c>
      <c r="L51" s="42">
        <v>0.0</v>
      </c>
      <c r="M51" s="42">
        <v>0.0</v>
      </c>
      <c r="N51" s="44">
        <f>MAX(0, N49*0.05)</f>
        <v>0</v>
      </c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>
      <c r="A52" s="74" t="s">
        <v>84</v>
      </c>
      <c r="B52" s="44"/>
      <c r="C52" s="44">
        <f t="shared" ref="C52:N52" si="20">C49-C51</f>
        <v>0</v>
      </c>
      <c r="D52" s="44">
        <f t="shared" si="20"/>
        <v>0</v>
      </c>
      <c r="E52" s="44">
        <f t="shared" si="20"/>
        <v>0</v>
      </c>
      <c r="F52" s="44">
        <f t="shared" si="20"/>
        <v>-5764370.054</v>
      </c>
      <c r="G52" s="44">
        <f t="shared" si="20"/>
        <v>0</v>
      </c>
      <c r="H52" s="44">
        <f t="shared" si="20"/>
        <v>0</v>
      </c>
      <c r="I52" s="44">
        <f t="shared" si="20"/>
        <v>0</v>
      </c>
      <c r="J52" s="44">
        <f t="shared" si="20"/>
        <v>-19344261.58</v>
      </c>
      <c r="K52" s="44">
        <f t="shared" si="20"/>
        <v>0</v>
      </c>
      <c r="L52" s="44">
        <f t="shared" si="20"/>
        <v>0</v>
      </c>
      <c r="M52" s="44">
        <f t="shared" si="20"/>
        <v>0</v>
      </c>
      <c r="N52" s="44">
        <f t="shared" si="20"/>
        <v>-11559138.07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>
      <c r="A53" s="74" t="s">
        <v>85</v>
      </c>
      <c r="B53" s="44"/>
      <c r="C53" s="44">
        <f>SUM(C52:N52)</f>
        <v>-36667769.71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>
      <c r="A54" s="7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>
      <c r="A55" s="74" t="s">
        <v>86</v>
      </c>
      <c r="B55" s="44"/>
      <c r="C55" s="44">
        <f t="shared" ref="C55:N55" si="21">C46+C51-C20+C31</f>
        <v>-18770535.55</v>
      </c>
      <c r="D55" s="44">
        <f t="shared" si="21"/>
        <v>-3337525.464</v>
      </c>
      <c r="E55" s="44">
        <f t="shared" si="21"/>
        <v>-3406022.65</v>
      </c>
      <c r="F55" s="44">
        <f t="shared" si="21"/>
        <v>9416380.279</v>
      </c>
      <c r="G55" s="44">
        <f t="shared" si="21"/>
        <v>-3532016.79</v>
      </c>
      <c r="H55" s="44">
        <f t="shared" si="21"/>
        <v>-3580475.756</v>
      </c>
      <c r="I55" s="44">
        <f t="shared" si="21"/>
        <v>-3629661.607</v>
      </c>
      <c r="J55" s="44">
        <f t="shared" si="21"/>
        <v>5819631.97</v>
      </c>
      <c r="K55" s="44">
        <f t="shared" si="21"/>
        <v>-3729454.523</v>
      </c>
      <c r="L55" s="44">
        <f t="shared" si="21"/>
        <v>-3772209.439</v>
      </c>
      <c r="M55" s="44">
        <f t="shared" si="21"/>
        <v>-3815498.791</v>
      </c>
      <c r="N55" s="44">
        <f t="shared" si="21"/>
        <v>4924691.345</v>
      </c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>
      <c r="A56" s="42" t="s">
        <v>87</v>
      </c>
      <c r="B56" s="44"/>
      <c r="C56" s="44">
        <f t="shared" ref="C56:N56" si="22">1/((1+$C$9)^C8)</f>
        <v>0.9615384615</v>
      </c>
      <c r="D56" s="44">
        <f t="shared" si="22"/>
        <v>0.924556213</v>
      </c>
      <c r="E56" s="44">
        <f t="shared" si="22"/>
        <v>0.8889963587</v>
      </c>
      <c r="F56" s="44">
        <f t="shared" si="22"/>
        <v>0.854804191</v>
      </c>
      <c r="G56" s="44">
        <f t="shared" si="22"/>
        <v>0.8219271068</v>
      </c>
      <c r="H56" s="44">
        <f t="shared" si="22"/>
        <v>0.7903145257</v>
      </c>
      <c r="I56" s="44">
        <f t="shared" si="22"/>
        <v>0.7599178132</v>
      </c>
      <c r="J56" s="44">
        <f t="shared" si="22"/>
        <v>0.730690205</v>
      </c>
      <c r="K56" s="44">
        <f t="shared" si="22"/>
        <v>0.7025867356</v>
      </c>
      <c r="L56" s="44">
        <f t="shared" si="22"/>
        <v>0.6755641688</v>
      </c>
      <c r="M56" s="44">
        <f t="shared" si="22"/>
        <v>0.6495809316</v>
      </c>
      <c r="N56" s="44">
        <f t="shared" si="22"/>
        <v>0.6245970496</v>
      </c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>
      <c r="A57" s="7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>
      <c r="A58" s="74" t="s">
        <v>88</v>
      </c>
      <c r="B58" s="44"/>
      <c r="C58" s="44">
        <f>SUMPRODUCT(C55:N55,C56:N56)</f>
        <v>-24922923.35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>
      <c r="A59" s="78" t="s">
        <v>92</v>
      </c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>
      <c r="A60" s="76" t="s">
        <v>81</v>
      </c>
      <c r="B60" s="44"/>
      <c r="C60" s="42">
        <f t="shared" ref="C60:N60" si="23">C16-C27-C16*C25</f>
        <v>-3270535.552</v>
      </c>
      <c r="D60" s="42">
        <f t="shared" si="23"/>
        <v>-3337525.464</v>
      </c>
      <c r="E60" s="42">
        <f t="shared" si="23"/>
        <v>-3406022.65</v>
      </c>
      <c r="F60" s="42">
        <f t="shared" si="23"/>
        <v>-3476061.022</v>
      </c>
      <c r="G60" s="42">
        <f t="shared" si="23"/>
        <v>-3532016.79</v>
      </c>
      <c r="H60" s="42">
        <f t="shared" si="23"/>
        <v>-3580475.756</v>
      </c>
      <c r="I60" s="42">
        <f t="shared" si="23"/>
        <v>-3629661.607</v>
      </c>
      <c r="J60" s="42">
        <f t="shared" si="23"/>
        <v>-3679585.245</v>
      </c>
      <c r="K60" s="42">
        <f t="shared" si="23"/>
        <v>-3729454.523</v>
      </c>
      <c r="L60" s="42">
        <f t="shared" si="23"/>
        <v>-3772209.439</v>
      </c>
      <c r="M60" s="42">
        <f t="shared" si="23"/>
        <v>-3815498.791</v>
      </c>
      <c r="N60" s="42">
        <f t="shared" si="23"/>
        <v>68361725.23</v>
      </c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>
      <c r="A61" s="76" t="s">
        <v>82</v>
      </c>
      <c r="B61" s="44"/>
      <c r="C61" s="42">
        <f t="shared" ref="C61:N61" si="24">C60-C31</f>
        <v>-4562202.219</v>
      </c>
      <c r="D61" s="42">
        <f t="shared" si="24"/>
        <v>-4629192.131</v>
      </c>
      <c r="E61" s="42">
        <f t="shared" si="24"/>
        <v>-4697689.316</v>
      </c>
      <c r="F61" s="42">
        <f t="shared" si="24"/>
        <v>-4767727.689</v>
      </c>
      <c r="G61" s="42">
        <f t="shared" si="24"/>
        <v>-4823683.457</v>
      </c>
      <c r="H61" s="42">
        <f t="shared" si="24"/>
        <v>-4872142.423</v>
      </c>
      <c r="I61" s="42">
        <f t="shared" si="24"/>
        <v>-4921328.274</v>
      </c>
      <c r="J61" s="42">
        <f t="shared" si="24"/>
        <v>-4971251.912</v>
      </c>
      <c r="K61" s="42">
        <f t="shared" si="24"/>
        <v>-5021121.189</v>
      </c>
      <c r="L61" s="42">
        <f t="shared" si="24"/>
        <v>-5063876.105</v>
      </c>
      <c r="M61" s="42">
        <f t="shared" si="24"/>
        <v>-5107165.457</v>
      </c>
      <c r="N61" s="42">
        <f t="shared" si="24"/>
        <v>67070058.56</v>
      </c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>
      <c r="A62" s="76"/>
      <c r="B62" s="4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4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>
      <c r="A63" s="76" t="s">
        <v>93</v>
      </c>
      <c r="B63" s="44"/>
      <c r="C63" s="42">
        <v>0.0</v>
      </c>
      <c r="D63" s="42">
        <v>0.0</v>
      </c>
      <c r="E63" s="42">
        <v>0.0</v>
      </c>
      <c r="F63" s="42">
        <v>0.0</v>
      </c>
      <c r="G63" s="42">
        <v>0.0</v>
      </c>
      <c r="H63" s="42">
        <v>0.0</v>
      </c>
      <c r="I63" s="42">
        <v>0.0</v>
      </c>
      <c r="J63" s="42">
        <v>0.0</v>
      </c>
      <c r="K63" s="42">
        <v>0.0</v>
      </c>
      <c r="L63" s="42">
        <v>0.0</v>
      </c>
      <c r="M63" s="42">
        <v>0.0</v>
      </c>
      <c r="N63" s="44">
        <f>N16-SUM(C27:N27)-N16*N25</f>
        <v>29132678.39</v>
      </c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>
      <c r="A64" s="76" t="s">
        <v>94</v>
      </c>
      <c r="B64" s="44"/>
      <c r="C64" s="42">
        <v>0.0</v>
      </c>
      <c r="D64" s="42">
        <v>0.0</v>
      </c>
      <c r="E64" s="42">
        <v>0.0</v>
      </c>
      <c r="F64" s="42">
        <v>0.0</v>
      </c>
      <c r="G64" s="42">
        <v>0.0</v>
      </c>
      <c r="H64" s="42">
        <v>0.0</v>
      </c>
      <c r="I64" s="42">
        <v>0.0</v>
      </c>
      <c r="J64" s="42">
        <v>0.0</v>
      </c>
      <c r="K64" s="42">
        <v>0.0</v>
      </c>
      <c r="L64" s="42">
        <v>0.0</v>
      </c>
      <c r="M64" s="42">
        <v>0.0</v>
      </c>
      <c r="N64" s="44">
        <f>N63-SUM(C31:N31)</f>
        <v>13632678.39</v>
      </c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>
      <c r="A66" s="69" t="s">
        <v>83</v>
      </c>
      <c r="B66" s="68"/>
      <c r="C66" s="77">
        <v>0.0</v>
      </c>
      <c r="D66" s="77">
        <v>0.0</v>
      </c>
      <c r="E66" s="77">
        <v>0.0</v>
      </c>
      <c r="F66" s="77">
        <v>0.0</v>
      </c>
      <c r="G66" s="77">
        <v>0.0</v>
      </c>
      <c r="H66" s="77">
        <v>0.0</v>
      </c>
      <c r="I66" s="77">
        <v>0.0</v>
      </c>
      <c r="J66" s="77">
        <v>0.0</v>
      </c>
      <c r="K66" s="77">
        <v>0.0</v>
      </c>
      <c r="L66" s="68">
        <f>L49*Inputs!$B$17</f>
        <v>0</v>
      </c>
      <c r="M66" s="68">
        <f>M49*Inputs!$B$17</f>
        <v>0</v>
      </c>
      <c r="N66" s="68">
        <f>MAX(0, N64*0.05)</f>
        <v>681633.9194</v>
      </c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>
      <c r="A67" s="74" t="s">
        <v>84</v>
      </c>
      <c r="B67" s="44"/>
      <c r="C67" s="44">
        <f t="shared" ref="C67:N67" si="25">C64-C66</f>
        <v>0</v>
      </c>
      <c r="D67" s="44">
        <f t="shared" si="25"/>
        <v>0</v>
      </c>
      <c r="E67" s="44">
        <f t="shared" si="25"/>
        <v>0</v>
      </c>
      <c r="F67" s="44">
        <f t="shared" si="25"/>
        <v>0</v>
      </c>
      <c r="G67" s="44">
        <f t="shared" si="25"/>
        <v>0</v>
      </c>
      <c r="H67" s="44">
        <f t="shared" si="25"/>
        <v>0</v>
      </c>
      <c r="I67" s="44">
        <f t="shared" si="25"/>
        <v>0</v>
      </c>
      <c r="J67" s="44">
        <f t="shared" si="25"/>
        <v>0</v>
      </c>
      <c r="K67" s="44">
        <f t="shared" si="25"/>
        <v>0</v>
      </c>
      <c r="L67" s="44">
        <f t="shared" si="25"/>
        <v>0</v>
      </c>
      <c r="M67" s="44">
        <f t="shared" si="25"/>
        <v>0</v>
      </c>
      <c r="N67" s="44">
        <f t="shared" si="25"/>
        <v>12951044.47</v>
      </c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>
      <c r="A68" s="74" t="s">
        <v>85</v>
      </c>
      <c r="B68" s="44"/>
      <c r="C68" s="44">
        <f>SUM(C67:N67)</f>
        <v>12951044.47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>
      <c r="A70" s="79" t="s">
        <v>86</v>
      </c>
      <c r="B70" s="11"/>
      <c r="C70" s="44">
        <f t="shared" ref="C70:N70" si="26">C61+C66-C20+C31</f>
        <v>-18770535.55</v>
      </c>
      <c r="D70" s="44">
        <f t="shared" si="26"/>
        <v>-3337525.464</v>
      </c>
      <c r="E70" s="44">
        <f t="shared" si="26"/>
        <v>-3406022.65</v>
      </c>
      <c r="F70" s="44">
        <f t="shared" si="26"/>
        <v>-3476061.022</v>
      </c>
      <c r="G70" s="44">
        <f t="shared" si="26"/>
        <v>-3532016.79</v>
      </c>
      <c r="H70" s="44">
        <f t="shared" si="26"/>
        <v>-3580475.756</v>
      </c>
      <c r="I70" s="44">
        <f t="shared" si="26"/>
        <v>-3629661.607</v>
      </c>
      <c r="J70" s="44">
        <f t="shared" si="26"/>
        <v>-3679585.245</v>
      </c>
      <c r="K70" s="44">
        <f t="shared" si="26"/>
        <v>-3729454.523</v>
      </c>
      <c r="L70" s="44">
        <f t="shared" si="26"/>
        <v>-3772209.439</v>
      </c>
      <c r="M70" s="44">
        <f t="shared" si="26"/>
        <v>-3815498.791</v>
      </c>
      <c r="N70" s="44">
        <f t="shared" si="26"/>
        <v>69043359.15</v>
      </c>
    </row>
    <row r="71">
      <c r="A71" s="8" t="s">
        <v>87</v>
      </c>
      <c r="B71" s="11"/>
      <c r="C71" s="44">
        <f t="shared" ref="C71:N71" si="27">1/((1+$C$9)^C8)</f>
        <v>0.9615384615</v>
      </c>
      <c r="D71" s="44">
        <f t="shared" si="27"/>
        <v>0.924556213</v>
      </c>
      <c r="E71" s="44">
        <f t="shared" si="27"/>
        <v>0.8889963587</v>
      </c>
      <c r="F71" s="44">
        <f t="shared" si="27"/>
        <v>0.854804191</v>
      </c>
      <c r="G71" s="44">
        <f t="shared" si="27"/>
        <v>0.8219271068</v>
      </c>
      <c r="H71" s="44">
        <f t="shared" si="27"/>
        <v>0.7903145257</v>
      </c>
      <c r="I71" s="44">
        <f t="shared" si="27"/>
        <v>0.7599178132</v>
      </c>
      <c r="J71" s="44">
        <f t="shared" si="27"/>
        <v>0.730690205</v>
      </c>
      <c r="K71" s="44">
        <f t="shared" si="27"/>
        <v>0.7025867356</v>
      </c>
      <c r="L71" s="44">
        <f t="shared" si="27"/>
        <v>0.6755641688</v>
      </c>
      <c r="M71" s="44">
        <f t="shared" si="27"/>
        <v>0.6495809316</v>
      </c>
      <c r="N71" s="44">
        <f t="shared" si="27"/>
        <v>0.6245970496</v>
      </c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>
      <c r="A73" s="74" t="s">
        <v>88</v>
      </c>
      <c r="B73" s="11"/>
      <c r="C73" s="44">
        <f t="shared" ref="C73:N73" si="28">SUMPRODUCT(C70:N70,C71:N71)</f>
        <v>-2836090.448</v>
      </c>
      <c r="D73" s="44">
        <f t="shared" si="28"/>
        <v>15212501.43</v>
      </c>
      <c r="E73" s="44">
        <f t="shared" si="28"/>
        <v>18298231.33</v>
      </c>
      <c r="F73" s="44">
        <f t="shared" si="28"/>
        <v>21326173.07</v>
      </c>
      <c r="G73" s="44">
        <f t="shared" si="28"/>
        <v>24297524.6</v>
      </c>
      <c r="H73" s="44">
        <f t="shared" si="28"/>
        <v>27200584.94</v>
      </c>
      <c r="I73" s="44">
        <f t="shared" si="28"/>
        <v>30030286.94</v>
      </c>
      <c r="J73" s="44">
        <f t="shared" si="28"/>
        <v>32788531.45</v>
      </c>
      <c r="K73" s="44">
        <f t="shared" si="28"/>
        <v>35477168.35</v>
      </c>
      <c r="L73" s="44">
        <f t="shared" si="28"/>
        <v>38097433.62</v>
      </c>
      <c r="M73" s="44">
        <f t="shared" si="28"/>
        <v>40645803.16</v>
      </c>
      <c r="N73" s="44">
        <f t="shared" si="28"/>
        <v>43124278.42</v>
      </c>
    </row>
    <row r="74">
      <c r="A74" s="52" t="s">
        <v>95</v>
      </c>
      <c r="B74" s="80">
        <f>SUMPRODUCT(C70:N70,C75:N75)</f>
        <v>-13550943.63</v>
      </c>
      <c r="F74" s="80">
        <f>SUMPRODUCT(F70:Q70,F75:Q75)</f>
        <v>-849143.5549</v>
      </c>
      <c r="J74" s="80">
        <f>SUMPRODUCT(J70:Q70,J75:Q75)</f>
        <v>21.88925931</v>
      </c>
      <c r="N74" s="80">
        <f>SUMPRODUCT(N70:Q70,N75:Q75)</f>
        <v>102270.7566</v>
      </c>
    </row>
    <row r="75">
      <c r="A75" s="52" t="s">
        <v>87</v>
      </c>
      <c r="B75" s="52"/>
      <c r="C75" s="81">
        <f t="shared" ref="C75:N75" si="29">1/((1+$J$77)^C8)</f>
        <v>0.5810575247</v>
      </c>
      <c r="D75" s="81">
        <f t="shared" si="29"/>
        <v>0.337627847</v>
      </c>
      <c r="E75" s="81">
        <f t="shared" si="29"/>
        <v>0.196181201</v>
      </c>
      <c r="F75" s="81">
        <f t="shared" si="29"/>
        <v>0.1139925631</v>
      </c>
      <c r="G75" s="81">
        <f t="shared" si="29"/>
        <v>0.06623623653</v>
      </c>
      <c r="H75" s="81">
        <f t="shared" si="29"/>
        <v>0.03848706364</v>
      </c>
      <c r="I75" s="81">
        <f t="shared" si="29"/>
        <v>0.02236319793</v>
      </c>
      <c r="J75" s="81">
        <f t="shared" si="29"/>
        <v>0.01299430444</v>
      </c>
      <c r="K75" s="81">
        <f t="shared" si="29"/>
        <v>0.007550438371</v>
      </c>
      <c r="L75" s="81">
        <f t="shared" si="29"/>
        <v>0.00438723903</v>
      </c>
      <c r="M75" s="81">
        <f t="shared" si="29"/>
        <v>0.002549238251</v>
      </c>
      <c r="N75" s="81">
        <f t="shared" si="29"/>
        <v>0.001481254068</v>
      </c>
    </row>
    <row r="77">
      <c r="A77" s="52" t="s">
        <v>96</v>
      </c>
      <c r="B77" s="82">
        <v>0.03147</v>
      </c>
      <c r="F77" s="83">
        <v>0.19245</v>
      </c>
      <c r="J77" s="83">
        <v>0.721</v>
      </c>
      <c r="N77" s="83"/>
    </row>
  </sheetData>
  <mergeCells count="7">
    <mergeCell ref="A12:N12"/>
    <mergeCell ref="A17:N17"/>
    <mergeCell ref="A21:N21"/>
    <mergeCell ref="A28:N28"/>
    <mergeCell ref="A32:N32"/>
    <mergeCell ref="A44:N44"/>
    <mergeCell ref="A59:N5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5"/>
  </cols>
  <sheetData>
    <row r="1">
      <c r="A1" s="84" t="s">
        <v>97</v>
      </c>
      <c r="B1" s="85" t="s">
        <v>98</v>
      </c>
      <c r="C1" s="86" t="s">
        <v>99</v>
      </c>
      <c r="D1" s="86" t="s">
        <v>100</v>
      </c>
      <c r="E1" s="86" t="s">
        <v>101</v>
      </c>
      <c r="F1" s="86" t="s">
        <v>102</v>
      </c>
    </row>
    <row r="2">
      <c r="A2" s="87" t="s">
        <v>103</v>
      </c>
      <c r="B2" s="88"/>
      <c r="C2" s="88"/>
      <c r="D2" s="88"/>
      <c r="E2" s="88"/>
      <c r="F2" s="88"/>
    </row>
    <row r="3">
      <c r="A3" s="89" t="s">
        <v>104</v>
      </c>
      <c r="B3" s="90"/>
      <c r="C3" s="90"/>
      <c r="D3" s="90"/>
      <c r="E3" s="90"/>
      <c r="F3" s="90"/>
    </row>
    <row r="4">
      <c r="A4" s="91" t="s">
        <v>105</v>
      </c>
      <c r="B4" s="92">
        <v>1110.0</v>
      </c>
      <c r="C4" s="93">
        <v>0.0</v>
      </c>
      <c r="D4" s="93">
        <v>0.0</v>
      </c>
      <c r="E4" s="93">
        <v>0.0</v>
      </c>
      <c r="F4" s="93">
        <v>0.0</v>
      </c>
    </row>
    <row r="5">
      <c r="A5" s="91" t="s">
        <v>106</v>
      </c>
      <c r="B5" s="92">
        <f t="shared" ref="B5:B12" si="1">B4+10</f>
        <v>1120</v>
      </c>
      <c r="C5" s="93">
        <v>0.0</v>
      </c>
      <c r="D5" s="93">
        <v>0.0</v>
      </c>
      <c r="E5" s="93">
        <v>0.0</v>
      </c>
      <c r="F5" s="93">
        <v>0.0</v>
      </c>
    </row>
    <row r="6">
      <c r="A6" s="91" t="s">
        <v>107</v>
      </c>
      <c r="B6" s="92">
        <f t="shared" si="1"/>
        <v>1130</v>
      </c>
      <c r="C6" s="93">
        <v>0.0</v>
      </c>
      <c r="D6" s="93">
        <v>0.0</v>
      </c>
      <c r="E6" s="93">
        <v>0.0</v>
      </c>
      <c r="F6" s="93">
        <v>0.0</v>
      </c>
    </row>
    <row r="7">
      <c r="A7" s="91" t="s">
        <v>108</v>
      </c>
      <c r="B7" s="92">
        <f t="shared" si="1"/>
        <v>1140</v>
      </c>
      <c r="C7" s="93">
        <v>0.0</v>
      </c>
      <c r="D7" s="93">
        <v>0.0</v>
      </c>
      <c r="E7" s="93">
        <v>0.0</v>
      </c>
      <c r="F7" s="93">
        <v>0.0</v>
      </c>
    </row>
    <row r="8">
      <c r="A8" s="91" t="s">
        <v>109</v>
      </c>
      <c r="B8" s="92">
        <f t="shared" si="1"/>
        <v>1150</v>
      </c>
      <c r="C8" s="93">
        <f>'Финансовая модель'!C20-C16</f>
        <v>12400000</v>
      </c>
      <c r="D8" s="93">
        <f>C13+C16-SUM('Финансовая модель'!C31:F31)</f>
        <v>10333333.33</v>
      </c>
      <c r="E8" s="94">
        <f>D8-SUM('Финансовая модель'!G31:J31)</f>
        <v>5166666.667</v>
      </c>
      <c r="F8" s="94">
        <f>E8-SUM('Финансовая модель'!K31:N31)</f>
        <v>0.000000001862645149</v>
      </c>
    </row>
    <row r="9">
      <c r="A9" s="91" t="s">
        <v>110</v>
      </c>
      <c r="B9" s="92">
        <f t="shared" si="1"/>
        <v>1160</v>
      </c>
      <c r="C9" s="93">
        <v>0.0</v>
      </c>
      <c r="D9" s="93">
        <v>0.0</v>
      </c>
      <c r="E9" s="93">
        <v>0.0</v>
      </c>
      <c r="F9" s="93">
        <v>0.0</v>
      </c>
    </row>
    <row r="10">
      <c r="A10" s="91" t="s">
        <v>111</v>
      </c>
      <c r="B10" s="92">
        <f t="shared" si="1"/>
        <v>1170</v>
      </c>
      <c r="C10" s="93">
        <v>0.0</v>
      </c>
      <c r="D10" s="93">
        <v>0.0</v>
      </c>
      <c r="E10" s="93">
        <v>0.0</v>
      </c>
      <c r="F10" s="93">
        <v>0.0</v>
      </c>
    </row>
    <row r="11">
      <c r="A11" s="91" t="s">
        <v>112</v>
      </c>
      <c r="B11" s="92">
        <f t="shared" si="1"/>
        <v>1180</v>
      </c>
      <c r="C11" s="93">
        <v>0.0</v>
      </c>
      <c r="D11" s="94">
        <v>0.0</v>
      </c>
      <c r="E11" s="94">
        <v>0.0</v>
      </c>
      <c r="F11" s="93">
        <v>0.0</v>
      </c>
    </row>
    <row r="12">
      <c r="A12" s="91" t="s">
        <v>113</v>
      </c>
      <c r="B12" s="92">
        <f t="shared" si="1"/>
        <v>1190</v>
      </c>
      <c r="C12" s="93">
        <v>0.0</v>
      </c>
      <c r="D12" s="93">
        <v>0.0</v>
      </c>
      <c r="E12" s="93">
        <v>0.0</v>
      </c>
      <c r="F12" s="93">
        <v>0.0</v>
      </c>
    </row>
    <row r="13">
      <c r="A13" s="95" t="s">
        <v>114</v>
      </c>
      <c r="B13" s="96">
        <v>1100.0</v>
      </c>
      <c r="C13" s="97">
        <f t="shared" ref="C13:F13" si="2">SUM(C4:C12)</f>
        <v>12400000</v>
      </c>
      <c r="D13" s="97">
        <f t="shared" si="2"/>
        <v>10333333.33</v>
      </c>
      <c r="E13" s="97">
        <f t="shared" si="2"/>
        <v>5166666.667</v>
      </c>
      <c r="F13" s="97">
        <f t="shared" si="2"/>
        <v>0.000000001862645149</v>
      </c>
    </row>
    <row r="14">
      <c r="A14" s="89" t="s">
        <v>115</v>
      </c>
      <c r="B14" s="90"/>
      <c r="C14" s="98"/>
      <c r="D14" s="98"/>
      <c r="E14" s="98"/>
      <c r="F14" s="98"/>
    </row>
    <row r="15">
      <c r="A15" s="91" t="s">
        <v>116</v>
      </c>
      <c r="B15" s="92">
        <v>1210.0</v>
      </c>
      <c r="C15" s="93">
        <v>0.0</v>
      </c>
      <c r="D15" s="93">
        <v>0.0</v>
      </c>
      <c r="E15" s="93">
        <v>0.0</v>
      </c>
      <c r="F15" s="93">
        <v>0.0</v>
      </c>
    </row>
    <row r="16">
      <c r="A16" s="91" t="s">
        <v>117</v>
      </c>
      <c r="B16" s="92">
        <f t="shared" ref="B16:B20" si="3">B15+10</f>
        <v>1220</v>
      </c>
      <c r="C16" s="93">
        <f>'Финансовая модель'!C20 * 0.2</f>
        <v>3100000</v>
      </c>
      <c r="D16" s="93">
        <v>0.0</v>
      </c>
      <c r="E16" s="93">
        <v>0.0</v>
      </c>
      <c r="F16" s="93">
        <v>0.0</v>
      </c>
    </row>
    <row r="17">
      <c r="A17" s="91" t="s">
        <v>118</v>
      </c>
      <c r="B17" s="92">
        <f t="shared" si="3"/>
        <v>1230</v>
      </c>
      <c r="C17" s="93">
        <v>0.0</v>
      </c>
      <c r="D17" s="93">
        <v>0.0</v>
      </c>
      <c r="E17" s="93">
        <v>0.0</v>
      </c>
      <c r="F17" s="93">
        <v>0.0</v>
      </c>
    </row>
    <row r="18">
      <c r="A18" s="91" t="s">
        <v>119</v>
      </c>
      <c r="B18" s="92">
        <f t="shared" si="3"/>
        <v>1240</v>
      </c>
      <c r="C18" s="93">
        <v>0.0</v>
      </c>
      <c r="D18" s="94">
        <v>0.0</v>
      </c>
      <c r="E18" s="93">
        <v>0.0</v>
      </c>
      <c r="F18" s="93">
        <v>0.0</v>
      </c>
    </row>
    <row r="19">
      <c r="A19" s="89" t="s">
        <v>120</v>
      </c>
      <c r="B19" s="99">
        <f t="shared" si="3"/>
        <v>1250</v>
      </c>
      <c r="C19" s="100">
        <v>2.7907384090000004E7</v>
      </c>
      <c r="D19" s="101">
        <v>1.44217394E7</v>
      </c>
      <c r="E19" s="101">
        <v>0.0</v>
      </c>
      <c r="F19" s="102">
        <f>'Финансовая модель'!O16</f>
        <v>72511098.88</v>
      </c>
      <c r="H19" s="103"/>
    </row>
    <row r="20">
      <c r="A20" s="91" t="s">
        <v>121</v>
      </c>
      <c r="B20" s="92">
        <f t="shared" si="3"/>
        <v>1260</v>
      </c>
      <c r="C20" s="93">
        <f>Inputs!B21</f>
        <v>4500</v>
      </c>
      <c r="D20" s="93">
        <v>0.0</v>
      </c>
      <c r="E20" s="93">
        <v>0.0</v>
      </c>
      <c r="F20" s="93">
        <v>0.0</v>
      </c>
    </row>
    <row r="21">
      <c r="A21" s="95" t="s">
        <v>122</v>
      </c>
      <c r="B21" s="96">
        <v>1200.0</v>
      </c>
      <c r="C21" s="97">
        <f t="shared" ref="C21:F21" si="4">SUM(C15:C20)</f>
        <v>31011884.09</v>
      </c>
      <c r="D21" s="97">
        <f t="shared" si="4"/>
        <v>14421739.4</v>
      </c>
      <c r="E21" s="97">
        <f t="shared" si="4"/>
        <v>0</v>
      </c>
      <c r="F21" s="97">
        <f t="shared" si="4"/>
        <v>72511098.88</v>
      </c>
    </row>
    <row r="22">
      <c r="A22" s="104" t="s">
        <v>123</v>
      </c>
      <c r="B22" s="105">
        <v>1600.0</v>
      </c>
      <c r="C22" s="106">
        <f t="shared" ref="C22:F22" si="5">C13+C21</f>
        <v>43411884.09</v>
      </c>
      <c r="D22" s="106">
        <f t="shared" si="5"/>
        <v>24755072.73</v>
      </c>
      <c r="E22" s="106">
        <f t="shared" si="5"/>
        <v>5166666.667</v>
      </c>
      <c r="F22" s="106">
        <f t="shared" si="5"/>
        <v>72511098.88</v>
      </c>
      <c r="G22" s="43">
        <f>SUM(C22:F22)</f>
        <v>145844722.4</v>
      </c>
    </row>
    <row r="23">
      <c r="A23" s="87" t="s">
        <v>124</v>
      </c>
      <c r="B23" s="88"/>
      <c r="C23" s="107"/>
      <c r="D23" s="107"/>
      <c r="E23" s="107"/>
      <c r="F23" s="107"/>
    </row>
    <row r="24">
      <c r="A24" s="89" t="s">
        <v>125</v>
      </c>
      <c r="B24" s="90"/>
      <c r="C24" s="98"/>
      <c r="D24" s="98"/>
      <c r="E24" s="98"/>
      <c r="F24" s="98"/>
    </row>
    <row r="25">
      <c r="A25" s="91" t="s">
        <v>126</v>
      </c>
      <c r="B25" s="92">
        <v>1310.0</v>
      </c>
      <c r="C25" s="93">
        <f>'Финансовая модель'!C20+Inputs!B21</f>
        <v>15504500</v>
      </c>
      <c r="D25" s="93">
        <f t="shared" ref="D25:F25" si="6">C25</f>
        <v>15504500</v>
      </c>
      <c r="E25" s="93">
        <f t="shared" si="6"/>
        <v>15504500</v>
      </c>
      <c r="F25" s="93">
        <f t="shared" si="6"/>
        <v>15504500</v>
      </c>
    </row>
    <row r="26">
      <c r="A26" s="91" t="s">
        <v>127</v>
      </c>
      <c r="B26" s="92">
        <f>B25+10</f>
        <v>1320</v>
      </c>
      <c r="C26" s="93">
        <v>0.0</v>
      </c>
      <c r="D26" s="93">
        <v>0.0</v>
      </c>
      <c r="E26" s="93">
        <v>0.0</v>
      </c>
      <c r="F26" s="93">
        <v>0.0</v>
      </c>
    </row>
    <row r="27">
      <c r="A27" s="91" t="s">
        <v>128</v>
      </c>
      <c r="B27" s="92">
        <f>B26+20</f>
        <v>1340</v>
      </c>
      <c r="C27" s="93">
        <v>0.0</v>
      </c>
      <c r="D27" s="93">
        <v>0.0</v>
      </c>
      <c r="E27" s="93">
        <v>0.0</v>
      </c>
      <c r="F27" s="93">
        <v>0.0</v>
      </c>
      <c r="H27" s="43">
        <f t="shared" ref="H27:K27" si="7">C32-C19</f>
        <v>15504500</v>
      </c>
      <c r="I27" s="43">
        <f t="shared" si="7"/>
        <v>-3156811.355</v>
      </c>
      <c r="J27" s="43">
        <f t="shared" si="7"/>
        <v>-9255072.732</v>
      </c>
      <c r="K27" s="43">
        <f t="shared" si="7"/>
        <v>-15176492.01</v>
      </c>
    </row>
    <row r="28">
      <c r="A28" s="91"/>
      <c r="B28" s="92"/>
      <c r="C28" s="93"/>
      <c r="D28" s="93"/>
      <c r="E28" s="93"/>
      <c r="F28" s="93"/>
    </row>
    <row r="29">
      <c r="A29" s="91" t="s">
        <v>129</v>
      </c>
      <c r="B29" s="92">
        <f>B27+10</f>
        <v>1350</v>
      </c>
      <c r="C29" s="93">
        <v>0.0</v>
      </c>
      <c r="D29" s="93">
        <v>0.0</v>
      </c>
      <c r="E29" s="93">
        <v>0.0</v>
      </c>
      <c r="F29" s="93">
        <v>0.0</v>
      </c>
    </row>
    <row r="30">
      <c r="A30" s="91" t="s">
        <v>130</v>
      </c>
      <c r="B30" s="92">
        <f t="shared" ref="B30:B31" si="8">B29+10</f>
        <v>1360</v>
      </c>
      <c r="C30" s="93">
        <v>2.7907384090000004E7</v>
      </c>
      <c r="D30" s="94">
        <v>0.0</v>
      </c>
      <c r="E30" s="93">
        <v>0.0</v>
      </c>
      <c r="F30" s="93">
        <v>0.0</v>
      </c>
      <c r="H30" s="43">
        <f>C32-C19</f>
        <v>15504500</v>
      </c>
    </row>
    <row r="31">
      <c r="A31" s="91" t="s">
        <v>131</v>
      </c>
      <c r="B31" s="92">
        <f t="shared" si="8"/>
        <v>1370</v>
      </c>
      <c r="C31" s="93">
        <v>0.0</v>
      </c>
      <c r="D31" s="93">
        <f>D21-D41 -C20-SUM('Финансовая модель'!C31:F31)</f>
        <v>-4239571.955</v>
      </c>
      <c r="E31" s="93">
        <f>E21-E41-$C$20-SUM('Финансовая модель'!C31:F31)-SUM('Финансовая модель'!G31:J31)</f>
        <v>-24759572.73</v>
      </c>
      <c r="F31" s="93">
        <f>F21-F41-$C$20-SUM('Финансовая модель'!C31:F31)-SUM('Финансовая модель'!G31:J31) - SUM('Финансовая модель'!K31:N31)</f>
        <v>41830106.87</v>
      </c>
    </row>
    <row r="32">
      <c r="A32" s="95" t="s">
        <v>132</v>
      </c>
      <c r="B32" s="96">
        <v>1300.0</v>
      </c>
      <c r="C32" s="97">
        <f t="shared" ref="C32:F32" si="9">SUM(C25:C31)</f>
        <v>43411884.09</v>
      </c>
      <c r="D32" s="97">
        <f t="shared" si="9"/>
        <v>11264928.05</v>
      </c>
      <c r="E32" s="97">
        <f t="shared" si="9"/>
        <v>-9255072.732</v>
      </c>
      <c r="F32" s="97">
        <f t="shared" si="9"/>
        <v>57334606.87</v>
      </c>
    </row>
    <row r="33">
      <c r="A33" s="89" t="s">
        <v>133</v>
      </c>
      <c r="B33" s="90"/>
      <c r="C33" s="98"/>
      <c r="D33" s="98"/>
      <c r="E33" s="98"/>
      <c r="F33" s="98"/>
    </row>
    <row r="34">
      <c r="A34" s="91" t="s">
        <v>134</v>
      </c>
      <c r="B34" s="92">
        <v>1410.0</v>
      </c>
      <c r="C34" s="93">
        <v>0.0</v>
      </c>
      <c r="D34" s="93">
        <v>0.0</v>
      </c>
      <c r="E34" s="93">
        <v>0.0</v>
      </c>
      <c r="F34" s="93">
        <v>0.0</v>
      </c>
    </row>
    <row r="35">
      <c r="A35" s="91" t="s">
        <v>135</v>
      </c>
      <c r="B35" s="92">
        <f t="shared" ref="B35:B36" si="10">B34+10</f>
        <v>1420</v>
      </c>
      <c r="C35" s="93">
        <v>0.0</v>
      </c>
      <c r="D35" s="93">
        <v>0.0</v>
      </c>
      <c r="E35" s="93">
        <v>0.0</v>
      </c>
      <c r="F35" s="93">
        <v>0.0</v>
      </c>
    </row>
    <row r="36">
      <c r="A36" s="91" t="s">
        <v>136</v>
      </c>
      <c r="B36" s="92">
        <f t="shared" si="10"/>
        <v>1430</v>
      </c>
      <c r="C36" s="93">
        <v>0.0</v>
      </c>
      <c r="D36" s="93">
        <v>0.0</v>
      </c>
      <c r="E36" s="93">
        <v>0.0</v>
      </c>
      <c r="F36" s="93">
        <v>0.0</v>
      </c>
    </row>
    <row r="37">
      <c r="A37" s="91" t="s">
        <v>137</v>
      </c>
      <c r="B37" s="92">
        <f>B36+20</f>
        <v>1450</v>
      </c>
      <c r="C37" s="93">
        <v>0.0</v>
      </c>
      <c r="D37" s="93">
        <v>0.0</v>
      </c>
      <c r="E37" s="93">
        <v>0.0</v>
      </c>
      <c r="F37" s="93">
        <v>0.0</v>
      </c>
    </row>
    <row r="38">
      <c r="A38" s="95" t="s">
        <v>138</v>
      </c>
      <c r="B38" s="96">
        <v>1400.0</v>
      </c>
      <c r="C38" s="97">
        <v>0.0</v>
      </c>
      <c r="D38" s="97">
        <v>0.0</v>
      </c>
      <c r="E38" s="97">
        <v>0.0</v>
      </c>
      <c r="F38" s="97">
        <v>0.0</v>
      </c>
    </row>
    <row r="39">
      <c r="A39" s="89" t="s">
        <v>139</v>
      </c>
      <c r="B39" s="90"/>
      <c r="C39" s="98"/>
      <c r="D39" s="98"/>
      <c r="E39" s="98"/>
      <c r="F39" s="98"/>
    </row>
    <row r="40">
      <c r="A40" s="91" t="s">
        <v>134</v>
      </c>
      <c r="B40" s="92">
        <v>1510.0</v>
      </c>
      <c r="C40" s="93">
        <v>0.0</v>
      </c>
      <c r="D40" s="93">
        <v>0.0</v>
      </c>
      <c r="E40" s="93">
        <v>0.0</v>
      </c>
      <c r="F40" s="93">
        <v>0.0</v>
      </c>
    </row>
    <row r="41">
      <c r="A41" s="91" t="s">
        <v>140</v>
      </c>
      <c r="B41" s="92">
        <f t="shared" ref="B41:B44" si="11">B40+10</f>
        <v>1520</v>
      </c>
      <c r="C41" s="93">
        <v>0.0</v>
      </c>
      <c r="D41" s="93">
        <f>SUM('Финансовая модель'!C27:F27)</f>
        <v>13490144.69</v>
      </c>
      <c r="E41" s="93">
        <f>SUM('Финансовая модель'!G27:J27)</f>
        <v>14421739.4</v>
      </c>
      <c r="F41" s="93">
        <f>SUM('Финансовая модель'!K27:N27)</f>
        <v>15176492.01</v>
      </c>
    </row>
    <row r="42">
      <c r="A42" s="91" t="s">
        <v>141</v>
      </c>
      <c r="B42" s="92">
        <f t="shared" si="11"/>
        <v>1530</v>
      </c>
      <c r="C42" s="93">
        <v>0.0</v>
      </c>
      <c r="D42" s="93">
        <v>0.0</v>
      </c>
      <c r="E42" s="93">
        <v>0.0</v>
      </c>
      <c r="F42" s="93">
        <v>0.0</v>
      </c>
    </row>
    <row r="43">
      <c r="A43" s="91" t="s">
        <v>136</v>
      </c>
      <c r="B43" s="92">
        <f t="shared" si="11"/>
        <v>1540</v>
      </c>
      <c r="C43" s="93">
        <v>0.0</v>
      </c>
      <c r="D43" s="93">
        <v>0.0</v>
      </c>
      <c r="E43" s="93">
        <v>0.0</v>
      </c>
      <c r="F43" s="93">
        <v>0.0</v>
      </c>
    </row>
    <row r="44">
      <c r="A44" s="91" t="s">
        <v>142</v>
      </c>
      <c r="B44" s="92">
        <f t="shared" si="11"/>
        <v>1550</v>
      </c>
      <c r="C44" s="93">
        <v>0.0</v>
      </c>
      <c r="D44" s="93">
        <v>0.0</v>
      </c>
      <c r="E44" s="93">
        <v>0.0</v>
      </c>
      <c r="F44" s="93">
        <v>0.0</v>
      </c>
    </row>
    <row r="45">
      <c r="A45" s="95" t="s">
        <v>143</v>
      </c>
      <c r="B45" s="96">
        <v>1500.0</v>
      </c>
      <c r="C45" s="97">
        <f t="shared" ref="C45:F45" si="12">SUM(C40:C44)</f>
        <v>0</v>
      </c>
      <c r="D45" s="97">
        <f t="shared" si="12"/>
        <v>13490144.69</v>
      </c>
      <c r="E45" s="97">
        <f t="shared" si="12"/>
        <v>14421739.4</v>
      </c>
      <c r="F45" s="97">
        <f t="shared" si="12"/>
        <v>15176492.01</v>
      </c>
    </row>
    <row r="46">
      <c r="A46" s="104" t="s">
        <v>123</v>
      </c>
      <c r="B46" s="105">
        <v>1700.0</v>
      </c>
      <c r="C46" s="106">
        <f t="shared" ref="C46:F46" si="13">C45+C38+C32</f>
        <v>43411884.09</v>
      </c>
      <c r="D46" s="106">
        <f t="shared" si="13"/>
        <v>24755072.73</v>
      </c>
      <c r="E46" s="106">
        <f t="shared" si="13"/>
        <v>5166666.667</v>
      </c>
      <c r="F46" s="106">
        <f t="shared" si="13"/>
        <v>72511098.88</v>
      </c>
      <c r="G46" s="43">
        <f>SUM(C46:F46)</f>
        <v>145844722.4</v>
      </c>
    </row>
    <row r="47">
      <c r="A47" s="16"/>
      <c r="B47" s="16"/>
      <c r="C47" s="16"/>
      <c r="D47" s="16"/>
      <c r="E47" s="16"/>
    </row>
    <row r="48">
      <c r="A48" s="16"/>
      <c r="B48" s="16"/>
      <c r="C48" s="16"/>
      <c r="D48" s="16"/>
      <c r="E48" s="16"/>
    </row>
    <row r="49">
      <c r="A49" s="108" t="s">
        <v>144</v>
      </c>
      <c r="C49" s="109" t="str">
        <f>IF(SUM(C46:F46)=SUM(C22:F22), "TRUE","FALSE")</f>
        <v>TRUE</v>
      </c>
      <c r="D49" s="16"/>
      <c r="E49" s="16"/>
    </row>
    <row r="50">
      <c r="A50" s="16"/>
      <c r="B50" s="16"/>
      <c r="C50" s="16"/>
      <c r="D50" s="16"/>
      <c r="E50" s="16"/>
    </row>
  </sheetData>
  <mergeCells count="1">
    <mergeCell ref="A49:B4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  <col customWidth="1" min="2" max="2" width="14.25"/>
    <col customWidth="1" min="3" max="4" width="15.63"/>
    <col customWidth="1" min="5" max="5" width="15.38"/>
    <col customWidth="1" min="6" max="6" width="15.25"/>
  </cols>
  <sheetData>
    <row r="1">
      <c r="A1" s="110" t="s">
        <v>145</v>
      </c>
      <c r="B1" s="111"/>
      <c r="C1" s="111"/>
      <c r="D1" s="112"/>
    </row>
    <row r="2">
      <c r="A2" s="113"/>
      <c r="B2" s="114"/>
      <c r="C2" s="114"/>
      <c r="D2" s="115"/>
    </row>
    <row r="3">
      <c r="A3" s="116" t="s">
        <v>97</v>
      </c>
      <c r="B3" s="117">
        <v>2024.0</v>
      </c>
      <c r="C3" s="117">
        <v>2025.0</v>
      </c>
      <c r="D3" s="117">
        <v>2026.0</v>
      </c>
      <c r="E3" s="118"/>
      <c r="K3" s="119"/>
      <c r="L3" s="119"/>
    </row>
    <row r="4">
      <c r="A4" s="120" t="s">
        <v>146</v>
      </c>
      <c r="B4" s="121">
        <f>SUM('Финансовая модель'!$C$16:$F$16)</f>
        <v>0</v>
      </c>
      <c r="C4" s="121">
        <f>SUM('Финансовая модель'!$G$16:$J$16)</f>
        <v>0</v>
      </c>
      <c r="D4" s="121">
        <f>SUM('Финансовая модель'!$K$16:$N$16)</f>
        <v>72511098.88</v>
      </c>
      <c r="E4" s="122"/>
      <c r="K4" s="123"/>
      <c r="L4" s="123"/>
    </row>
    <row r="5">
      <c r="A5" s="28" t="s">
        <v>147</v>
      </c>
      <c r="B5" s="124">
        <f>SUM('Финансовая модель'!C27:F27)</f>
        <v>13490144.69</v>
      </c>
      <c r="C5" s="124">
        <f>SUM('Финансовая модель'!G27:J27)</f>
        <v>14421739.4</v>
      </c>
      <c r="D5" s="124">
        <f>SUM('Финансовая модель'!K27:N27)</f>
        <v>15176492.01</v>
      </c>
      <c r="E5" s="122"/>
      <c r="K5" s="123"/>
      <c r="L5" s="123"/>
    </row>
    <row r="6">
      <c r="A6" s="120" t="s">
        <v>82</v>
      </c>
      <c r="B6" s="121">
        <f>SUM('Финансовая модель'!$C$64:$F$64)</f>
        <v>0</v>
      </c>
      <c r="C6" s="121">
        <f>SUM('Финансовая модель'!$G$64:$J$64)</f>
        <v>0</v>
      </c>
      <c r="D6" s="121">
        <f>SUM('Финансовая модель'!K64:N64)</f>
        <v>13632678.39</v>
      </c>
      <c r="E6" s="122"/>
      <c r="K6" s="123"/>
      <c r="L6" s="123"/>
    </row>
    <row r="7">
      <c r="A7" s="120" t="s">
        <v>148</v>
      </c>
      <c r="B7" s="125" t="s">
        <v>3</v>
      </c>
      <c r="C7" s="50"/>
      <c r="D7" s="51"/>
      <c r="E7" s="126"/>
      <c r="K7" s="127"/>
      <c r="L7" s="127"/>
    </row>
    <row r="8">
      <c r="A8" s="120" t="s">
        <v>149</v>
      </c>
      <c r="B8" s="121">
        <f>SUM('Финансовая модель'!$C$66:$F$66)</f>
        <v>0</v>
      </c>
      <c r="C8" s="121">
        <f>SUM('Финансовая модель'!$G$66:$J$66)</f>
        <v>0</v>
      </c>
      <c r="D8" s="121">
        <f>SUM('Финансовая модель'!$K$66:$N$66)</f>
        <v>681633.9194</v>
      </c>
      <c r="E8" s="122"/>
      <c r="K8" s="123"/>
      <c r="L8" s="123"/>
    </row>
    <row r="9">
      <c r="A9" s="120" t="s">
        <v>150</v>
      </c>
      <c r="B9" s="121">
        <f t="shared" ref="B9:D9" si="1">B6-B8</f>
        <v>0</v>
      </c>
      <c r="C9" s="121">
        <f t="shared" si="1"/>
        <v>0</v>
      </c>
      <c r="D9" s="121">
        <f t="shared" si="1"/>
        <v>12951044.47</v>
      </c>
      <c r="E9" s="128"/>
      <c r="K9" s="129"/>
      <c r="L9" s="129"/>
    </row>
  </sheetData>
  <mergeCells count="2">
    <mergeCell ref="A1:D2"/>
    <mergeCell ref="B7:D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63"/>
  </cols>
  <sheetData>
    <row r="1">
      <c r="A1" s="9" t="s">
        <v>97</v>
      </c>
      <c r="B1" s="130" t="s">
        <v>98</v>
      </c>
      <c r="C1" s="9">
        <v>2024.0</v>
      </c>
      <c r="D1" s="9">
        <v>2025.0</v>
      </c>
      <c r="E1" s="9">
        <v>2026.0</v>
      </c>
    </row>
    <row r="2">
      <c r="A2" s="131" t="s">
        <v>151</v>
      </c>
      <c r="B2" s="50"/>
      <c r="C2" s="50"/>
      <c r="D2" s="50"/>
      <c r="E2" s="51"/>
    </row>
    <row r="3">
      <c r="A3" s="132" t="s">
        <v>152</v>
      </c>
      <c r="B3" s="133">
        <v>4110.0</v>
      </c>
      <c r="C3" s="134">
        <f t="shared" ref="C3:E3" si="1">SUM(C4:C8)</f>
        <v>0</v>
      </c>
      <c r="D3" s="134">
        <f t="shared" si="1"/>
        <v>0</v>
      </c>
      <c r="E3" s="134">
        <f t="shared" si="1"/>
        <v>72511098.88</v>
      </c>
    </row>
    <row r="4">
      <c r="A4" s="8" t="s">
        <v>153</v>
      </c>
      <c r="B4" s="135">
        <v>4111.0</v>
      </c>
      <c r="C4" s="136">
        <v>0.0</v>
      </c>
      <c r="D4" s="136">
        <v>0.0</v>
      </c>
      <c r="E4" s="136">
        <f>'Финансовая модель'!N16</f>
        <v>72511098.88</v>
      </c>
    </row>
    <row r="5">
      <c r="A5" s="8" t="s">
        <v>154</v>
      </c>
      <c r="B5" s="137"/>
      <c r="C5" s="137"/>
      <c r="D5" s="137"/>
      <c r="E5" s="137"/>
    </row>
    <row r="6">
      <c r="A6" s="8" t="s">
        <v>155</v>
      </c>
      <c r="B6" s="133">
        <v>4112.0</v>
      </c>
      <c r="C6" s="138">
        <v>0.0</v>
      </c>
      <c r="D6" s="138">
        <v>0.0</v>
      </c>
      <c r="E6" s="138">
        <v>0.0</v>
      </c>
      <c r="I6" s="139"/>
    </row>
    <row r="7">
      <c r="A7" s="8" t="s">
        <v>156</v>
      </c>
      <c r="B7" s="133">
        <v>4113.0</v>
      </c>
      <c r="C7" s="138">
        <v>0.0</v>
      </c>
      <c r="D7" s="138">
        <v>0.0</v>
      </c>
      <c r="E7" s="138">
        <v>0.0</v>
      </c>
      <c r="I7" s="139"/>
    </row>
    <row r="8">
      <c r="A8" s="8" t="s">
        <v>157</v>
      </c>
      <c r="B8" s="133">
        <v>4119.0</v>
      </c>
      <c r="C8" s="138">
        <v>0.0</v>
      </c>
      <c r="D8" s="138">
        <v>0.0</v>
      </c>
      <c r="E8" s="138">
        <v>0.0</v>
      </c>
      <c r="I8" s="139"/>
    </row>
    <row r="9">
      <c r="A9" s="79" t="s">
        <v>158</v>
      </c>
      <c r="B9" s="133">
        <v>4120.0</v>
      </c>
      <c r="C9" s="134">
        <f t="shared" ref="C9:E9" si="2">SUM(C10:C15)</f>
        <v>-13490144.69</v>
      </c>
      <c r="D9" s="134">
        <f t="shared" si="2"/>
        <v>-14421739.4</v>
      </c>
      <c r="E9" s="134">
        <f t="shared" si="2"/>
        <v>-16148170.33</v>
      </c>
      <c r="I9" s="139"/>
    </row>
    <row r="10">
      <c r="A10" s="8" t="s">
        <v>153</v>
      </c>
      <c r="B10" s="135">
        <v>4121.0</v>
      </c>
      <c r="C10" s="140">
        <f>-SUM('Финансовая модель'!C22:F22)-SUM('Финансовая модель'!C24:F24)-SUM('Финансовая модель'!C26:F26)</f>
        <v>-12770144.69</v>
      </c>
      <c r="D10" s="140">
        <f>-SUM('Финансовая модель'!G22:J22)-SUM('Финансовая модель'!G24:J24)-SUM('Финансовая модель'!G26:J26)</f>
        <v>-13668887.62</v>
      </c>
      <c r="E10" s="140">
        <f>-SUM('Финансовая модель'!K22:N22)-SUM('Финансовая модель'!K24:N24)-SUM('Финансовая модель'!K26:N26)-'Финансовая модель'!N25*'Финансовая модель'!N16</f>
        <v>-14683115.83</v>
      </c>
      <c r="I10" s="139"/>
    </row>
    <row r="11">
      <c r="A11" s="8" t="s">
        <v>159</v>
      </c>
      <c r="B11" s="137"/>
      <c r="C11" s="137"/>
      <c r="D11" s="137"/>
      <c r="E11" s="137"/>
      <c r="I11" s="139"/>
    </row>
    <row r="12">
      <c r="A12" s="8" t="s">
        <v>160</v>
      </c>
      <c r="B12" s="133">
        <v>4122.0</v>
      </c>
      <c r="C12" s="134">
        <f>-SUM('Финансовая модель'!C23:F23)</f>
        <v>-720000</v>
      </c>
      <c r="D12" s="134">
        <f>-SUM('Финансовая модель'!G23:J23)</f>
        <v>-752851.7797</v>
      </c>
      <c r="E12" s="134">
        <f>-SUM('Финансовая модель'!K23:N23)</f>
        <v>-783420.5809</v>
      </c>
      <c r="I12" s="139"/>
    </row>
    <row r="13">
      <c r="A13" s="8" t="s">
        <v>161</v>
      </c>
      <c r="B13" s="133">
        <v>4123.0</v>
      </c>
      <c r="C13" s="138">
        <v>0.0</v>
      </c>
      <c r="D13" s="138">
        <v>0.0</v>
      </c>
      <c r="E13" s="138">
        <v>0.0</v>
      </c>
      <c r="I13" s="141"/>
    </row>
    <row r="14">
      <c r="A14" s="8" t="s">
        <v>162</v>
      </c>
      <c r="B14" s="133">
        <v>4124.0</v>
      </c>
      <c r="C14" s="138">
        <v>0.0</v>
      </c>
      <c r="D14" s="138">
        <v>0.0</v>
      </c>
      <c r="E14" s="134">
        <f>-'Финансовая модель'!N66</f>
        <v>-681633.9194</v>
      </c>
      <c r="I14" s="141"/>
    </row>
    <row r="15">
      <c r="A15" s="8" t="s">
        <v>163</v>
      </c>
      <c r="B15" s="133">
        <v>4129.0</v>
      </c>
      <c r="C15" s="138">
        <v>0.0</v>
      </c>
      <c r="D15" s="138">
        <v>0.0</v>
      </c>
      <c r="E15" s="138">
        <v>0.0</v>
      </c>
      <c r="I15" s="139"/>
    </row>
    <row r="16">
      <c r="A16" s="79" t="s">
        <v>164</v>
      </c>
      <c r="B16" s="133">
        <v>4100.0</v>
      </c>
      <c r="C16" s="134">
        <f t="shared" ref="C16:E16" si="3">C3+C9</f>
        <v>-13490144.69</v>
      </c>
      <c r="D16" s="134">
        <f t="shared" si="3"/>
        <v>-14421739.4</v>
      </c>
      <c r="E16" s="134">
        <f t="shared" si="3"/>
        <v>56362928.56</v>
      </c>
      <c r="I16" s="141"/>
    </row>
    <row r="17">
      <c r="A17" s="8"/>
      <c r="B17" s="142"/>
      <c r="C17" s="134"/>
      <c r="D17" s="134"/>
      <c r="E17" s="134"/>
      <c r="I17" s="141"/>
    </row>
    <row r="18">
      <c r="A18" s="143" t="s">
        <v>165</v>
      </c>
      <c r="B18" s="50"/>
      <c r="C18" s="50"/>
      <c r="D18" s="50"/>
      <c r="E18" s="51"/>
      <c r="I18" s="141"/>
    </row>
    <row r="19">
      <c r="A19" s="79" t="s">
        <v>152</v>
      </c>
      <c r="B19" s="144">
        <v>4210.0</v>
      </c>
      <c r="C19" s="145">
        <f t="shared" ref="C19:E19" si="4">SUM(C20:C25)</f>
        <v>0</v>
      </c>
      <c r="D19" s="145">
        <f t="shared" si="4"/>
        <v>0</v>
      </c>
      <c r="E19" s="145">
        <f t="shared" si="4"/>
        <v>0</v>
      </c>
      <c r="I19" s="141"/>
    </row>
    <row r="20">
      <c r="A20" s="8" t="s">
        <v>153</v>
      </c>
      <c r="B20" s="135">
        <v>4211.0</v>
      </c>
      <c r="C20" s="136">
        <v>0.0</v>
      </c>
      <c r="D20" s="136">
        <v>0.0</v>
      </c>
      <c r="E20" s="136">
        <v>0.0</v>
      </c>
      <c r="I20" s="141"/>
    </row>
    <row r="21">
      <c r="A21" s="8" t="s">
        <v>166</v>
      </c>
      <c r="B21" s="137"/>
      <c r="C21" s="137"/>
      <c r="D21" s="137"/>
      <c r="E21" s="137"/>
      <c r="I21" s="141"/>
    </row>
    <row r="22">
      <c r="A22" s="8" t="s">
        <v>167</v>
      </c>
      <c r="B22" s="133">
        <v>4212.0</v>
      </c>
      <c r="C22" s="136">
        <v>0.0</v>
      </c>
      <c r="D22" s="136">
        <v>0.0</v>
      </c>
      <c r="E22" s="136">
        <v>0.0</v>
      </c>
      <c r="I22" s="141"/>
    </row>
    <row r="23">
      <c r="A23" s="65" t="s">
        <v>168</v>
      </c>
      <c r="B23" s="133">
        <v>4213.0</v>
      </c>
      <c r="C23" s="137"/>
      <c r="D23" s="137"/>
      <c r="E23" s="137"/>
      <c r="I23" s="141"/>
    </row>
    <row r="24">
      <c r="A24" s="65" t="s">
        <v>169</v>
      </c>
      <c r="B24" s="133">
        <v>4214.0</v>
      </c>
      <c r="C24" s="136">
        <v>0.0</v>
      </c>
      <c r="D24" s="136">
        <v>0.0</v>
      </c>
      <c r="E24" s="136">
        <v>0.0</v>
      </c>
      <c r="I24" s="141"/>
    </row>
    <row r="25">
      <c r="A25" s="8" t="s">
        <v>157</v>
      </c>
      <c r="B25" s="133">
        <v>4219.0</v>
      </c>
      <c r="C25" s="137"/>
      <c r="D25" s="137"/>
      <c r="E25" s="137"/>
      <c r="I25" s="141"/>
    </row>
    <row r="26">
      <c r="A26" s="79" t="s">
        <v>158</v>
      </c>
      <c r="B26" s="133">
        <v>4220.0</v>
      </c>
      <c r="C26" s="134">
        <f t="shared" ref="C26:E26" si="5">SUM(C27:C32)</f>
        <v>-15500000</v>
      </c>
      <c r="D26" s="134">
        <f t="shared" si="5"/>
        <v>0</v>
      </c>
      <c r="E26" s="134">
        <f t="shared" si="5"/>
        <v>0</v>
      </c>
      <c r="I26" s="141"/>
    </row>
    <row r="27">
      <c r="A27" s="8" t="s">
        <v>153</v>
      </c>
      <c r="B27" s="135">
        <v>4221.0</v>
      </c>
      <c r="C27" s="140">
        <f>-'Финансовая модель'!C20</f>
        <v>-15500000</v>
      </c>
      <c r="D27" s="136">
        <v>0.0</v>
      </c>
      <c r="E27" s="136">
        <v>0.0</v>
      </c>
      <c r="I27" s="141"/>
    </row>
    <row r="28">
      <c r="A28" s="65" t="s">
        <v>170</v>
      </c>
      <c r="B28" s="137"/>
      <c r="C28" s="137"/>
      <c r="D28" s="137"/>
      <c r="E28" s="137"/>
      <c r="G28" s="146"/>
      <c r="I28" s="141"/>
    </row>
    <row r="29">
      <c r="A29" s="65" t="s">
        <v>171</v>
      </c>
      <c r="B29" s="133">
        <v>4222.0</v>
      </c>
      <c r="C29" s="138">
        <v>0.0</v>
      </c>
      <c r="D29" s="138">
        <v>0.0</v>
      </c>
      <c r="E29" s="138">
        <v>0.0</v>
      </c>
      <c r="I29" s="141"/>
    </row>
    <row r="30">
      <c r="A30" s="65" t="s">
        <v>172</v>
      </c>
      <c r="B30" s="133">
        <v>4223.0</v>
      </c>
      <c r="C30" s="138">
        <v>0.0</v>
      </c>
      <c r="D30" s="138">
        <v>0.0</v>
      </c>
      <c r="E30" s="138">
        <v>0.0</v>
      </c>
      <c r="I30" s="139"/>
    </row>
    <row r="31">
      <c r="A31" s="65" t="s">
        <v>173</v>
      </c>
      <c r="B31" s="133">
        <v>4224.0</v>
      </c>
      <c r="C31" s="138">
        <v>0.0</v>
      </c>
      <c r="D31" s="138">
        <v>0.0</v>
      </c>
      <c r="E31" s="138">
        <v>0.0</v>
      </c>
      <c r="I31" s="139"/>
    </row>
    <row r="32">
      <c r="A32" s="8" t="s">
        <v>163</v>
      </c>
      <c r="B32" s="133">
        <v>4229.0</v>
      </c>
      <c r="C32" s="138">
        <v>0.0</v>
      </c>
      <c r="D32" s="138">
        <v>0.0</v>
      </c>
      <c r="E32" s="138">
        <v>0.0</v>
      </c>
      <c r="I32" s="139"/>
    </row>
    <row r="33">
      <c r="A33" s="79" t="s">
        <v>174</v>
      </c>
      <c r="B33" s="133">
        <v>4200.0</v>
      </c>
      <c r="C33" s="134">
        <f>C18+C26</f>
        <v>-15500000</v>
      </c>
      <c r="D33" s="134">
        <f t="shared" ref="D33:E33" si="6">D18-D26</f>
        <v>0</v>
      </c>
      <c r="E33" s="134">
        <f t="shared" si="6"/>
        <v>0</v>
      </c>
      <c r="I33" s="141"/>
    </row>
    <row r="34">
      <c r="A34" s="11"/>
      <c r="B34" s="142"/>
      <c r="C34" s="134"/>
      <c r="D34" s="134"/>
      <c r="E34" s="134"/>
      <c r="I34" s="141"/>
    </row>
    <row r="35">
      <c r="A35" s="143" t="s">
        <v>175</v>
      </c>
      <c r="B35" s="50"/>
      <c r="C35" s="50"/>
      <c r="D35" s="50"/>
      <c r="E35" s="51"/>
      <c r="I35" s="141"/>
    </row>
    <row r="36">
      <c r="A36" s="8" t="s">
        <v>152</v>
      </c>
      <c r="B36" s="144">
        <v>4310.0</v>
      </c>
      <c r="C36" s="145">
        <f t="shared" ref="C36:E36" si="7">SUM(C37:C42)</f>
        <v>0</v>
      </c>
      <c r="D36" s="145">
        <f t="shared" si="7"/>
        <v>0</v>
      </c>
      <c r="E36" s="145">
        <f t="shared" si="7"/>
        <v>0</v>
      </c>
      <c r="I36" s="141"/>
    </row>
    <row r="37">
      <c r="A37" s="8" t="s">
        <v>153</v>
      </c>
      <c r="B37" s="135">
        <v>4311.0</v>
      </c>
      <c r="C37" s="136">
        <v>0.0</v>
      </c>
      <c r="D37" s="136">
        <v>0.0</v>
      </c>
      <c r="E37" s="136">
        <v>0.0</v>
      </c>
      <c r="I37" s="141"/>
    </row>
    <row r="38">
      <c r="A38" s="8" t="s">
        <v>176</v>
      </c>
      <c r="B38" s="137"/>
      <c r="C38" s="137"/>
      <c r="D38" s="137"/>
      <c r="E38" s="137"/>
      <c r="I38" s="139"/>
    </row>
    <row r="39">
      <c r="A39" s="8" t="s">
        <v>177</v>
      </c>
      <c r="B39" s="133">
        <v>4312.0</v>
      </c>
      <c r="C39" s="138">
        <v>0.0</v>
      </c>
      <c r="D39" s="138">
        <v>0.0</v>
      </c>
      <c r="E39" s="138">
        <v>0.0</v>
      </c>
      <c r="I39" s="141"/>
    </row>
    <row r="40">
      <c r="A40" s="8" t="s">
        <v>178</v>
      </c>
      <c r="B40" s="133">
        <v>4313.0</v>
      </c>
      <c r="C40" s="138">
        <v>0.0</v>
      </c>
      <c r="D40" s="138">
        <v>0.0</v>
      </c>
      <c r="E40" s="138">
        <v>0.0</v>
      </c>
      <c r="I40" s="141"/>
    </row>
    <row r="41">
      <c r="A41" s="65" t="s">
        <v>179</v>
      </c>
      <c r="B41" s="133">
        <v>4314.0</v>
      </c>
      <c r="C41" s="138">
        <v>0.0</v>
      </c>
      <c r="D41" s="138">
        <v>0.0</v>
      </c>
      <c r="E41" s="138">
        <v>0.0</v>
      </c>
      <c r="I41" s="141"/>
    </row>
    <row r="42">
      <c r="A42" s="8" t="s">
        <v>157</v>
      </c>
      <c r="B42" s="133">
        <v>4319.0</v>
      </c>
      <c r="C42" s="138">
        <v>0.0</v>
      </c>
      <c r="D42" s="138">
        <v>0.0</v>
      </c>
      <c r="E42" s="138">
        <v>0.0</v>
      </c>
      <c r="I42" s="141"/>
    </row>
    <row r="43">
      <c r="A43" s="79" t="s">
        <v>158</v>
      </c>
      <c r="B43" s="133">
        <v>4320.0</v>
      </c>
      <c r="C43" s="134">
        <f t="shared" ref="C43:E43" si="8">SUM(C44:C48)</f>
        <v>0</v>
      </c>
      <c r="D43" s="134">
        <f t="shared" si="8"/>
        <v>0</v>
      </c>
      <c r="E43" s="134">
        <f t="shared" si="8"/>
        <v>0</v>
      </c>
      <c r="I43" s="141"/>
    </row>
    <row r="44">
      <c r="A44" s="8" t="s">
        <v>153</v>
      </c>
      <c r="B44" s="135">
        <v>4321.0</v>
      </c>
      <c r="C44" s="136">
        <v>0.0</v>
      </c>
      <c r="D44" s="136">
        <v>0.0</v>
      </c>
      <c r="E44" s="136">
        <v>0.0</v>
      </c>
      <c r="I44" s="141"/>
    </row>
    <row r="45">
      <c r="A45" s="65" t="s">
        <v>180</v>
      </c>
      <c r="B45" s="137"/>
      <c r="C45" s="137"/>
      <c r="D45" s="137"/>
      <c r="E45" s="137"/>
      <c r="I45" s="141"/>
    </row>
    <row r="46">
      <c r="A46" s="8" t="s">
        <v>181</v>
      </c>
      <c r="B46" s="133">
        <v>4322.0</v>
      </c>
      <c r="C46" s="138">
        <v>0.0</v>
      </c>
      <c r="D46" s="138">
        <v>0.0</v>
      </c>
      <c r="E46" s="138">
        <v>0.0</v>
      </c>
      <c r="I46" s="141"/>
    </row>
    <row r="47">
      <c r="A47" s="65" t="s">
        <v>182</v>
      </c>
      <c r="B47" s="133">
        <v>4323.0</v>
      </c>
      <c r="C47" s="138">
        <v>0.0</v>
      </c>
      <c r="D47" s="138">
        <v>0.0</v>
      </c>
      <c r="E47" s="138">
        <v>0.0</v>
      </c>
      <c r="I47" s="139"/>
    </row>
    <row r="48">
      <c r="A48" s="8" t="s">
        <v>163</v>
      </c>
      <c r="B48" s="133">
        <v>4329.0</v>
      </c>
      <c r="C48" s="138">
        <v>0.0</v>
      </c>
      <c r="D48" s="138">
        <v>0.0</v>
      </c>
      <c r="E48" s="138">
        <v>0.0</v>
      </c>
      <c r="I48" s="139"/>
    </row>
    <row r="49">
      <c r="A49" s="79" t="s">
        <v>183</v>
      </c>
      <c r="B49" s="133">
        <v>4300.0</v>
      </c>
      <c r="C49" s="134">
        <f t="shared" ref="C49:E49" si="9">C35+C43</f>
        <v>0</v>
      </c>
      <c r="D49" s="134">
        <f t="shared" si="9"/>
        <v>0</v>
      </c>
      <c r="E49" s="134">
        <f t="shared" si="9"/>
        <v>0</v>
      </c>
      <c r="I49" s="139"/>
    </row>
    <row r="50">
      <c r="A50" s="11"/>
      <c r="B50" s="142"/>
      <c r="C50" s="134"/>
      <c r="D50" s="134"/>
      <c r="E50" s="134"/>
      <c r="I50" s="141"/>
    </row>
    <row r="51">
      <c r="A51" s="147" t="s">
        <v>184</v>
      </c>
      <c r="B51" s="133">
        <v>4400.0</v>
      </c>
      <c r="C51" s="134">
        <f t="shared" ref="C51:E51" si="10">C16+C33+C49</f>
        <v>-28990144.69</v>
      </c>
      <c r="D51" s="134">
        <f t="shared" si="10"/>
        <v>-14421739.4</v>
      </c>
      <c r="E51" s="134">
        <f t="shared" si="10"/>
        <v>56362928.56</v>
      </c>
      <c r="I51" s="141"/>
    </row>
    <row r="52">
      <c r="A52" s="147" t="s">
        <v>185</v>
      </c>
      <c r="B52" s="133">
        <v>4450.0</v>
      </c>
      <c r="C52" s="138">
        <f>'Баланс '!C46</f>
        <v>43411884.09</v>
      </c>
      <c r="D52" s="134">
        <f t="shared" ref="D52:E52" si="11">C53</f>
        <v>14421739.4</v>
      </c>
      <c r="E52" s="134">
        <f t="shared" si="11"/>
        <v>0.002850394696</v>
      </c>
      <c r="G52" s="146"/>
      <c r="I52" s="141"/>
    </row>
    <row r="53">
      <c r="A53" s="147" t="s">
        <v>186</v>
      </c>
      <c r="B53" s="133">
        <v>4500.0</v>
      </c>
      <c r="C53" s="134">
        <f t="shared" ref="C53:E53" si="12">C52+C51</f>
        <v>14421739.4</v>
      </c>
      <c r="D53" s="134">
        <f t="shared" si="12"/>
        <v>0.002850394696</v>
      </c>
      <c r="E53" s="134">
        <f t="shared" si="12"/>
        <v>56362928.56</v>
      </c>
      <c r="I53" s="141"/>
    </row>
    <row r="54">
      <c r="A54" s="65" t="s">
        <v>187</v>
      </c>
      <c r="B54" s="133">
        <v>4490.0</v>
      </c>
      <c r="C54" s="138">
        <v>0.0</v>
      </c>
      <c r="D54" s="138">
        <v>0.0</v>
      </c>
      <c r="E54" s="138">
        <v>0.0</v>
      </c>
      <c r="I54" s="141"/>
    </row>
    <row r="55">
      <c r="B55" s="148"/>
      <c r="I55" s="141"/>
    </row>
    <row r="56">
      <c r="B56" s="148"/>
      <c r="I56" s="139"/>
    </row>
    <row r="57">
      <c r="B57" s="148"/>
      <c r="I57" s="141"/>
    </row>
    <row r="58">
      <c r="B58" s="148"/>
      <c r="E58" s="146"/>
      <c r="I58" s="141"/>
    </row>
    <row r="59">
      <c r="B59" s="148"/>
      <c r="I59" s="141"/>
    </row>
    <row r="60">
      <c r="B60" s="148"/>
      <c r="I60" s="141"/>
    </row>
    <row r="61">
      <c r="B61" s="148"/>
      <c r="I61" s="141"/>
    </row>
    <row r="62">
      <c r="B62" s="148"/>
      <c r="I62" s="139"/>
    </row>
    <row r="63">
      <c r="B63" s="148"/>
      <c r="I63" s="139"/>
    </row>
    <row r="64">
      <c r="B64" s="148"/>
      <c r="I64" s="139"/>
    </row>
    <row r="65">
      <c r="B65" s="148"/>
      <c r="I65" s="149"/>
    </row>
    <row r="66">
      <c r="B66" s="148"/>
      <c r="I66" s="139"/>
    </row>
    <row r="67">
      <c r="B67" s="148"/>
      <c r="I67" s="139"/>
    </row>
    <row r="68">
      <c r="B68" s="148"/>
      <c r="I68" s="139"/>
    </row>
    <row r="69">
      <c r="B69" s="148"/>
    </row>
    <row r="70">
      <c r="B70" s="148"/>
    </row>
    <row r="71">
      <c r="B71" s="148"/>
    </row>
    <row r="72">
      <c r="B72" s="148"/>
    </row>
    <row r="73">
      <c r="B73" s="148"/>
    </row>
    <row r="74">
      <c r="B74" s="148"/>
    </row>
    <row r="75">
      <c r="B75" s="148"/>
    </row>
    <row r="76">
      <c r="B76" s="148"/>
    </row>
    <row r="77">
      <c r="B77" s="148"/>
    </row>
    <row r="78">
      <c r="B78" s="148"/>
    </row>
    <row r="79">
      <c r="B79" s="148"/>
    </row>
    <row r="80">
      <c r="B80" s="148"/>
    </row>
    <row r="81">
      <c r="B81" s="148"/>
    </row>
    <row r="82">
      <c r="B82" s="148"/>
    </row>
    <row r="83">
      <c r="B83" s="148"/>
    </row>
    <row r="84">
      <c r="B84" s="148"/>
    </row>
    <row r="85">
      <c r="B85" s="148"/>
    </row>
    <row r="86">
      <c r="B86" s="148"/>
    </row>
    <row r="87">
      <c r="B87" s="148"/>
    </row>
    <row r="88">
      <c r="B88" s="148"/>
    </row>
    <row r="89">
      <c r="B89" s="148"/>
    </row>
    <row r="90">
      <c r="B90" s="148"/>
    </row>
    <row r="91">
      <c r="B91" s="148"/>
    </row>
    <row r="92">
      <c r="B92" s="148"/>
    </row>
    <row r="93">
      <c r="B93" s="148"/>
    </row>
    <row r="94">
      <c r="B94" s="148"/>
    </row>
    <row r="95">
      <c r="B95" s="148"/>
    </row>
    <row r="96">
      <c r="B96" s="148"/>
    </row>
    <row r="97">
      <c r="B97" s="148"/>
    </row>
    <row r="98">
      <c r="B98" s="148"/>
    </row>
    <row r="99">
      <c r="B99" s="148"/>
    </row>
    <row r="100">
      <c r="B100" s="148"/>
    </row>
    <row r="101">
      <c r="B101" s="148"/>
    </row>
    <row r="102">
      <c r="B102" s="148"/>
    </row>
    <row r="103">
      <c r="B103" s="148"/>
    </row>
    <row r="104">
      <c r="B104" s="148"/>
    </row>
    <row r="105">
      <c r="B105" s="148"/>
    </row>
    <row r="106">
      <c r="B106" s="148"/>
    </row>
    <row r="107">
      <c r="B107" s="148"/>
    </row>
    <row r="108">
      <c r="B108" s="148"/>
    </row>
    <row r="109">
      <c r="B109" s="148"/>
    </row>
    <row r="110">
      <c r="B110" s="148"/>
    </row>
    <row r="111">
      <c r="B111" s="148"/>
    </row>
    <row r="112">
      <c r="B112" s="148"/>
    </row>
    <row r="113">
      <c r="B113" s="148"/>
    </row>
    <row r="114">
      <c r="B114" s="148"/>
    </row>
    <row r="115">
      <c r="B115" s="148"/>
    </row>
    <row r="116">
      <c r="B116" s="148"/>
    </row>
    <row r="117">
      <c r="B117" s="148"/>
    </row>
    <row r="118">
      <c r="B118" s="148"/>
    </row>
    <row r="119">
      <c r="B119" s="148"/>
    </row>
    <row r="120">
      <c r="B120" s="148"/>
    </row>
    <row r="121">
      <c r="B121" s="148"/>
    </row>
    <row r="122">
      <c r="B122" s="148"/>
    </row>
    <row r="123">
      <c r="B123" s="148"/>
    </row>
    <row r="124">
      <c r="B124" s="148"/>
    </row>
    <row r="125">
      <c r="B125" s="148"/>
    </row>
    <row r="126">
      <c r="B126" s="148"/>
    </row>
    <row r="127">
      <c r="B127" s="148"/>
    </row>
    <row r="128">
      <c r="B128" s="148"/>
    </row>
    <row r="129">
      <c r="B129" s="148"/>
    </row>
    <row r="130">
      <c r="B130" s="148"/>
    </row>
    <row r="131">
      <c r="B131" s="148"/>
    </row>
    <row r="132">
      <c r="B132" s="148"/>
    </row>
    <row r="133">
      <c r="B133" s="148"/>
    </row>
    <row r="134">
      <c r="B134" s="148"/>
    </row>
    <row r="135">
      <c r="B135" s="148"/>
    </row>
    <row r="136">
      <c r="B136" s="148"/>
    </row>
    <row r="137">
      <c r="B137" s="148"/>
    </row>
    <row r="138">
      <c r="B138" s="148"/>
    </row>
    <row r="139">
      <c r="B139" s="148"/>
    </row>
    <row r="140">
      <c r="B140" s="148"/>
    </row>
    <row r="141">
      <c r="B141" s="148"/>
    </row>
    <row r="142">
      <c r="B142" s="148"/>
    </row>
    <row r="143">
      <c r="B143" s="148"/>
    </row>
    <row r="144">
      <c r="B144" s="148"/>
    </row>
    <row r="145">
      <c r="B145" s="148"/>
    </row>
    <row r="146">
      <c r="B146" s="148"/>
    </row>
    <row r="147">
      <c r="B147" s="148"/>
    </row>
    <row r="148">
      <c r="B148" s="148"/>
    </row>
    <row r="149">
      <c r="B149" s="148"/>
    </row>
    <row r="150">
      <c r="B150" s="148"/>
    </row>
    <row r="151">
      <c r="B151" s="148"/>
    </row>
    <row r="152">
      <c r="B152" s="148"/>
    </row>
    <row r="153">
      <c r="B153" s="148"/>
    </row>
    <row r="154">
      <c r="B154" s="148"/>
    </row>
    <row r="155">
      <c r="B155" s="148"/>
    </row>
    <row r="156">
      <c r="B156" s="148"/>
    </row>
    <row r="157">
      <c r="B157" s="148"/>
    </row>
    <row r="158">
      <c r="B158" s="148"/>
    </row>
    <row r="159">
      <c r="B159" s="148"/>
    </row>
    <row r="160">
      <c r="B160" s="148"/>
    </row>
    <row r="161">
      <c r="B161" s="148"/>
    </row>
    <row r="162">
      <c r="B162" s="148"/>
    </row>
    <row r="163">
      <c r="B163" s="148"/>
    </row>
    <row r="164">
      <c r="B164" s="148"/>
    </row>
    <row r="165">
      <c r="B165" s="148"/>
    </row>
    <row r="166">
      <c r="B166" s="148"/>
    </row>
    <row r="167">
      <c r="B167" s="148"/>
    </row>
    <row r="168">
      <c r="B168" s="148"/>
    </row>
    <row r="169">
      <c r="B169" s="148"/>
    </row>
    <row r="170">
      <c r="B170" s="148"/>
    </row>
    <row r="171">
      <c r="B171" s="148"/>
    </row>
    <row r="172">
      <c r="B172" s="148"/>
    </row>
    <row r="173">
      <c r="B173" s="148"/>
    </row>
    <row r="174">
      <c r="B174" s="148"/>
    </row>
    <row r="175">
      <c r="B175" s="148"/>
    </row>
    <row r="176">
      <c r="B176" s="148"/>
    </row>
    <row r="177">
      <c r="B177" s="148"/>
    </row>
    <row r="178">
      <c r="B178" s="148"/>
    </row>
    <row r="179">
      <c r="B179" s="148"/>
    </row>
    <row r="180">
      <c r="B180" s="148"/>
    </row>
    <row r="181">
      <c r="B181" s="148"/>
    </row>
    <row r="182">
      <c r="B182" s="148"/>
    </row>
    <row r="183">
      <c r="B183" s="148"/>
    </row>
    <row r="184">
      <c r="B184" s="148"/>
    </row>
    <row r="185">
      <c r="B185" s="148"/>
    </row>
    <row r="186">
      <c r="B186" s="148"/>
    </row>
    <row r="187">
      <c r="B187" s="148"/>
    </row>
    <row r="188">
      <c r="B188" s="148"/>
    </row>
    <row r="189">
      <c r="B189" s="148"/>
    </row>
    <row r="190">
      <c r="B190" s="148"/>
    </row>
    <row r="191">
      <c r="B191" s="148"/>
    </row>
    <row r="192">
      <c r="B192" s="148"/>
    </row>
    <row r="193">
      <c r="B193" s="148"/>
    </row>
    <row r="194">
      <c r="B194" s="148"/>
    </row>
    <row r="195">
      <c r="B195" s="148"/>
    </row>
    <row r="196">
      <c r="B196" s="148"/>
    </row>
    <row r="197">
      <c r="B197" s="148"/>
    </row>
    <row r="198">
      <c r="B198" s="148"/>
    </row>
    <row r="199">
      <c r="B199" s="148"/>
    </row>
    <row r="200">
      <c r="B200" s="148"/>
    </row>
    <row r="201">
      <c r="B201" s="148"/>
    </row>
    <row r="202">
      <c r="B202" s="148"/>
    </row>
    <row r="203">
      <c r="B203" s="148"/>
    </row>
    <row r="204">
      <c r="B204" s="148"/>
    </row>
    <row r="205">
      <c r="B205" s="148"/>
    </row>
    <row r="206">
      <c r="B206" s="148"/>
    </row>
    <row r="207">
      <c r="B207" s="148"/>
    </row>
    <row r="208">
      <c r="B208" s="148"/>
    </row>
    <row r="209">
      <c r="B209" s="148"/>
    </row>
    <row r="210">
      <c r="B210" s="148"/>
    </row>
    <row r="211">
      <c r="B211" s="148"/>
    </row>
    <row r="212">
      <c r="B212" s="148"/>
    </row>
    <row r="213">
      <c r="B213" s="148"/>
    </row>
    <row r="214">
      <c r="B214" s="148"/>
    </row>
    <row r="215">
      <c r="B215" s="148"/>
    </row>
    <row r="216">
      <c r="B216" s="148"/>
    </row>
    <row r="217">
      <c r="B217" s="148"/>
    </row>
    <row r="218">
      <c r="B218" s="148"/>
    </row>
    <row r="219">
      <c r="B219" s="148"/>
    </row>
    <row r="220">
      <c r="B220" s="148"/>
    </row>
    <row r="221">
      <c r="B221" s="148"/>
    </row>
    <row r="222">
      <c r="B222" s="148"/>
    </row>
    <row r="223">
      <c r="B223" s="148"/>
    </row>
    <row r="224">
      <c r="B224" s="148"/>
    </row>
    <row r="225">
      <c r="B225" s="148"/>
    </row>
    <row r="226">
      <c r="B226" s="148"/>
    </row>
    <row r="227">
      <c r="B227" s="148"/>
    </row>
    <row r="228">
      <c r="B228" s="148"/>
    </row>
    <row r="229">
      <c r="B229" s="148"/>
    </row>
    <row r="230">
      <c r="B230" s="148"/>
    </row>
    <row r="231">
      <c r="B231" s="148"/>
    </row>
    <row r="232">
      <c r="B232" s="148"/>
    </row>
    <row r="233">
      <c r="B233" s="148"/>
    </row>
    <row r="234">
      <c r="B234" s="148"/>
    </row>
    <row r="235">
      <c r="B235" s="148"/>
    </row>
    <row r="236">
      <c r="B236" s="148"/>
    </row>
    <row r="237">
      <c r="B237" s="148"/>
    </row>
    <row r="238">
      <c r="B238" s="148"/>
    </row>
    <row r="239">
      <c r="B239" s="148"/>
    </row>
    <row r="240">
      <c r="B240" s="148"/>
    </row>
    <row r="241">
      <c r="B241" s="148"/>
    </row>
    <row r="242">
      <c r="B242" s="148"/>
    </row>
    <row r="243">
      <c r="B243" s="148"/>
    </row>
    <row r="244">
      <c r="B244" s="148"/>
    </row>
    <row r="245">
      <c r="B245" s="148"/>
    </row>
    <row r="246">
      <c r="B246" s="148"/>
    </row>
    <row r="247">
      <c r="B247" s="148"/>
    </row>
    <row r="248">
      <c r="B248" s="148"/>
    </row>
    <row r="249">
      <c r="B249" s="148"/>
    </row>
    <row r="250">
      <c r="B250" s="148"/>
    </row>
    <row r="251">
      <c r="B251" s="148"/>
    </row>
    <row r="252">
      <c r="B252" s="148"/>
    </row>
    <row r="253">
      <c r="B253" s="148"/>
    </row>
    <row r="254">
      <c r="B254" s="148"/>
    </row>
    <row r="255">
      <c r="B255" s="148"/>
    </row>
    <row r="256">
      <c r="B256" s="148"/>
    </row>
    <row r="257">
      <c r="B257" s="148"/>
    </row>
    <row r="258">
      <c r="B258" s="148"/>
    </row>
    <row r="259">
      <c r="B259" s="148"/>
    </row>
    <row r="260">
      <c r="B260" s="148"/>
    </row>
    <row r="261">
      <c r="B261" s="148"/>
    </row>
    <row r="262">
      <c r="B262" s="148"/>
    </row>
    <row r="263">
      <c r="B263" s="148"/>
    </row>
    <row r="264">
      <c r="B264" s="148"/>
    </row>
    <row r="265">
      <c r="B265" s="148"/>
    </row>
    <row r="266">
      <c r="B266" s="148"/>
    </row>
    <row r="267">
      <c r="B267" s="148"/>
    </row>
    <row r="268">
      <c r="B268" s="148"/>
    </row>
    <row r="269">
      <c r="B269" s="148"/>
    </row>
    <row r="270">
      <c r="B270" s="148"/>
    </row>
    <row r="271">
      <c r="B271" s="148"/>
    </row>
    <row r="272">
      <c r="B272" s="148"/>
    </row>
    <row r="273">
      <c r="B273" s="148"/>
    </row>
    <row r="274">
      <c r="B274" s="148"/>
    </row>
    <row r="275">
      <c r="B275" s="148"/>
    </row>
    <row r="276">
      <c r="B276" s="148"/>
    </row>
    <row r="277">
      <c r="B277" s="148"/>
    </row>
    <row r="278">
      <c r="B278" s="148"/>
    </row>
    <row r="279">
      <c r="B279" s="148"/>
    </row>
    <row r="280">
      <c r="B280" s="148"/>
    </row>
    <row r="281">
      <c r="B281" s="148"/>
    </row>
    <row r="282">
      <c r="B282" s="148"/>
    </row>
    <row r="283">
      <c r="B283" s="148"/>
    </row>
    <row r="284">
      <c r="B284" s="148"/>
    </row>
    <row r="285">
      <c r="B285" s="148"/>
    </row>
    <row r="286">
      <c r="B286" s="148"/>
    </row>
    <row r="287">
      <c r="B287" s="148"/>
    </row>
    <row r="288">
      <c r="B288" s="148"/>
    </row>
    <row r="289">
      <c r="B289" s="148"/>
    </row>
    <row r="290">
      <c r="B290" s="148"/>
    </row>
    <row r="291">
      <c r="B291" s="148"/>
    </row>
    <row r="292">
      <c r="B292" s="148"/>
    </row>
    <row r="293">
      <c r="B293" s="148"/>
    </row>
    <row r="294">
      <c r="B294" s="148"/>
    </row>
    <row r="295">
      <c r="B295" s="148"/>
    </row>
    <row r="296">
      <c r="B296" s="148"/>
    </row>
    <row r="297">
      <c r="B297" s="148"/>
    </row>
    <row r="298">
      <c r="B298" s="148"/>
    </row>
    <row r="299">
      <c r="B299" s="148"/>
    </row>
    <row r="300">
      <c r="B300" s="148"/>
    </row>
    <row r="301">
      <c r="B301" s="148"/>
    </row>
    <row r="302">
      <c r="B302" s="148"/>
    </row>
    <row r="303">
      <c r="B303" s="148"/>
    </row>
    <row r="304">
      <c r="B304" s="148"/>
    </row>
    <row r="305">
      <c r="B305" s="148"/>
    </row>
    <row r="306">
      <c r="B306" s="148"/>
    </row>
    <row r="307">
      <c r="B307" s="148"/>
    </row>
    <row r="308">
      <c r="B308" s="148"/>
    </row>
    <row r="309">
      <c r="B309" s="148"/>
    </row>
    <row r="310">
      <c r="B310" s="148"/>
    </row>
    <row r="311">
      <c r="B311" s="148"/>
    </row>
    <row r="312">
      <c r="B312" s="148"/>
    </row>
    <row r="313">
      <c r="B313" s="148"/>
    </row>
    <row r="314">
      <c r="B314" s="148"/>
    </row>
    <row r="315">
      <c r="B315" s="148"/>
    </row>
    <row r="316">
      <c r="B316" s="148"/>
    </row>
    <row r="317">
      <c r="B317" s="148"/>
    </row>
    <row r="318">
      <c r="B318" s="148"/>
    </row>
    <row r="319">
      <c r="B319" s="148"/>
    </row>
    <row r="320">
      <c r="B320" s="148"/>
    </row>
    <row r="321">
      <c r="B321" s="148"/>
    </row>
    <row r="322">
      <c r="B322" s="148"/>
    </row>
    <row r="323">
      <c r="B323" s="148"/>
    </row>
    <row r="324">
      <c r="B324" s="148"/>
    </row>
    <row r="325">
      <c r="B325" s="148"/>
    </row>
    <row r="326">
      <c r="B326" s="148"/>
    </row>
    <row r="327">
      <c r="B327" s="148"/>
    </row>
    <row r="328">
      <c r="B328" s="148"/>
    </row>
    <row r="329">
      <c r="B329" s="148"/>
    </row>
    <row r="330">
      <c r="B330" s="148"/>
    </row>
    <row r="331">
      <c r="B331" s="148"/>
    </row>
    <row r="332">
      <c r="B332" s="148"/>
    </row>
    <row r="333">
      <c r="B333" s="148"/>
    </row>
    <row r="334">
      <c r="B334" s="148"/>
    </row>
    <row r="335">
      <c r="B335" s="148"/>
    </row>
    <row r="336">
      <c r="B336" s="148"/>
    </row>
    <row r="337">
      <c r="B337" s="148"/>
    </row>
    <row r="338">
      <c r="B338" s="148"/>
    </row>
    <row r="339">
      <c r="B339" s="148"/>
    </row>
    <row r="340">
      <c r="B340" s="148"/>
    </row>
    <row r="341">
      <c r="B341" s="148"/>
    </row>
    <row r="342">
      <c r="B342" s="148"/>
    </row>
    <row r="343">
      <c r="B343" s="148"/>
    </row>
    <row r="344">
      <c r="B344" s="148"/>
    </row>
    <row r="345">
      <c r="B345" s="148"/>
    </row>
    <row r="346">
      <c r="B346" s="148"/>
    </row>
    <row r="347">
      <c r="B347" s="148"/>
    </row>
    <row r="348">
      <c r="B348" s="148"/>
    </row>
    <row r="349">
      <c r="B349" s="148"/>
    </row>
    <row r="350">
      <c r="B350" s="148"/>
    </row>
    <row r="351">
      <c r="B351" s="148"/>
    </row>
    <row r="352">
      <c r="B352" s="148"/>
    </row>
    <row r="353">
      <c r="B353" s="148"/>
    </row>
    <row r="354">
      <c r="B354" s="148"/>
    </row>
    <row r="355">
      <c r="B355" s="148"/>
    </row>
    <row r="356">
      <c r="B356" s="148"/>
    </row>
    <row r="357">
      <c r="B357" s="148"/>
    </row>
    <row r="358">
      <c r="B358" s="148"/>
    </row>
    <row r="359">
      <c r="B359" s="148"/>
    </row>
    <row r="360">
      <c r="B360" s="148"/>
    </row>
    <row r="361">
      <c r="B361" s="148"/>
    </row>
    <row r="362">
      <c r="B362" s="148"/>
    </row>
    <row r="363">
      <c r="B363" s="148"/>
    </row>
    <row r="364">
      <c r="B364" s="148"/>
    </row>
    <row r="365">
      <c r="B365" s="148"/>
    </row>
    <row r="366">
      <c r="B366" s="148"/>
    </row>
    <row r="367">
      <c r="B367" s="148"/>
    </row>
    <row r="368">
      <c r="B368" s="148"/>
    </row>
    <row r="369">
      <c r="B369" s="148"/>
    </row>
    <row r="370">
      <c r="B370" s="148"/>
    </row>
    <row r="371">
      <c r="B371" s="148"/>
    </row>
    <row r="372">
      <c r="B372" s="148"/>
    </row>
    <row r="373">
      <c r="B373" s="148"/>
    </row>
    <row r="374">
      <c r="B374" s="148"/>
    </row>
    <row r="375">
      <c r="B375" s="148"/>
    </row>
    <row r="376">
      <c r="B376" s="148"/>
    </row>
    <row r="377">
      <c r="B377" s="148"/>
    </row>
    <row r="378">
      <c r="B378" s="148"/>
    </row>
    <row r="379">
      <c r="B379" s="148"/>
    </row>
    <row r="380">
      <c r="B380" s="148"/>
    </row>
    <row r="381">
      <c r="B381" s="148"/>
    </row>
    <row r="382">
      <c r="B382" s="148"/>
    </row>
    <row r="383">
      <c r="B383" s="148"/>
    </row>
    <row r="384">
      <c r="B384" s="148"/>
    </row>
    <row r="385">
      <c r="B385" s="148"/>
    </row>
    <row r="386">
      <c r="B386" s="148"/>
    </row>
    <row r="387">
      <c r="B387" s="148"/>
    </row>
    <row r="388">
      <c r="B388" s="148"/>
    </row>
    <row r="389">
      <c r="B389" s="148"/>
    </row>
    <row r="390">
      <c r="B390" s="148"/>
    </row>
    <row r="391">
      <c r="B391" s="148"/>
    </row>
    <row r="392">
      <c r="B392" s="148"/>
    </row>
    <row r="393">
      <c r="B393" s="148"/>
    </row>
    <row r="394">
      <c r="B394" s="148"/>
    </row>
    <row r="395">
      <c r="B395" s="148"/>
    </row>
    <row r="396">
      <c r="B396" s="148"/>
    </row>
    <row r="397">
      <c r="B397" s="148"/>
    </row>
    <row r="398">
      <c r="B398" s="148"/>
    </row>
    <row r="399">
      <c r="B399" s="148"/>
    </row>
    <row r="400">
      <c r="B400" s="148"/>
    </row>
    <row r="401">
      <c r="B401" s="148"/>
    </row>
    <row r="402">
      <c r="B402" s="148"/>
    </row>
    <row r="403">
      <c r="B403" s="148"/>
    </row>
    <row r="404">
      <c r="B404" s="148"/>
    </row>
    <row r="405">
      <c r="B405" s="148"/>
    </row>
    <row r="406">
      <c r="B406" s="148"/>
    </row>
    <row r="407">
      <c r="B407" s="148"/>
    </row>
    <row r="408">
      <c r="B408" s="148"/>
    </row>
    <row r="409">
      <c r="B409" s="148"/>
    </row>
    <row r="410">
      <c r="B410" s="148"/>
    </row>
    <row r="411">
      <c r="B411" s="148"/>
    </row>
    <row r="412">
      <c r="B412" s="148"/>
    </row>
    <row r="413">
      <c r="B413" s="148"/>
    </row>
    <row r="414">
      <c r="B414" s="148"/>
    </row>
    <row r="415">
      <c r="B415" s="148"/>
    </row>
    <row r="416">
      <c r="B416" s="148"/>
    </row>
    <row r="417">
      <c r="B417" s="148"/>
    </row>
    <row r="418">
      <c r="B418" s="148"/>
    </row>
    <row r="419">
      <c r="B419" s="148"/>
    </row>
    <row r="420">
      <c r="B420" s="148"/>
    </row>
    <row r="421">
      <c r="B421" s="148"/>
    </row>
    <row r="422">
      <c r="B422" s="148"/>
    </row>
    <row r="423">
      <c r="B423" s="148"/>
    </row>
    <row r="424">
      <c r="B424" s="148"/>
    </row>
    <row r="425">
      <c r="B425" s="148"/>
    </row>
    <row r="426">
      <c r="B426" s="148"/>
    </row>
    <row r="427">
      <c r="B427" s="148"/>
    </row>
    <row r="428">
      <c r="B428" s="148"/>
    </row>
    <row r="429">
      <c r="B429" s="148"/>
    </row>
    <row r="430">
      <c r="B430" s="148"/>
    </row>
    <row r="431">
      <c r="B431" s="148"/>
    </row>
    <row r="432">
      <c r="B432" s="148"/>
    </row>
    <row r="433">
      <c r="B433" s="148"/>
    </row>
    <row r="434">
      <c r="B434" s="148"/>
    </row>
    <row r="435">
      <c r="B435" s="148"/>
    </row>
    <row r="436">
      <c r="B436" s="148"/>
    </row>
    <row r="437">
      <c r="B437" s="148"/>
    </row>
    <row r="438">
      <c r="B438" s="148"/>
    </row>
    <row r="439">
      <c r="B439" s="148"/>
    </row>
    <row r="440">
      <c r="B440" s="148"/>
    </row>
    <row r="441">
      <c r="B441" s="148"/>
    </row>
    <row r="442">
      <c r="B442" s="148"/>
    </row>
    <row r="443">
      <c r="B443" s="148"/>
    </row>
    <row r="444">
      <c r="B444" s="148"/>
    </row>
    <row r="445">
      <c r="B445" s="148"/>
    </row>
    <row r="446">
      <c r="B446" s="148"/>
    </row>
    <row r="447">
      <c r="B447" s="148"/>
    </row>
    <row r="448">
      <c r="B448" s="148"/>
    </row>
    <row r="449">
      <c r="B449" s="148"/>
    </row>
    <row r="450">
      <c r="B450" s="148"/>
    </row>
    <row r="451">
      <c r="B451" s="148"/>
    </row>
    <row r="452">
      <c r="B452" s="148"/>
    </row>
    <row r="453">
      <c r="B453" s="148"/>
    </row>
    <row r="454">
      <c r="B454" s="148"/>
    </row>
    <row r="455">
      <c r="B455" s="148"/>
    </row>
    <row r="456">
      <c r="B456" s="148"/>
    </row>
    <row r="457">
      <c r="B457" s="148"/>
    </row>
    <row r="458">
      <c r="B458" s="148"/>
    </row>
    <row r="459">
      <c r="B459" s="148"/>
    </row>
    <row r="460">
      <c r="B460" s="148"/>
    </row>
    <row r="461">
      <c r="B461" s="148"/>
    </row>
    <row r="462">
      <c r="B462" s="148"/>
    </row>
    <row r="463">
      <c r="B463" s="148"/>
    </row>
    <row r="464">
      <c r="B464" s="148"/>
    </row>
    <row r="465">
      <c r="B465" s="148"/>
    </row>
    <row r="466">
      <c r="B466" s="148"/>
    </row>
    <row r="467">
      <c r="B467" s="148"/>
    </row>
    <row r="468">
      <c r="B468" s="148"/>
    </row>
    <row r="469">
      <c r="B469" s="148"/>
    </row>
    <row r="470">
      <c r="B470" s="148"/>
    </row>
    <row r="471">
      <c r="B471" s="148"/>
    </row>
    <row r="472">
      <c r="B472" s="148"/>
    </row>
    <row r="473">
      <c r="B473" s="148"/>
    </row>
    <row r="474">
      <c r="B474" s="148"/>
    </row>
    <row r="475">
      <c r="B475" s="148"/>
    </row>
    <row r="476">
      <c r="B476" s="148"/>
    </row>
    <row r="477">
      <c r="B477" s="148"/>
    </row>
    <row r="478">
      <c r="B478" s="148"/>
    </row>
    <row r="479">
      <c r="B479" s="148"/>
    </row>
    <row r="480">
      <c r="B480" s="148"/>
    </row>
    <row r="481">
      <c r="B481" s="148"/>
    </row>
    <row r="482">
      <c r="B482" s="148"/>
    </row>
    <row r="483">
      <c r="B483" s="148"/>
    </row>
    <row r="484">
      <c r="B484" s="148"/>
    </row>
    <row r="485">
      <c r="B485" s="148"/>
    </row>
    <row r="486">
      <c r="B486" s="148"/>
    </row>
    <row r="487">
      <c r="B487" s="148"/>
    </row>
    <row r="488">
      <c r="B488" s="148"/>
    </row>
    <row r="489">
      <c r="B489" s="148"/>
    </row>
    <row r="490">
      <c r="B490" s="148"/>
    </row>
    <row r="491">
      <c r="B491" s="148"/>
    </row>
    <row r="492">
      <c r="B492" s="148"/>
    </row>
    <row r="493">
      <c r="B493" s="148"/>
    </row>
    <row r="494">
      <c r="B494" s="148"/>
    </row>
    <row r="495">
      <c r="B495" s="148"/>
    </row>
    <row r="496">
      <c r="B496" s="148"/>
    </row>
    <row r="497">
      <c r="B497" s="148"/>
    </row>
    <row r="498">
      <c r="B498" s="148"/>
    </row>
    <row r="499">
      <c r="B499" s="148"/>
    </row>
    <row r="500">
      <c r="B500" s="148"/>
    </row>
    <row r="501">
      <c r="B501" s="148"/>
    </row>
    <row r="502">
      <c r="B502" s="148"/>
    </row>
    <row r="503">
      <c r="B503" s="148"/>
    </row>
    <row r="504">
      <c r="B504" s="148"/>
    </row>
    <row r="505">
      <c r="B505" s="148"/>
    </row>
    <row r="506">
      <c r="B506" s="148"/>
    </row>
    <row r="507">
      <c r="B507" s="148"/>
    </row>
    <row r="508">
      <c r="B508" s="148"/>
    </row>
    <row r="509">
      <c r="B509" s="148"/>
    </row>
    <row r="510">
      <c r="B510" s="148"/>
    </row>
    <row r="511">
      <c r="B511" s="148"/>
    </row>
    <row r="512">
      <c r="B512" s="148"/>
    </row>
    <row r="513">
      <c r="B513" s="148"/>
    </row>
    <row r="514">
      <c r="B514" s="148"/>
    </row>
    <row r="515">
      <c r="B515" s="148"/>
    </row>
    <row r="516">
      <c r="B516" s="148"/>
    </row>
    <row r="517">
      <c r="B517" s="148"/>
    </row>
    <row r="518">
      <c r="B518" s="148"/>
    </row>
    <row r="519">
      <c r="B519" s="148"/>
    </row>
    <row r="520">
      <c r="B520" s="148"/>
    </row>
    <row r="521">
      <c r="B521" s="148"/>
    </row>
    <row r="522">
      <c r="B522" s="148"/>
    </row>
    <row r="523">
      <c r="B523" s="148"/>
    </row>
    <row r="524">
      <c r="B524" s="148"/>
    </row>
    <row r="525">
      <c r="B525" s="148"/>
    </row>
    <row r="526">
      <c r="B526" s="148"/>
    </row>
    <row r="527">
      <c r="B527" s="148"/>
    </row>
    <row r="528">
      <c r="B528" s="148"/>
    </row>
    <row r="529">
      <c r="B529" s="148"/>
    </row>
    <row r="530">
      <c r="B530" s="148"/>
    </row>
    <row r="531">
      <c r="B531" s="148"/>
    </row>
    <row r="532">
      <c r="B532" s="148"/>
    </row>
    <row r="533">
      <c r="B533" s="148"/>
    </row>
    <row r="534">
      <c r="B534" s="148"/>
    </row>
    <row r="535">
      <c r="B535" s="148"/>
    </row>
    <row r="536">
      <c r="B536" s="148"/>
    </row>
    <row r="537">
      <c r="B537" s="148"/>
    </row>
    <row r="538">
      <c r="B538" s="148"/>
    </row>
    <row r="539">
      <c r="B539" s="148"/>
    </row>
    <row r="540">
      <c r="B540" s="148"/>
    </row>
    <row r="541">
      <c r="B541" s="148"/>
    </row>
    <row r="542">
      <c r="B542" s="148"/>
    </row>
    <row r="543">
      <c r="B543" s="148"/>
    </row>
    <row r="544">
      <c r="B544" s="148"/>
    </row>
    <row r="545">
      <c r="B545" s="148"/>
    </row>
    <row r="546">
      <c r="B546" s="148"/>
    </row>
    <row r="547">
      <c r="B547" s="148"/>
    </row>
    <row r="548">
      <c r="B548" s="148"/>
    </row>
    <row r="549">
      <c r="B549" s="148"/>
    </row>
    <row r="550">
      <c r="B550" s="148"/>
    </row>
    <row r="551">
      <c r="B551" s="148"/>
    </row>
    <row r="552">
      <c r="B552" s="148"/>
    </row>
    <row r="553">
      <c r="B553" s="148"/>
    </row>
    <row r="554">
      <c r="B554" s="148"/>
    </row>
    <row r="555">
      <c r="B555" s="148"/>
    </row>
    <row r="556">
      <c r="B556" s="148"/>
    </row>
    <row r="557">
      <c r="B557" s="148"/>
    </row>
    <row r="558">
      <c r="B558" s="148"/>
    </row>
    <row r="559">
      <c r="B559" s="148"/>
    </row>
    <row r="560">
      <c r="B560" s="148"/>
    </row>
    <row r="561">
      <c r="B561" s="148"/>
    </row>
    <row r="562">
      <c r="B562" s="148"/>
    </row>
    <row r="563">
      <c r="B563" s="148"/>
    </row>
    <row r="564">
      <c r="B564" s="148"/>
    </row>
    <row r="565">
      <c r="B565" s="148"/>
    </row>
    <row r="566">
      <c r="B566" s="148"/>
    </row>
    <row r="567">
      <c r="B567" s="148"/>
    </row>
    <row r="568">
      <c r="B568" s="148"/>
    </row>
    <row r="569">
      <c r="B569" s="148"/>
    </row>
    <row r="570">
      <c r="B570" s="148"/>
    </row>
    <row r="571">
      <c r="B571" s="148"/>
    </row>
    <row r="572">
      <c r="B572" s="148"/>
    </row>
    <row r="573">
      <c r="B573" s="148"/>
    </row>
    <row r="574">
      <c r="B574" s="148"/>
    </row>
    <row r="575">
      <c r="B575" s="148"/>
    </row>
    <row r="576">
      <c r="B576" s="148"/>
    </row>
    <row r="577">
      <c r="B577" s="148"/>
    </row>
    <row r="578">
      <c r="B578" s="148"/>
    </row>
    <row r="579">
      <c r="B579" s="148"/>
    </row>
    <row r="580">
      <c r="B580" s="148"/>
    </row>
    <row r="581">
      <c r="B581" s="148"/>
    </row>
    <row r="582">
      <c r="B582" s="148"/>
    </row>
    <row r="583">
      <c r="B583" s="148"/>
    </row>
    <row r="584">
      <c r="B584" s="148"/>
    </row>
    <row r="585">
      <c r="B585" s="148"/>
    </row>
    <row r="586">
      <c r="B586" s="148"/>
    </row>
    <row r="587">
      <c r="B587" s="148"/>
    </row>
    <row r="588">
      <c r="B588" s="148"/>
    </row>
    <row r="589">
      <c r="B589" s="148"/>
    </row>
    <row r="590">
      <c r="B590" s="148"/>
    </row>
    <row r="591">
      <c r="B591" s="148"/>
    </row>
    <row r="592">
      <c r="B592" s="148"/>
    </row>
    <row r="593">
      <c r="B593" s="148"/>
    </row>
    <row r="594">
      <c r="B594" s="148"/>
    </row>
    <row r="595">
      <c r="B595" s="148"/>
    </row>
    <row r="596">
      <c r="B596" s="148"/>
    </row>
    <row r="597">
      <c r="B597" s="148"/>
    </row>
    <row r="598">
      <c r="B598" s="148"/>
    </row>
    <row r="599">
      <c r="B599" s="148"/>
    </row>
    <row r="600">
      <c r="B600" s="148"/>
    </row>
    <row r="601">
      <c r="B601" s="148"/>
    </row>
    <row r="602">
      <c r="B602" s="148"/>
    </row>
    <row r="603">
      <c r="B603" s="148"/>
    </row>
    <row r="604">
      <c r="B604" s="148"/>
    </row>
    <row r="605">
      <c r="B605" s="148"/>
    </row>
    <row r="606">
      <c r="B606" s="148"/>
    </row>
    <row r="607">
      <c r="B607" s="148"/>
    </row>
    <row r="608">
      <c r="B608" s="148"/>
    </row>
    <row r="609">
      <c r="B609" s="148"/>
    </row>
    <row r="610">
      <c r="B610" s="148"/>
    </row>
    <row r="611">
      <c r="B611" s="148"/>
    </row>
    <row r="612">
      <c r="B612" s="148"/>
    </row>
    <row r="613">
      <c r="B613" s="148"/>
    </row>
    <row r="614">
      <c r="B614" s="148"/>
    </row>
    <row r="615">
      <c r="B615" s="148"/>
    </row>
    <row r="616">
      <c r="B616" s="148"/>
    </row>
    <row r="617">
      <c r="B617" s="148"/>
    </row>
    <row r="618">
      <c r="B618" s="148"/>
    </row>
    <row r="619">
      <c r="B619" s="148"/>
    </row>
    <row r="620">
      <c r="B620" s="148"/>
    </row>
    <row r="621">
      <c r="B621" s="148"/>
    </row>
    <row r="622">
      <c r="B622" s="148"/>
    </row>
    <row r="623">
      <c r="B623" s="148"/>
    </row>
    <row r="624">
      <c r="B624" s="148"/>
    </row>
    <row r="625">
      <c r="B625" s="148"/>
    </row>
    <row r="626">
      <c r="B626" s="148"/>
    </row>
    <row r="627">
      <c r="B627" s="148"/>
    </row>
    <row r="628">
      <c r="B628" s="148"/>
    </row>
    <row r="629">
      <c r="B629" s="148"/>
    </row>
    <row r="630">
      <c r="B630" s="148"/>
    </row>
    <row r="631">
      <c r="B631" s="148"/>
    </row>
    <row r="632">
      <c r="B632" s="148"/>
    </row>
    <row r="633">
      <c r="B633" s="148"/>
    </row>
    <row r="634">
      <c r="B634" s="148"/>
    </row>
    <row r="635">
      <c r="B635" s="148"/>
    </row>
    <row r="636">
      <c r="B636" s="148"/>
    </row>
    <row r="637">
      <c r="B637" s="148"/>
    </row>
    <row r="638">
      <c r="B638" s="148"/>
    </row>
    <row r="639">
      <c r="B639" s="148"/>
    </row>
    <row r="640">
      <c r="B640" s="148"/>
    </row>
    <row r="641">
      <c r="B641" s="148"/>
    </row>
    <row r="642">
      <c r="B642" s="148"/>
    </row>
    <row r="643">
      <c r="B643" s="148"/>
    </row>
    <row r="644">
      <c r="B644" s="148"/>
    </row>
    <row r="645">
      <c r="B645" s="148"/>
    </row>
    <row r="646">
      <c r="B646" s="148"/>
    </row>
    <row r="647">
      <c r="B647" s="148"/>
    </row>
    <row r="648">
      <c r="B648" s="148"/>
    </row>
    <row r="649">
      <c r="B649" s="148"/>
    </row>
    <row r="650">
      <c r="B650" s="148"/>
    </row>
    <row r="651">
      <c r="B651" s="148"/>
    </row>
    <row r="652">
      <c r="B652" s="148"/>
    </row>
    <row r="653">
      <c r="B653" s="148"/>
    </row>
    <row r="654">
      <c r="B654" s="148"/>
    </row>
    <row r="655">
      <c r="B655" s="148"/>
    </row>
    <row r="656">
      <c r="B656" s="148"/>
    </row>
    <row r="657">
      <c r="B657" s="148"/>
    </row>
    <row r="658">
      <c r="B658" s="148"/>
    </row>
    <row r="659">
      <c r="B659" s="148"/>
    </row>
    <row r="660">
      <c r="B660" s="148"/>
    </row>
    <row r="661">
      <c r="B661" s="148"/>
    </row>
    <row r="662">
      <c r="B662" s="148"/>
    </row>
    <row r="663">
      <c r="B663" s="148"/>
    </row>
    <row r="664">
      <c r="B664" s="148"/>
    </row>
    <row r="665">
      <c r="B665" s="148"/>
    </row>
    <row r="666">
      <c r="B666" s="148"/>
    </row>
    <row r="667">
      <c r="B667" s="148"/>
    </row>
    <row r="668">
      <c r="B668" s="148"/>
    </row>
    <row r="669">
      <c r="B669" s="148"/>
    </row>
    <row r="670">
      <c r="B670" s="148"/>
    </row>
    <row r="671">
      <c r="B671" s="148"/>
    </row>
    <row r="672">
      <c r="B672" s="148"/>
    </row>
    <row r="673">
      <c r="B673" s="148"/>
    </row>
    <row r="674">
      <c r="B674" s="148"/>
    </row>
    <row r="675">
      <c r="B675" s="148"/>
    </row>
    <row r="676">
      <c r="B676" s="148"/>
    </row>
    <row r="677">
      <c r="B677" s="148"/>
    </row>
    <row r="678">
      <c r="B678" s="148"/>
    </row>
    <row r="679">
      <c r="B679" s="148"/>
    </row>
    <row r="680">
      <c r="B680" s="148"/>
    </row>
    <row r="681">
      <c r="B681" s="148"/>
    </row>
    <row r="682">
      <c r="B682" s="148"/>
    </row>
    <row r="683">
      <c r="B683" s="148"/>
    </row>
    <row r="684">
      <c r="B684" s="148"/>
    </row>
    <row r="685">
      <c r="B685" s="148"/>
    </row>
    <row r="686">
      <c r="B686" s="148"/>
    </row>
    <row r="687">
      <c r="B687" s="148"/>
    </row>
    <row r="688">
      <c r="B688" s="148"/>
    </row>
    <row r="689">
      <c r="B689" s="148"/>
    </row>
    <row r="690">
      <c r="B690" s="148"/>
    </row>
    <row r="691">
      <c r="B691" s="148"/>
    </row>
    <row r="692">
      <c r="B692" s="148"/>
    </row>
    <row r="693">
      <c r="B693" s="148"/>
    </row>
    <row r="694">
      <c r="B694" s="148"/>
    </row>
    <row r="695">
      <c r="B695" s="148"/>
    </row>
    <row r="696">
      <c r="B696" s="148"/>
    </row>
    <row r="697">
      <c r="B697" s="148"/>
    </row>
    <row r="698">
      <c r="B698" s="148"/>
    </row>
    <row r="699">
      <c r="B699" s="148"/>
    </row>
    <row r="700">
      <c r="B700" s="148"/>
    </row>
    <row r="701">
      <c r="B701" s="148"/>
    </row>
    <row r="702">
      <c r="B702" s="148"/>
    </row>
    <row r="703">
      <c r="B703" s="148"/>
    </row>
    <row r="704">
      <c r="B704" s="148"/>
    </row>
    <row r="705">
      <c r="B705" s="148"/>
    </row>
    <row r="706">
      <c r="B706" s="148"/>
    </row>
    <row r="707">
      <c r="B707" s="148"/>
    </row>
    <row r="708">
      <c r="B708" s="148"/>
    </row>
    <row r="709">
      <c r="B709" s="148"/>
    </row>
    <row r="710">
      <c r="B710" s="148"/>
    </row>
    <row r="711">
      <c r="B711" s="148"/>
    </row>
    <row r="712">
      <c r="B712" s="148"/>
    </row>
    <row r="713">
      <c r="B713" s="148"/>
    </row>
    <row r="714">
      <c r="B714" s="148"/>
    </row>
    <row r="715">
      <c r="B715" s="148"/>
    </row>
    <row r="716">
      <c r="B716" s="148"/>
    </row>
    <row r="717">
      <c r="B717" s="148"/>
    </row>
    <row r="718">
      <c r="B718" s="148"/>
    </row>
    <row r="719">
      <c r="B719" s="148"/>
    </row>
    <row r="720">
      <c r="B720" s="148"/>
    </row>
    <row r="721">
      <c r="B721" s="148"/>
    </row>
    <row r="722">
      <c r="B722" s="148"/>
    </row>
    <row r="723">
      <c r="B723" s="148"/>
    </row>
    <row r="724">
      <c r="B724" s="148"/>
    </row>
    <row r="725">
      <c r="B725" s="148"/>
    </row>
    <row r="726">
      <c r="B726" s="148"/>
    </row>
    <row r="727">
      <c r="B727" s="148"/>
    </row>
    <row r="728">
      <c r="B728" s="148"/>
    </row>
    <row r="729">
      <c r="B729" s="148"/>
    </row>
    <row r="730">
      <c r="B730" s="148"/>
    </row>
    <row r="731">
      <c r="B731" s="148"/>
    </row>
    <row r="732">
      <c r="B732" s="148"/>
    </row>
    <row r="733">
      <c r="B733" s="148"/>
    </row>
    <row r="734">
      <c r="B734" s="148"/>
    </row>
    <row r="735">
      <c r="B735" s="148"/>
    </row>
    <row r="736">
      <c r="B736" s="148"/>
    </row>
    <row r="737">
      <c r="B737" s="148"/>
    </row>
    <row r="738">
      <c r="B738" s="148"/>
    </row>
    <row r="739">
      <c r="B739" s="148"/>
    </row>
    <row r="740">
      <c r="B740" s="148"/>
    </row>
    <row r="741">
      <c r="B741" s="148"/>
    </row>
    <row r="742">
      <c r="B742" s="148"/>
    </row>
    <row r="743">
      <c r="B743" s="148"/>
    </row>
    <row r="744">
      <c r="B744" s="148"/>
    </row>
    <row r="745">
      <c r="B745" s="148"/>
    </row>
    <row r="746">
      <c r="B746" s="148"/>
    </row>
    <row r="747">
      <c r="B747" s="148"/>
    </row>
    <row r="748">
      <c r="B748" s="148"/>
    </row>
    <row r="749">
      <c r="B749" s="148"/>
    </row>
    <row r="750">
      <c r="B750" s="148"/>
    </row>
    <row r="751">
      <c r="B751" s="148"/>
    </row>
    <row r="752">
      <c r="B752" s="148"/>
    </row>
    <row r="753">
      <c r="B753" s="148"/>
    </row>
    <row r="754">
      <c r="B754" s="148"/>
    </row>
    <row r="755">
      <c r="B755" s="148"/>
    </row>
    <row r="756">
      <c r="B756" s="148"/>
    </row>
    <row r="757">
      <c r="B757" s="148"/>
    </row>
    <row r="758">
      <c r="B758" s="148"/>
    </row>
    <row r="759">
      <c r="B759" s="148"/>
    </row>
    <row r="760">
      <c r="B760" s="148"/>
    </row>
    <row r="761">
      <c r="B761" s="148"/>
    </row>
    <row r="762">
      <c r="B762" s="148"/>
    </row>
    <row r="763">
      <c r="B763" s="148"/>
    </row>
    <row r="764">
      <c r="B764" s="148"/>
    </row>
    <row r="765">
      <c r="B765" s="148"/>
    </row>
    <row r="766">
      <c r="B766" s="148"/>
    </row>
    <row r="767">
      <c r="B767" s="148"/>
    </row>
    <row r="768">
      <c r="B768" s="148"/>
    </row>
    <row r="769">
      <c r="B769" s="148"/>
    </row>
    <row r="770">
      <c r="B770" s="148"/>
    </row>
    <row r="771">
      <c r="B771" s="148"/>
    </row>
    <row r="772">
      <c r="B772" s="148"/>
    </row>
    <row r="773">
      <c r="B773" s="148"/>
    </row>
    <row r="774">
      <c r="B774" s="148"/>
    </row>
    <row r="775">
      <c r="B775" s="148"/>
    </row>
    <row r="776">
      <c r="B776" s="148"/>
    </row>
    <row r="777">
      <c r="B777" s="148"/>
    </row>
    <row r="778">
      <c r="B778" s="148"/>
    </row>
    <row r="779">
      <c r="B779" s="148"/>
    </row>
    <row r="780">
      <c r="B780" s="148"/>
    </row>
    <row r="781">
      <c r="B781" s="148"/>
    </row>
    <row r="782">
      <c r="B782" s="148"/>
    </row>
    <row r="783">
      <c r="B783" s="148"/>
    </row>
    <row r="784">
      <c r="B784" s="148"/>
    </row>
    <row r="785">
      <c r="B785" s="148"/>
    </row>
    <row r="786">
      <c r="B786" s="148"/>
    </row>
    <row r="787">
      <c r="B787" s="148"/>
    </row>
    <row r="788">
      <c r="B788" s="148"/>
    </row>
    <row r="789">
      <c r="B789" s="148"/>
    </row>
    <row r="790">
      <c r="B790" s="148"/>
    </row>
    <row r="791">
      <c r="B791" s="148"/>
    </row>
    <row r="792">
      <c r="B792" s="148"/>
    </row>
    <row r="793">
      <c r="B793" s="148"/>
    </row>
    <row r="794">
      <c r="B794" s="148"/>
    </row>
    <row r="795">
      <c r="B795" s="148"/>
    </row>
    <row r="796">
      <c r="B796" s="148"/>
    </row>
    <row r="797">
      <c r="B797" s="148"/>
    </row>
    <row r="798">
      <c r="B798" s="148"/>
    </row>
    <row r="799">
      <c r="B799" s="148"/>
    </row>
    <row r="800">
      <c r="B800" s="148"/>
    </row>
    <row r="801">
      <c r="B801" s="148"/>
    </row>
    <row r="802">
      <c r="B802" s="148"/>
    </row>
    <row r="803">
      <c r="B803" s="148"/>
    </row>
    <row r="804">
      <c r="B804" s="148"/>
    </row>
    <row r="805">
      <c r="B805" s="148"/>
    </row>
    <row r="806">
      <c r="B806" s="148"/>
    </row>
    <row r="807">
      <c r="B807" s="148"/>
    </row>
    <row r="808">
      <c r="B808" s="148"/>
    </row>
    <row r="809">
      <c r="B809" s="148"/>
    </row>
    <row r="810">
      <c r="B810" s="148"/>
    </row>
    <row r="811">
      <c r="B811" s="148"/>
    </row>
    <row r="812">
      <c r="B812" s="148"/>
    </row>
    <row r="813">
      <c r="B813" s="148"/>
    </row>
    <row r="814">
      <c r="B814" s="148"/>
    </row>
    <row r="815">
      <c r="B815" s="148"/>
    </row>
    <row r="816">
      <c r="B816" s="148"/>
    </row>
    <row r="817">
      <c r="B817" s="148"/>
    </row>
    <row r="818">
      <c r="B818" s="148"/>
    </row>
    <row r="819">
      <c r="B819" s="148"/>
    </row>
    <row r="820">
      <c r="B820" s="148"/>
    </row>
    <row r="821">
      <c r="B821" s="148"/>
    </row>
    <row r="822">
      <c r="B822" s="148"/>
    </row>
    <row r="823">
      <c r="B823" s="148"/>
    </row>
    <row r="824">
      <c r="B824" s="148"/>
    </row>
    <row r="825">
      <c r="B825" s="148"/>
    </row>
    <row r="826">
      <c r="B826" s="148"/>
    </row>
    <row r="827">
      <c r="B827" s="148"/>
    </row>
    <row r="828">
      <c r="B828" s="148"/>
    </row>
    <row r="829">
      <c r="B829" s="148"/>
    </row>
    <row r="830">
      <c r="B830" s="148"/>
    </row>
    <row r="831">
      <c r="B831" s="148"/>
    </row>
    <row r="832">
      <c r="B832" s="148"/>
    </row>
    <row r="833">
      <c r="B833" s="148"/>
    </row>
    <row r="834">
      <c r="B834" s="148"/>
    </row>
    <row r="835">
      <c r="B835" s="148"/>
    </row>
    <row r="836">
      <c r="B836" s="148"/>
    </row>
    <row r="837">
      <c r="B837" s="148"/>
    </row>
    <row r="838">
      <c r="B838" s="148"/>
    </row>
    <row r="839">
      <c r="B839" s="148"/>
    </row>
    <row r="840">
      <c r="B840" s="148"/>
    </row>
    <row r="841">
      <c r="B841" s="148"/>
    </row>
    <row r="842">
      <c r="B842" s="148"/>
    </row>
    <row r="843">
      <c r="B843" s="148"/>
    </row>
    <row r="844">
      <c r="B844" s="148"/>
    </row>
    <row r="845">
      <c r="B845" s="148"/>
    </row>
    <row r="846">
      <c r="B846" s="148"/>
    </row>
    <row r="847">
      <c r="B847" s="148"/>
    </row>
    <row r="848">
      <c r="B848" s="148"/>
    </row>
    <row r="849">
      <c r="B849" s="148"/>
    </row>
    <row r="850">
      <c r="B850" s="148"/>
    </row>
    <row r="851">
      <c r="B851" s="148"/>
    </row>
    <row r="852">
      <c r="B852" s="148"/>
    </row>
    <row r="853">
      <c r="B853" s="148"/>
    </row>
    <row r="854">
      <c r="B854" s="148"/>
    </row>
    <row r="855">
      <c r="B855" s="148"/>
    </row>
    <row r="856">
      <c r="B856" s="148"/>
    </row>
    <row r="857">
      <c r="B857" s="148"/>
    </row>
    <row r="858">
      <c r="B858" s="148"/>
    </row>
    <row r="859">
      <c r="B859" s="148"/>
    </row>
    <row r="860">
      <c r="B860" s="148"/>
    </row>
    <row r="861">
      <c r="B861" s="148"/>
    </row>
    <row r="862">
      <c r="B862" s="148"/>
    </row>
    <row r="863">
      <c r="B863" s="148"/>
    </row>
    <row r="864">
      <c r="B864" s="148"/>
    </row>
    <row r="865">
      <c r="B865" s="148"/>
    </row>
    <row r="866">
      <c r="B866" s="148"/>
    </row>
    <row r="867">
      <c r="B867" s="148"/>
    </row>
    <row r="868">
      <c r="B868" s="148"/>
    </row>
    <row r="869">
      <c r="B869" s="148"/>
    </row>
    <row r="870">
      <c r="B870" s="148"/>
    </row>
    <row r="871">
      <c r="B871" s="148"/>
    </row>
    <row r="872">
      <c r="B872" s="148"/>
    </row>
    <row r="873">
      <c r="B873" s="148"/>
    </row>
    <row r="874">
      <c r="B874" s="148"/>
    </row>
    <row r="875">
      <c r="B875" s="148"/>
    </row>
    <row r="876">
      <c r="B876" s="148"/>
    </row>
    <row r="877">
      <c r="B877" s="148"/>
    </row>
    <row r="878">
      <c r="B878" s="148"/>
    </row>
    <row r="879">
      <c r="B879" s="148"/>
    </row>
    <row r="880">
      <c r="B880" s="148"/>
    </row>
    <row r="881">
      <c r="B881" s="148"/>
    </row>
    <row r="882">
      <c r="B882" s="148"/>
    </row>
    <row r="883">
      <c r="B883" s="148"/>
    </row>
    <row r="884">
      <c r="B884" s="148"/>
    </row>
    <row r="885">
      <c r="B885" s="148"/>
    </row>
    <row r="886">
      <c r="B886" s="148"/>
    </row>
    <row r="887">
      <c r="B887" s="148"/>
    </row>
    <row r="888">
      <c r="B888" s="148"/>
    </row>
    <row r="889">
      <c r="B889" s="148"/>
    </row>
    <row r="890">
      <c r="B890" s="148"/>
    </row>
    <row r="891">
      <c r="B891" s="148"/>
    </row>
    <row r="892">
      <c r="B892" s="148"/>
    </row>
    <row r="893">
      <c r="B893" s="148"/>
    </row>
    <row r="894">
      <c r="B894" s="148"/>
    </row>
    <row r="895">
      <c r="B895" s="148"/>
    </row>
    <row r="896">
      <c r="B896" s="148"/>
    </row>
    <row r="897">
      <c r="B897" s="148"/>
    </row>
    <row r="898">
      <c r="B898" s="148"/>
    </row>
    <row r="899">
      <c r="B899" s="148"/>
    </row>
    <row r="900">
      <c r="B900" s="148"/>
    </row>
    <row r="901">
      <c r="B901" s="148"/>
    </row>
    <row r="902">
      <c r="B902" s="148"/>
    </row>
    <row r="903">
      <c r="B903" s="148"/>
    </row>
    <row r="904">
      <c r="B904" s="148"/>
    </row>
    <row r="905">
      <c r="B905" s="148"/>
    </row>
    <row r="906">
      <c r="B906" s="148"/>
    </row>
    <row r="907">
      <c r="B907" s="148"/>
    </row>
    <row r="908">
      <c r="B908" s="148"/>
    </row>
    <row r="909">
      <c r="B909" s="148"/>
    </row>
    <row r="910">
      <c r="B910" s="148"/>
    </row>
    <row r="911">
      <c r="B911" s="148"/>
    </row>
    <row r="912">
      <c r="B912" s="148"/>
    </row>
    <row r="913">
      <c r="B913" s="148"/>
    </row>
    <row r="914">
      <c r="B914" s="148"/>
    </row>
    <row r="915">
      <c r="B915" s="148"/>
    </row>
    <row r="916">
      <c r="B916" s="148"/>
    </row>
    <row r="917">
      <c r="B917" s="148"/>
    </row>
    <row r="918">
      <c r="B918" s="148"/>
    </row>
    <row r="919">
      <c r="B919" s="148"/>
    </row>
    <row r="920">
      <c r="B920" s="148"/>
    </row>
    <row r="921">
      <c r="B921" s="148"/>
    </row>
    <row r="922">
      <c r="B922" s="148"/>
    </row>
    <row r="923">
      <c r="B923" s="148"/>
    </row>
    <row r="924">
      <c r="B924" s="148"/>
    </row>
    <row r="925">
      <c r="B925" s="148"/>
    </row>
    <row r="926">
      <c r="B926" s="148"/>
    </row>
    <row r="927">
      <c r="B927" s="148"/>
    </row>
    <row r="928">
      <c r="B928" s="148"/>
    </row>
    <row r="929">
      <c r="B929" s="148"/>
    </row>
    <row r="930">
      <c r="B930" s="148"/>
    </row>
    <row r="931">
      <c r="B931" s="148"/>
    </row>
    <row r="932">
      <c r="B932" s="148"/>
    </row>
    <row r="933">
      <c r="B933" s="148"/>
    </row>
    <row r="934">
      <c r="B934" s="148"/>
    </row>
    <row r="935">
      <c r="B935" s="148"/>
    </row>
    <row r="936">
      <c r="B936" s="148"/>
    </row>
    <row r="937">
      <c r="B937" s="148"/>
    </row>
    <row r="938">
      <c r="B938" s="148"/>
    </row>
    <row r="939">
      <c r="B939" s="148"/>
    </row>
    <row r="940">
      <c r="B940" s="148"/>
    </row>
    <row r="941">
      <c r="B941" s="148"/>
    </row>
    <row r="942">
      <c r="B942" s="148"/>
    </row>
    <row r="943">
      <c r="B943" s="148"/>
    </row>
    <row r="944">
      <c r="B944" s="148"/>
    </row>
    <row r="945">
      <c r="B945" s="148"/>
    </row>
    <row r="946">
      <c r="B946" s="148"/>
    </row>
    <row r="947">
      <c r="B947" s="148"/>
    </row>
    <row r="948">
      <c r="B948" s="148"/>
    </row>
    <row r="949">
      <c r="B949" s="148"/>
    </row>
    <row r="950">
      <c r="B950" s="148"/>
    </row>
    <row r="951">
      <c r="B951" s="148"/>
    </row>
    <row r="952">
      <c r="B952" s="148"/>
    </row>
    <row r="953">
      <c r="B953" s="148"/>
    </row>
    <row r="954">
      <c r="B954" s="148"/>
    </row>
    <row r="955">
      <c r="B955" s="148"/>
    </row>
    <row r="956">
      <c r="B956" s="148"/>
    </row>
    <row r="957">
      <c r="B957" s="148"/>
    </row>
    <row r="958">
      <c r="B958" s="148"/>
    </row>
    <row r="959">
      <c r="B959" s="148"/>
    </row>
    <row r="960">
      <c r="B960" s="148"/>
    </row>
    <row r="961">
      <c r="B961" s="148"/>
    </row>
    <row r="962">
      <c r="B962" s="148"/>
    </row>
    <row r="963">
      <c r="B963" s="148"/>
    </row>
    <row r="964">
      <c r="B964" s="148"/>
    </row>
    <row r="965">
      <c r="B965" s="148"/>
    </row>
    <row r="966">
      <c r="B966" s="148"/>
    </row>
    <row r="967">
      <c r="B967" s="148"/>
    </row>
    <row r="968">
      <c r="B968" s="148"/>
    </row>
    <row r="969">
      <c r="B969" s="148"/>
    </row>
    <row r="970">
      <c r="B970" s="148"/>
    </row>
    <row r="971">
      <c r="B971" s="148"/>
    </row>
    <row r="972">
      <c r="B972" s="148"/>
    </row>
    <row r="973">
      <c r="B973" s="148"/>
    </row>
    <row r="974">
      <c r="B974" s="148"/>
    </row>
    <row r="975">
      <c r="B975" s="148"/>
    </row>
    <row r="976">
      <c r="B976" s="148"/>
    </row>
    <row r="977">
      <c r="B977" s="148"/>
    </row>
    <row r="978">
      <c r="B978" s="148"/>
    </row>
    <row r="979">
      <c r="B979" s="148"/>
    </row>
    <row r="980">
      <c r="B980" s="148"/>
    </row>
    <row r="981">
      <c r="B981" s="148"/>
    </row>
    <row r="982">
      <c r="B982" s="148"/>
    </row>
    <row r="983">
      <c r="B983" s="148"/>
    </row>
    <row r="984">
      <c r="B984" s="148"/>
    </row>
    <row r="985">
      <c r="B985" s="148"/>
    </row>
    <row r="986">
      <c r="B986" s="148"/>
    </row>
    <row r="987">
      <c r="B987" s="148"/>
    </row>
    <row r="988">
      <c r="B988" s="148"/>
    </row>
    <row r="989">
      <c r="B989" s="148"/>
    </row>
    <row r="990">
      <c r="B990" s="148"/>
    </row>
    <row r="991">
      <c r="B991" s="148"/>
    </row>
    <row r="992">
      <c r="B992" s="148"/>
    </row>
    <row r="993">
      <c r="B993" s="148"/>
    </row>
    <row r="994">
      <c r="B994" s="148"/>
    </row>
    <row r="995">
      <c r="B995" s="148"/>
    </row>
    <row r="996">
      <c r="B996" s="148"/>
    </row>
    <row r="997">
      <c r="B997" s="148"/>
    </row>
    <row r="998">
      <c r="B998" s="148"/>
    </row>
    <row r="999">
      <c r="B999" s="148"/>
    </row>
    <row r="1000">
      <c r="B1000" s="148"/>
    </row>
    <row r="1001">
      <c r="B1001" s="148"/>
    </row>
    <row r="1002">
      <c r="B1002" s="148"/>
    </row>
    <row r="1003">
      <c r="B1003" s="148"/>
    </row>
    <row r="1004">
      <c r="B1004" s="148"/>
    </row>
    <row r="1005">
      <c r="B1005" s="148"/>
    </row>
  </sheetData>
  <mergeCells count="33">
    <mergeCell ref="D10:D11"/>
    <mergeCell ref="E10:E11"/>
    <mergeCell ref="A2:E2"/>
    <mergeCell ref="B4:B5"/>
    <mergeCell ref="C4:C5"/>
    <mergeCell ref="D4:D5"/>
    <mergeCell ref="E4:E5"/>
    <mergeCell ref="C10:C11"/>
    <mergeCell ref="A18:E18"/>
    <mergeCell ref="B10:B11"/>
    <mergeCell ref="B20:B21"/>
    <mergeCell ref="C20:C21"/>
    <mergeCell ref="D20:D21"/>
    <mergeCell ref="E20:E21"/>
    <mergeCell ref="D22:D23"/>
    <mergeCell ref="E22:E23"/>
    <mergeCell ref="C22:C23"/>
    <mergeCell ref="C24:C25"/>
    <mergeCell ref="D24:D25"/>
    <mergeCell ref="E24:E25"/>
    <mergeCell ref="B27:B28"/>
    <mergeCell ref="C27:C28"/>
    <mergeCell ref="D27:D28"/>
    <mergeCell ref="C44:C45"/>
    <mergeCell ref="D44:D45"/>
    <mergeCell ref="E27:E28"/>
    <mergeCell ref="A35:E35"/>
    <mergeCell ref="B37:B38"/>
    <mergeCell ref="C37:C38"/>
    <mergeCell ref="D37:D38"/>
    <mergeCell ref="E37:E38"/>
    <mergeCell ref="B44:B45"/>
    <mergeCell ref="E44:E4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  <col customWidth="1" min="2" max="2" width="36.13"/>
    <col customWidth="1" min="9" max="9" width="48.0"/>
  </cols>
  <sheetData>
    <row r="1">
      <c r="A1" s="150" t="s">
        <v>188</v>
      </c>
      <c r="B1" s="151" t="s">
        <v>189</v>
      </c>
      <c r="C1" s="152"/>
      <c r="D1" s="153" t="s">
        <v>5</v>
      </c>
      <c r="E1" s="50"/>
      <c r="F1" s="51"/>
      <c r="G1" s="154"/>
      <c r="H1" s="154"/>
      <c r="I1" s="154"/>
      <c r="J1" s="154"/>
      <c r="K1" s="154"/>
      <c r="L1" s="154"/>
      <c r="M1" s="154"/>
      <c r="N1" s="154"/>
      <c r="O1" s="154"/>
    </row>
    <row r="2">
      <c r="A2" s="137"/>
      <c r="B2" s="115"/>
      <c r="C2" s="155">
        <v>2023.0</v>
      </c>
      <c r="D2" s="156">
        <v>2024.0</v>
      </c>
      <c r="E2" s="156">
        <v>2025.0</v>
      </c>
      <c r="F2" s="156">
        <v>2026.0</v>
      </c>
    </row>
    <row r="3">
      <c r="A3" s="157" t="s">
        <v>190</v>
      </c>
      <c r="B3" s="158" t="s">
        <v>191</v>
      </c>
      <c r="C3" s="159">
        <v>0.0</v>
      </c>
      <c r="D3" s="159">
        <v>0.0</v>
      </c>
      <c r="E3" s="159">
        <v>0.0</v>
      </c>
      <c r="F3" s="8">
        <v>1.295104447E7</v>
      </c>
    </row>
    <row r="4" ht="14.25" customHeight="1">
      <c r="A4" s="157" t="s">
        <v>192</v>
      </c>
      <c r="B4" s="158" t="s">
        <v>193</v>
      </c>
      <c r="C4" s="159">
        <v>4.341188409E7</v>
      </c>
      <c r="D4" s="159">
        <v>1.44217394E7</v>
      </c>
      <c r="E4" s="159">
        <v>2.475507273E7</v>
      </c>
      <c r="F4" s="8">
        <v>7.251109888E7</v>
      </c>
    </row>
    <row r="5">
      <c r="A5" s="157" t="s">
        <v>194</v>
      </c>
      <c r="B5" s="158" t="s">
        <v>195</v>
      </c>
      <c r="C5" s="160">
        <f>'Баланс '!C19</f>
        <v>27907384.09</v>
      </c>
      <c r="D5" s="160">
        <f>'Баланс '!D19</f>
        <v>14421739.4</v>
      </c>
      <c r="E5" s="160">
        <f>'Баланс '!E19</f>
        <v>0</v>
      </c>
      <c r="F5" s="160">
        <f>'Баланс '!F19</f>
        <v>72511098.88</v>
      </c>
    </row>
    <row r="6">
      <c r="A6" s="157" t="s">
        <v>61</v>
      </c>
      <c r="B6" s="158" t="s">
        <v>196</v>
      </c>
      <c r="C6" s="159">
        <v>0.0</v>
      </c>
      <c r="D6" s="159">
        <v>0.0</v>
      </c>
      <c r="E6" s="159">
        <v>0.0</v>
      </c>
      <c r="F6" s="159">
        <v>7.251109888E7</v>
      </c>
    </row>
    <row r="7">
      <c r="A7" s="158" t="s">
        <v>197</v>
      </c>
      <c r="B7" s="158" t="s">
        <v>198</v>
      </c>
      <c r="C7" s="159">
        <v>3.101188409E7</v>
      </c>
      <c r="D7" s="159">
        <v>1.44217394E7</v>
      </c>
      <c r="E7" s="159">
        <v>0.0</v>
      </c>
      <c r="F7" s="8">
        <v>7.251109888E7</v>
      </c>
    </row>
    <row r="8">
      <c r="A8" s="158" t="s">
        <v>199</v>
      </c>
      <c r="B8" s="158" t="s">
        <v>200</v>
      </c>
      <c r="C8" s="159"/>
      <c r="D8" s="159">
        <v>0.0</v>
      </c>
      <c r="E8" s="159">
        <v>0.0</v>
      </c>
      <c r="F8" s="8">
        <v>0.0</v>
      </c>
    </row>
    <row r="9">
      <c r="A9" s="158" t="s">
        <v>201</v>
      </c>
      <c r="B9" s="158"/>
      <c r="C9" s="159"/>
      <c r="D9" s="159">
        <v>0.0</v>
      </c>
      <c r="E9" s="159">
        <v>0.0</v>
      </c>
      <c r="F9" s="8">
        <v>0.0</v>
      </c>
    </row>
    <row r="10">
      <c r="A10" s="158" t="s">
        <v>202</v>
      </c>
      <c r="B10" s="158" t="s">
        <v>203</v>
      </c>
      <c r="C10" s="159"/>
      <c r="D10" s="159">
        <v>1.349014469E7</v>
      </c>
      <c r="E10" s="159">
        <v>1.44217394E7</v>
      </c>
      <c r="F10" s="8">
        <v>1.517649201E7</v>
      </c>
    </row>
    <row r="11">
      <c r="A11" s="157" t="s">
        <v>204</v>
      </c>
      <c r="B11" s="158" t="s">
        <v>205</v>
      </c>
      <c r="C11" s="159"/>
      <c r="D11" s="159">
        <v>0.0</v>
      </c>
      <c r="E11" s="159">
        <v>0.0</v>
      </c>
      <c r="F11" s="8">
        <v>1.295104447E7</v>
      </c>
    </row>
    <row r="12">
      <c r="A12" s="157" t="s">
        <v>206</v>
      </c>
      <c r="B12" s="158" t="s">
        <v>88</v>
      </c>
      <c r="C12" s="159"/>
      <c r="D12" s="159">
        <v>2.132617307E7</v>
      </c>
      <c r="E12" s="159">
        <v>3.278853145E7</v>
      </c>
      <c r="F12" s="8">
        <v>4.312427842E7</v>
      </c>
    </row>
    <row r="13">
      <c r="A13" s="161" t="s">
        <v>207</v>
      </c>
      <c r="B13" s="115"/>
      <c r="C13" s="162"/>
      <c r="D13" s="162"/>
      <c r="E13" s="162"/>
      <c r="F13" s="11"/>
    </row>
    <row r="14">
      <c r="A14" s="163" t="s">
        <v>208</v>
      </c>
      <c r="B14" s="164" t="s">
        <v>209</v>
      </c>
      <c r="C14" s="165"/>
      <c r="D14" s="165">
        <f t="shared" ref="D14:F14" si="1">D11/D4</f>
        <v>0</v>
      </c>
      <c r="E14" s="165">
        <f t="shared" si="1"/>
        <v>0</v>
      </c>
      <c r="F14" s="165">
        <f t="shared" si="1"/>
        <v>0.1786077534</v>
      </c>
    </row>
    <row r="15">
      <c r="A15" s="166" t="s">
        <v>210</v>
      </c>
      <c r="B15" s="90" t="s">
        <v>211</v>
      </c>
      <c r="C15" s="165"/>
      <c r="D15" s="165"/>
      <c r="E15" s="165"/>
      <c r="F15" s="165">
        <f>F3/F6</f>
        <v>0.1786077534</v>
      </c>
    </row>
    <row r="16">
      <c r="A16" s="167" t="s">
        <v>212</v>
      </c>
      <c r="B16" s="168" t="s">
        <v>213</v>
      </c>
      <c r="C16" s="165"/>
      <c r="D16" s="169" t="s">
        <v>3</v>
      </c>
      <c r="E16" s="169" t="s">
        <v>3</v>
      </c>
      <c r="F16" s="165">
        <f>F11/F6</f>
        <v>0.1786077534</v>
      </c>
    </row>
    <row r="17">
      <c r="A17" s="167" t="s">
        <v>214</v>
      </c>
      <c r="B17" s="170" t="s">
        <v>215</v>
      </c>
      <c r="C17" s="165"/>
      <c r="D17" s="165">
        <f>D11/D7</f>
        <v>0</v>
      </c>
      <c r="E17" s="169" t="s">
        <v>3</v>
      </c>
      <c r="F17" s="165">
        <f>F11/F7</f>
        <v>0.1786077534</v>
      </c>
    </row>
    <row r="18">
      <c r="A18" s="161" t="s">
        <v>216</v>
      </c>
      <c r="B18" s="115"/>
      <c r="C18" s="162"/>
      <c r="D18" s="162"/>
      <c r="E18" s="162"/>
      <c r="F18" s="11"/>
    </row>
    <row r="19">
      <c r="A19" s="163" t="s">
        <v>217</v>
      </c>
      <c r="B19" s="171" t="s">
        <v>218</v>
      </c>
      <c r="C19" s="165"/>
      <c r="D19" s="165">
        <f t="shared" ref="D19:F19" si="2">D6/D4</f>
        <v>0</v>
      </c>
      <c r="E19" s="165">
        <f t="shared" si="2"/>
        <v>0</v>
      </c>
      <c r="F19" s="165">
        <f t="shared" si="2"/>
        <v>1</v>
      </c>
    </row>
    <row r="20">
      <c r="A20" s="161" t="s">
        <v>219</v>
      </c>
      <c r="B20" s="115"/>
      <c r="C20" s="162"/>
      <c r="D20" s="162"/>
      <c r="E20" s="162"/>
      <c r="F20" s="11"/>
    </row>
    <row r="21">
      <c r="A21" s="172" t="s">
        <v>220</v>
      </c>
      <c r="B21" s="171" t="s">
        <v>221</v>
      </c>
      <c r="C21" s="165"/>
      <c r="D21" s="165">
        <f t="shared" ref="D21:F21" si="3">D7/D10</f>
        <v>1.069057429</v>
      </c>
      <c r="E21" s="165">
        <f t="shared" si="3"/>
        <v>0</v>
      </c>
      <c r="F21" s="165">
        <f t="shared" si="3"/>
        <v>4.77785636</v>
      </c>
    </row>
    <row r="22">
      <c r="A22" s="172" t="s">
        <v>222</v>
      </c>
      <c r="B22" s="173" t="s">
        <v>223</v>
      </c>
      <c r="C22" s="165"/>
      <c r="D22" s="165">
        <f t="shared" ref="D22:F22" si="4">D7/D10</f>
        <v>1.069057429</v>
      </c>
      <c r="E22" s="165">
        <f t="shared" si="4"/>
        <v>0</v>
      </c>
      <c r="F22" s="165">
        <f t="shared" si="4"/>
        <v>4.77785636</v>
      </c>
    </row>
    <row r="23">
      <c r="A23" s="172" t="s">
        <v>224</v>
      </c>
      <c r="B23" s="171" t="s">
        <v>225</v>
      </c>
      <c r="C23" s="165"/>
      <c r="D23" s="165">
        <f t="shared" ref="D23:F23" si="5">D5/D10</f>
        <v>1.069057429</v>
      </c>
      <c r="E23" s="165">
        <f t="shared" si="5"/>
        <v>0</v>
      </c>
      <c r="F23" s="165">
        <f t="shared" si="5"/>
        <v>4.777856361</v>
      </c>
    </row>
    <row r="24">
      <c r="A24" s="161" t="s">
        <v>226</v>
      </c>
      <c r="B24" s="115"/>
      <c r="C24" s="162"/>
      <c r="D24" s="162"/>
      <c r="E24" s="162"/>
      <c r="F24" s="11"/>
    </row>
    <row r="25">
      <c r="A25" s="172" t="s">
        <v>227</v>
      </c>
      <c r="B25" s="171" t="s">
        <v>228</v>
      </c>
      <c r="C25" s="165"/>
      <c r="D25" s="169" t="s">
        <v>3</v>
      </c>
      <c r="E25" s="169" t="s">
        <v>3</v>
      </c>
      <c r="F25" s="174" t="s">
        <v>3</v>
      </c>
    </row>
    <row r="26">
      <c r="A26" s="175" t="s">
        <v>229</v>
      </c>
      <c r="B26" s="176" t="s">
        <v>230</v>
      </c>
      <c r="C26" s="177"/>
      <c r="D26" s="159">
        <f t="shared" ref="D26:F26" si="6"> D4</f>
        <v>14421739.4</v>
      </c>
      <c r="E26" s="159">
        <f t="shared" si="6"/>
        <v>24755072.73</v>
      </c>
      <c r="F26" s="159">
        <f t="shared" si="6"/>
        <v>72511098.88</v>
      </c>
    </row>
    <row r="27">
      <c r="A27" s="178" t="s">
        <v>231</v>
      </c>
      <c r="B27" s="51"/>
      <c r="C27" s="11"/>
      <c r="D27" s="11"/>
      <c r="E27" s="11"/>
      <c r="F27" s="11"/>
    </row>
    <row r="28" ht="17.25" customHeight="1">
      <c r="A28" s="8" t="s">
        <v>232</v>
      </c>
      <c r="B28" s="8" t="s">
        <v>233</v>
      </c>
      <c r="C28" s="8" t="s">
        <v>234</v>
      </c>
      <c r="D28" s="40">
        <v>0.1925</v>
      </c>
      <c r="E28" s="40">
        <v>0.721</v>
      </c>
      <c r="F28" s="11"/>
    </row>
    <row r="29">
      <c r="A29" s="8" t="s">
        <v>235</v>
      </c>
      <c r="B29" s="8" t="s">
        <v>236</v>
      </c>
      <c r="C29" s="8" t="s">
        <v>237</v>
      </c>
      <c r="D29" s="8" t="s">
        <v>237</v>
      </c>
      <c r="E29" s="8" t="s">
        <v>237</v>
      </c>
      <c r="F29" s="8" t="s">
        <v>238</v>
      </c>
    </row>
    <row r="30">
      <c r="A30" s="8" t="s">
        <v>239</v>
      </c>
      <c r="B30" s="8" t="s">
        <v>240</v>
      </c>
      <c r="C30" s="8" t="s">
        <v>237</v>
      </c>
      <c r="D30" s="8" t="s">
        <v>237</v>
      </c>
      <c r="E30" s="8" t="s">
        <v>237</v>
      </c>
      <c r="F30" s="8" t="s">
        <v>238</v>
      </c>
    </row>
  </sheetData>
  <mergeCells count="8">
    <mergeCell ref="A1:A2"/>
    <mergeCell ref="B1:B2"/>
    <mergeCell ref="D1:F1"/>
    <mergeCell ref="A13:B13"/>
    <mergeCell ref="A18:B18"/>
    <mergeCell ref="A20:B20"/>
    <mergeCell ref="A24:B24"/>
    <mergeCell ref="A27:B27"/>
  </mergeCells>
  <drawing r:id="rId1"/>
</worksheet>
</file>