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opher\OneDrive\Documentos\U\CAF\"/>
    </mc:Choice>
  </mc:AlternateContent>
  <xr:revisionPtr revIDLastSave="0" documentId="13_ncr:1_{C539376E-694F-420C-A22C-DB5DAC47C9BC}" xr6:coauthVersionLast="47" xr6:coauthVersionMax="47" xr10:uidLastSave="{00000000-0000-0000-0000-000000000000}"/>
  <bookViews>
    <workbookView minimized="1" xWindow="1380" yWindow="3195" windowWidth="15375" windowHeight="8325" activeTab="1" xr2:uid="{1512A3DC-0F14-42C8-A9DB-8724E702387B}"/>
  </bookViews>
  <sheets>
    <sheet name="Hoja1" sheetId="1" r:id="rId1"/>
    <sheet name="FORMULAS" sheetId="2" r:id="rId2"/>
    <sheet name="Hoja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" i="2" l="1"/>
  <c r="F11" i="2"/>
  <c r="C12" i="2"/>
  <c r="G4" i="2"/>
  <c r="I4" i="2" s="1"/>
  <c r="G3" i="2"/>
  <c r="I3" i="2" s="1"/>
  <c r="K4" i="3"/>
  <c r="K3" i="3"/>
  <c r="J4" i="3"/>
  <c r="J3" i="3"/>
  <c r="I4" i="3"/>
  <c r="I3" i="3"/>
  <c r="H4" i="3"/>
  <c r="H3" i="3"/>
  <c r="F4" i="2"/>
  <c r="H4" i="2" s="1"/>
  <c r="L4" i="2" s="1"/>
  <c r="F3" i="2"/>
  <c r="H3" i="2" s="1"/>
  <c r="L3" i="2" s="1"/>
  <c r="G4" i="3"/>
  <c r="G3" i="3"/>
  <c r="F4" i="3"/>
  <c r="F3" i="3"/>
  <c r="C11" i="2"/>
  <c r="C10" i="2"/>
  <c r="K3" i="2" l="1"/>
  <c r="J3" i="2"/>
  <c r="K4" i="2"/>
  <c r="J4" i="2"/>
  <c r="M4" i="2"/>
  <c r="M3" i="2"/>
  <c r="I10" i="2" l="1"/>
  <c r="I9" i="2"/>
  <c r="F10" i="2"/>
  <c r="F9" i="2"/>
  <c r="C14" i="3"/>
  <c r="C13" i="3"/>
  <c r="K9" i="2" l="1"/>
  <c r="M9" i="2" s="1"/>
  <c r="N9" i="2" s="1"/>
</calcChain>
</file>

<file path=xl/sharedStrings.xml><?xml version="1.0" encoding="utf-8"?>
<sst xmlns="http://schemas.openxmlformats.org/spreadsheetml/2006/main" count="87" uniqueCount="70">
  <si>
    <t>Elipse</t>
  </si>
  <si>
    <t>SEMI-EIXO MAIOR (m)  =  a</t>
  </si>
  <si>
    <t>1/ACHATAMENTO</t>
  </si>
  <si>
    <t>ACHATAMENTO</t>
  </si>
  <si>
    <t>1ª Excentricidade (m)</t>
  </si>
  <si>
    <t>2ª Excentricidade (m)</t>
  </si>
  <si>
    <t>b (m)</t>
  </si>
  <si>
    <t>Airy 1830</t>
  </si>
  <si>
    <t>Bessel 1841</t>
  </si>
  <si>
    <t>Clarke 1866</t>
  </si>
  <si>
    <t>Clarke 1880</t>
  </si>
  <si>
    <t>Evereste 1830</t>
  </si>
  <si>
    <t>Fischer 1960 (Mercury)</t>
  </si>
  <si>
    <t>Fischer 1968</t>
  </si>
  <si>
    <t>GRS 1967</t>
  </si>
  <si>
    <t>GRS 1975</t>
  </si>
  <si>
    <t>GRS 1980</t>
  </si>
  <si>
    <t>Hough 1956</t>
  </si>
  <si>
    <t>International (Hayford)</t>
  </si>
  <si>
    <t>Krassovsky 1940</t>
  </si>
  <si>
    <t>Sul Americano 1969</t>
  </si>
  <si>
    <t>WGS 60</t>
  </si>
  <si>
    <t>WGS 66</t>
  </si>
  <si>
    <t>WGS 72</t>
  </si>
  <si>
    <t>WGS 84</t>
  </si>
  <si>
    <t>Elipsoide mayor</t>
  </si>
  <si>
    <t>a</t>
  </si>
  <si>
    <t>Elipsoide menor</t>
  </si>
  <si>
    <t>b</t>
  </si>
  <si>
    <t>a - b (m)</t>
  </si>
  <si>
    <t>EN metros</t>
  </si>
  <si>
    <t>WGS 84(m)</t>
  </si>
  <si>
    <t>punto1</t>
  </si>
  <si>
    <t>punto2</t>
  </si>
  <si>
    <t>En grados decimales</t>
  </si>
  <si>
    <t>Latitud - ϕ</t>
  </si>
  <si>
    <t>Longitud - λ</t>
  </si>
  <si>
    <t>Altura h</t>
  </si>
  <si>
    <t>en metros</t>
  </si>
  <si>
    <t>cosϕ</t>
  </si>
  <si>
    <t>cos λ</t>
  </si>
  <si>
    <t>senϕ</t>
  </si>
  <si>
    <t>sen λ</t>
  </si>
  <si>
    <t>Radianes - ϕ</t>
  </si>
  <si>
    <t>Radianes - λ</t>
  </si>
  <si>
    <t>x</t>
  </si>
  <si>
    <t>y</t>
  </si>
  <si>
    <t>z</t>
  </si>
  <si>
    <t>cosλ</t>
  </si>
  <si>
    <t>R CURVATURA DEL PRIMER VERTICAL (N) en metros</t>
  </si>
  <si>
    <t>Exectricidad^2</t>
  </si>
  <si>
    <t>e^2</t>
  </si>
  <si>
    <t>sen^2(ϕ)</t>
  </si>
  <si>
    <t>Punto 1</t>
  </si>
  <si>
    <t>sinϕ</t>
  </si>
  <si>
    <t>sinλ</t>
  </si>
  <si>
    <t>Punto 2</t>
  </si>
  <si>
    <t>tiempo s</t>
  </si>
  <si>
    <t>velocidad m/s</t>
  </si>
  <si>
    <t>distancia m</t>
  </si>
  <si>
    <t>velocidad k/h</t>
  </si>
  <si>
    <t>-12.069605380086873, -77.03679040741014</t>
  </si>
  <si>
    <t>-12.064672844291486, -77.03757252372445</t>
  </si>
  <si>
    <t>Semieje del elipsoide mayor</t>
  </si>
  <si>
    <t>Semieje del elipsoide menor</t>
  </si>
  <si>
    <t>Expresado en metros</t>
  </si>
  <si>
    <t>Latitud ϕ</t>
  </si>
  <si>
    <t>Longitud  λ</t>
  </si>
  <si>
    <t>Avenida 28 de julio y la Avenida Arequipa</t>
  </si>
  <si>
    <t>Jirón Natalio Sánchez y la Avenida Arequipa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</si>
</sst>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NumberFormat="1" applyFont="1"/>
    <xf numFmtId="0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4" fontId="0" fillId="0" borderId="1" xfId="0" applyNumberFormat="1" applyBorder="1"/>
    <xf numFmtId="0" fontId="2" fillId="0" borderId="1" xfId="0" applyFont="1" applyBorder="1"/>
    <xf numFmtId="0" fontId="2" fillId="0" borderId="1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176892</xdr:colOff>
      <xdr:row>4</xdr:row>
      <xdr:rowOff>106135</xdr:rowOff>
    </xdr:from>
    <xdr:to>
      <xdr:col>1</xdr:col>
      <xdr:colOff>627929</xdr:colOff>
      <xdr:row>7</xdr:row>
      <xdr:rowOff>106135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9B5E152-9C28-0F69-8F42-51910ECF9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892" y="868135"/>
          <a:ext cx="1590675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46505</xdr:colOff>
      <xdr:row>11</xdr:row>
      <xdr:rowOff>146237</xdr:rowOff>
    </xdr:from>
    <xdr:to>
      <xdr:col>5</xdr:col>
      <xdr:colOff>629168</xdr:colOff>
      <xdr:row>17</xdr:row>
      <xdr:rowOff>3362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6741531-7B42-4624-BEC4-E855DABD5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6152" y="2241737"/>
          <a:ext cx="2353192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419418</xdr:colOff>
      <xdr:row>21</xdr:row>
      <xdr:rowOff>23612</xdr:rowOff>
    </xdr:from>
    <xdr:to>
      <xdr:col>6</xdr:col>
      <xdr:colOff>768168</xdr:colOff>
      <xdr:row>52</xdr:row>
      <xdr:rowOff>129226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9463E7B-05BF-649F-83AD-0B54343AEE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31242" y="4024112"/>
          <a:ext cx="4069103" cy="6011114"/>
        </a:xfrm>
        <a:prstGeom prst="rect">
          <a:avLst/>
        </a:prstGeom>
      </xdr:spPr>
    </xdr:pic>
    <xdr:clientData/>
  </xdr:twoCellAnchor>
  <xdr:twoCellAnchor editAs="oneCell">
    <xdr:from>
      <xdr:col>7</xdr:col>
      <xdr:colOff>228193</xdr:colOff>
      <xdr:row>20</xdr:row>
      <xdr:rowOff>33617</xdr:rowOff>
    </xdr:from>
    <xdr:to>
      <xdr:col>13</xdr:col>
      <xdr:colOff>80477</xdr:colOff>
      <xdr:row>60</xdr:row>
      <xdr:rowOff>147856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B29BF27-A59F-90A6-D9C0-27205F2C7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34428" y="3843617"/>
          <a:ext cx="5208696" cy="7734239"/>
        </a:xfrm>
        <a:prstGeom prst="rect">
          <a:avLst/>
        </a:prstGeom>
      </xdr:spPr>
    </xdr:pic>
    <xdr:clientData/>
  </xdr:twoCellAnchor>
  <xdr:oneCellAnchor>
    <xdr:from>
      <xdr:col>0</xdr:col>
      <xdr:colOff>108697</xdr:colOff>
      <xdr:row>13</xdr:row>
      <xdr:rowOff>136711</xdr:rowOff>
    </xdr:from>
    <xdr:ext cx="1527363" cy="5557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4B40FB56-0979-CE83-1EDC-6205E8438A85}"/>
                </a:ext>
              </a:extLst>
            </xdr:cNvPr>
            <xdr:cNvSpPr txBox="1"/>
          </xdr:nvSpPr>
          <xdr:spPr>
            <a:xfrm>
              <a:off x="108697" y="2613211"/>
              <a:ext cx="1527363" cy="5557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PE" sz="18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PE" sz="1800">
                            <a:latin typeface="Cambria Math" panose="02040503050406030204" pitchFamily="18" charset="0"/>
                          </a:rPr>
                          <m:t>ⅇ</m:t>
                        </m:r>
                      </m:e>
                      <m:sup>
                        <m:r>
                          <a:rPr lang="es-PE" sz="18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PE" sz="18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PE" sz="18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PE" sz="18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PE" sz="180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p>
                            <m:r>
                              <a:rPr lang="es-PE" sz="18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PE" sz="1800" i="0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s-PE" sz="18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PE" sz="180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p>
                            <m:r>
                              <a:rPr lang="es-PE" sz="18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es-PE" sz="18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PE" sz="180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p>
                            <m:r>
                              <a:rPr lang="es-PE" sz="18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4B40FB56-0979-CE83-1EDC-6205E8438A85}"/>
                </a:ext>
              </a:extLst>
            </xdr:cNvPr>
            <xdr:cNvSpPr txBox="1"/>
          </xdr:nvSpPr>
          <xdr:spPr>
            <a:xfrm>
              <a:off x="108697" y="2613211"/>
              <a:ext cx="1527363" cy="5557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1800" i="0">
                  <a:latin typeface="Cambria Math" panose="02040503050406030204" pitchFamily="18" charset="0"/>
                </a:rPr>
                <a:t>ⅇ</a:t>
              </a:r>
              <a:r>
                <a:rPr lang="es-PE" sz="18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PE" sz="1800" i="0">
                  <a:latin typeface="Cambria Math" panose="02040503050406030204" pitchFamily="18" charset="0"/>
                </a:rPr>
                <a:t>2=</a:t>
              </a:r>
              <a:r>
                <a:rPr lang="es-PE" sz="18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PE" sz="1800" i="0">
                  <a:latin typeface="Cambria Math" panose="02040503050406030204" pitchFamily="18" charset="0"/>
                </a:rPr>
                <a:t>𝑎</a:t>
              </a:r>
              <a:r>
                <a:rPr lang="es-PE" sz="18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PE" sz="1800" i="0">
                  <a:latin typeface="Cambria Math" panose="02040503050406030204" pitchFamily="18" charset="0"/>
                </a:rPr>
                <a:t>2−𝑏</a:t>
              </a:r>
              <a:r>
                <a:rPr lang="es-PE" sz="18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PE" sz="1800" i="0">
                  <a:latin typeface="Cambria Math" panose="02040503050406030204" pitchFamily="18" charset="0"/>
                </a:rPr>
                <a:t>2</a:t>
              </a:r>
              <a:r>
                <a:rPr lang="es-PE" sz="18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s-PE" sz="1800" i="0">
                  <a:latin typeface="Cambria Math" panose="02040503050406030204" pitchFamily="18" charset="0"/>
                </a:rPr>
                <a:t>𝑎</a:t>
              </a:r>
              <a:r>
                <a:rPr lang="es-PE" sz="18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PE" sz="1800" i="0">
                  <a:latin typeface="Cambria Math" panose="02040503050406030204" pitchFamily="18" charset="0"/>
                </a:rPr>
                <a:t>2 </a:t>
              </a:r>
              <a:endParaRPr lang="es-PE" sz="1100"/>
            </a:p>
          </xdr:txBody>
        </xdr:sp>
      </mc:Fallback>
    </mc:AlternateContent>
    <xdr:clientData/>
  </xdr:oneCellAnchor>
  <xdr:twoCellAnchor editAs="oneCell">
    <xdr:from>
      <xdr:col>7</xdr:col>
      <xdr:colOff>638736</xdr:colOff>
      <xdr:row>13</xdr:row>
      <xdr:rowOff>22411</xdr:rowOff>
    </xdr:from>
    <xdr:to>
      <xdr:col>13</xdr:col>
      <xdr:colOff>312226</xdr:colOff>
      <xdr:row>15</xdr:row>
      <xdr:rowOff>184412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0416316-7D8D-199F-9721-A861886D8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44971" y="2498911"/>
          <a:ext cx="5029902" cy="543001"/>
        </a:xfrm>
        <a:prstGeom prst="rect">
          <a:avLst/>
        </a:prstGeom>
      </xdr:spPr>
    </xdr:pic>
    <xdr:clientData/>
  </xdr:twoCellAnchor>
  <xdr:twoCellAnchor editAs="oneCell">
    <xdr:from>
      <xdr:col>11</xdr:col>
      <xdr:colOff>291352</xdr:colOff>
      <xdr:row>10</xdr:row>
      <xdr:rowOff>22412</xdr:rowOff>
    </xdr:from>
    <xdr:to>
      <xdr:col>12</xdr:col>
      <xdr:colOff>314998</xdr:colOff>
      <xdr:row>12</xdr:row>
      <xdr:rowOff>155834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ABDAF9D2-DE99-2074-10D6-DA947E2DC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273117" y="1927412"/>
          <a:ext cx="819264" cy="5144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114300</xdr:rowOff>
    </xdr:from>
    <xdr:to>
      <xdr:col>3</xdr:col>
      <xdr:colOff>66675</xdr:colOff>
      <xdr:row>10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E32A18E-5930-1048-9DDB-4FFE717E6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"/>
          <a:ext cx="2352675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5F933-A3FF-4136-BDF0-5660185E2682}">
  <dimension ref="A1:H23"/>
  <sheetViews>
    <sheetView workbookViewId="0">
      <selection activeCell="B20" sqref="B20"/>
    </sheetView>
  </sheetViews>
  <sheetFormatPr baseColWidth="10" defaultRowHeight="15" x14ac:dyDescent="0.25"/>
  <cols>
    <col min="1" max="1" width="21.85546875" customWidth="1"/>
    <col min="2" max="2" width="19.5703125" customWidth="1"/>
    <col min="3" max="3" width="1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</row>
    <row r="3" spans="1:8" x14ac:dyDescent="0.25">
      <c r="A3" t="s">
        <v>7</v>
      </c>
      <c r="B3" s="1">
        <v>6377563.3959999997</v>
      </c>
      <c r="C3">
        <v>299.32499999999999</v>
      </c>
      <c r="D3">
        <v>3.3409999999999998E-3</v>
      </c>
      <c r="E3">
        <v>6.6709999999999998E-3</v>
      </c>
      <c r="F3">
        <v>6.7149999999999996E-3</v>
      </c>
      <c r="G3" s="1">
        <v>6356256.909</v>
      </c>
      <c r="H3" s="1">
        <v>21306.487000000001</v>
      </c>
    </row>
    <row r="4" spans="1:8" x14ac:dyDescent="0.25">
      <c r="A4" t="s">
        <v>8</v>
      </c>
      <c r="B4" s="1">
        <v>6377397.1550000003</v>
      </c>
      <c r="C4">
        <v>299.15300000000002</v>
      </c>
      <c r="D4">
        <v>3.3430000000000001E-3</v>
      </c>
      <c r="E4">
        <v>6.6740000000000002E-3</v>
      </c>
      <c r="F4">
        <v>6.7190000000000001E-3</v>
      </c>
      <c r="G4" s="1">
        <v>6356078.9630000005</v>
      </c>
      <c r="H4" s="1">
        <v>21318.191999999999</v>
      </c>
    </row>
    <row r="5" spans="1:8" x14ac:dyDescent="0.25">
      <c r="A5" t="s">
        <v>9</v>
      </c>
      <c r="B5" s="1">
        <v>6378206.4000000004</v>
      </c>
      <c r="C5">
        <v>294.97899999999998</v>
      </c>
      <c r="D5">
        <v>3.3899999999999998E-3</v>
      </c>
      <c r="E5">
        <v>6.7689999999999998E-3</v>
      </c>
      <c r="F5">
        <v>6.8149999999999999E-3</v>
      </c>
      <c r="G5" s="1">
        <v>6356583.7999999998</v>
      </c>
      <c r="H5" s="1">
        <v>21622.6</v>
      </c>
    </row>
    <row r="6" spans="1:8" x14ac:dyDescent="0.25">
      <c r="A6" t="s">
        <v>10</v>
      </c>
      <c r="B6" s="1">
        <v>6378249.1449999996</v>
      </c>
      <c r="C6">
        <v>293.46499999999997</v>
      </c>
      <c r="D6">
        <v>3.408E-3</v>
      </c>
      <c r="E6">
        <v>6.8040000000000002E-3</v>
      </c>
      <c r="F6">
        <v>6.8500000000000002E-3</v>
      </c>
      <c r="G6" s="1">
        <v>6356514.8700000001</v>
      </c>
      <c r="H6" s="1">
        <v>21734.275000000001</v>
      </c>
    </row>
    <row r="7" spans="1:8" x14ac:dyDescent="0.25">
      <c r="A7" t="s">
        <v>11</v>
      </c>
      <c r="B7" s="1">
        <v>6377276.3449999997</v>
      </c>
      <c r="C7">
        <v>300.80200000000002</v>
      </c>
      <c r="D7">
        <v>3.3240000000000001E-3</v>
      </c>
      <c r="E7">
        <v>6.6379999999999998E-3</v>
      </c>
      <c r="F7">
        <v>6.6819999999999996E-3</v>
      </c>
      <c r="G7" s="1">
        <v>6356075.4129999997</v>
      </c>
      <c r="H7" s="1">
        <v>21200.932000000001</v>
      </c>
    </row>
    <row r="8" spans="1:8" x14ac:dyDescent="0.25">
      <c r="A8" t="s">
        <v>12</v>
      </c>
      <c r="B8" s="1">
        <v>6378166</v>
      </c>
      <c r="C8">
        <v>298.3</v>
      </c>
      <c r="D8">
        <v>3.3519999999999999E-3</v>
      </c>
      <c r="E8">
        <v>6.6930000000000002E-3</v>
      </c>
      <c r="F8">
        <v>6.7390000000000002E-3</v>
      </c>
      <c r="G8" s="1">
        <v>6356784.284</v>
      </c>
      <c r="H8" s="1">
        <v>21381.716</v>
      </c>
    </row>
    <row r="9" spans="1:8" x14ac:dyDescent="0.25">
      <c r="A9" t="s">
        <v>13</v>
      </c>
      <c r="B9" s="1">
        <v>6378150</v>
      </c>
      <c r="C9">
        <v>298.3</v>
      </c>
      <c r="D9">
        <v>3.3519999999999999E-3</v>
      </c>
      <c r="E9">
        <v>6.6930000000000002E-3</v>
      </c>
      <c r="F9">
        <v>6.7390000000000002E-3</v>
      </c>
      <c r="G9" s="1">
        <v>6356768.3370000003</v>
      </c>
      <c r="H9" s="1">
        <v>21381.663</v>
      </c>
    </row>
    <row r="10" spans="1:8" x14ac:dyDescent="0.25">
      <c r="A10" t="s">
        <v>14</v>
      </c>
      <c r="B10" s="1">
        <v>6378160</v>
      </c>
      <c r="C10">
        <v>298.24700000000001</v>
      </c>
      <c r="D10">
        <v>3.3530000000000001E-3</v>
      </c>
      <c r="E10">
        <v>6.6950000000000004E-3</v>
      </c>
      <c r="F10">
        <v>6.7400000000000003E-3</v>
      </c>
      <c r="G10" s="1">
        <v>6356774.5159999998</v>
      </c>
      <c r="H10" s="1">
        <v>21385.484</v>
      </c>
    </row>
    <row r="11" spans="1:8" x14ac:dyDescent="0.25">
      <c r="A11" t="s">
        <v>15</v>
      </c>
      <c r="B11" s="1">
        <v>6378140</v>
      </c>
      <c r="C11">
        <v>298.25700000000001</v>
      </c>
      <c r="D11">
        <v>3.3530000000000001E-3</v>
      </c>
      <c r="E11">
        <v>6.6940000000000003E-3</v>
      </c>
      <c r="F11">
        <v>6.7400000000000003E-3</v>
      </c>
      <c r="G11" s="1">
        <v>6356755.2879999997</v>
      </c>
      <c r="H11" s="1">
        <v>21384.712</v>
      </c>
    </row>
    <row r="12" spans="1:8" x14ac:dyDescent="0.25">
      <c r="A12" t="s">
        <v>16</v>
      </c>
      <c r="B12" s="1">
        <v>6378137</v>
      </c>
      <c r="C12">
        <v>298.25700000000001</v>
      </c>
      <c r="D12">
        <v>3.3530000000000001E-3</v>
      </c>
      <c r="E12">
        <v>6.6940000000000003E-3</v>
      </c>
      <c r="F12">
        <v>6.7390000000000002E-3</v>
      </c>
      <c r="G12" s="1">
        <v>6356752.3140000002</v>
      </c>
      <c r="H12" s="1">
        <v>21384.686000000002</v>
      </c>
    </row>
    <row r="13" spans="1:8" x14ac:dyDescent="0.25">
      <c r="A13" t="s">
        <v>17</v>
      </c>
      <c r="B13" s="1">
        <v>6378270</v>
      </c>
      <c r="C13">
        <v>297</v>
      </c>
      <c r="D13">
        <v>3.3670000000000002E-3</v>
      </c>
      <c r="E13">
        <v>6.7229999999999998E-3</v>
      </c>
      <c r="F13">
        <v>6.7679999999999997E-3</v>
      </c>
      <c r="G13" s="1">
        <v>6356794.3430000003</v>
      </c>
      <c r="H13" s="1">
        <v>21475.656999999999</v>
      </c>
    </row>
    <row r="14" spans="1:8" x14ac:dyDescent="0.25">
      <c r="A14" t="s">
        <v>18</v>
      </c>
      <c r="B14" s="1">
        <v>6378388</v>
      </c>
      <c r="C14">
        <v>297</v>
      </c>
      <c r="D14">
        <v>3.3670000000000002E-3</v>
      </c>
      <c r="E14">
        <v>6.7229999999999998E-3</v>
      </c>
      <c r="F14">
        <v>6.7679999999999997E-3</v>
      </c>
      <c r="G14" s="1">
        <v>6356911.9460000005</v>
      </c>
      <c r="H14" s="1">
        <v>21476.054</v>
      </c>
    </row>
    <row r="15" spans="1:8" x14ac:dyDescent="0.25">
      <c r="A15" t="s">
        <v>19</v>
      </c>
      <c r="B15" s="1">
        <v>6378245</v>
      </c>
      <c r="C15">
        <v>298.3</v>
      </c>
      <c r="D15">
        <v>3.3519999999999999E-3</v>
      </c>
      <c r="E15">
        <v>6.6930000000000002E-3</v>
      </c>
      <c r="F15">
        <v>6.7390000000000002E-3</v>
      </c>
      <c r="G15" s="1">
        <v>6356863.0190000003</v>
      </c>
      <c r="H15" s="1">
        <v>21381.981</v>
      </c>
    </row>
    <row r="16" spans="1:8" x14ac:dyDescent="0.25">
      <c r="A16" t="s">
        <v>20</v>
      </c>
      <c r="B16" s="1">
        <v>6378160</v>
      </c>
      <c r="C16">
        <v>298.25</v>
      </c>
      <c r="D16">
        <v>3.3530000000000001E-3</v>
      </c>
      <c r="E16">
        <v>6.6950000000000004E-3</v>
      </c>
      <c r="F16">
        <v>6.7400000000000003E-3</v>
      </c>
      <c r="G16" s="1">
        <v>6356774.7189999996</v>
      </c>
      <c r="H16" s="1">
        <v>21385.280999999999</v>
      </c>
    </row>
    <row r="17" spans="1:8" x14ac:dyDescent="0.25">
      <c r="A17" t="s">
        <v>21</v>
      </c>
      <c r="B17" s="1">
        <v>6378165</v>
      </c>
      <c r="C17">
        <v>298.3</v>
      </c>
      <c r="D17">
        <v>3.3519999999999999E-3</v>
      </c>
      <c r="E17">
        <v>6.6930000000000002E-3</v>
      </c>
      <c r="F17">
        <v>6.7390000000000002E-3</v>
      </c>
      <c r="G17" s="1">
        <v>6356783.2869999995</v>
      </c>
      <c r="H17" s="1">
        <v>21381.713</v>
      </c>
    </row>
    <row r="18" spans="1:8" x14ac:dyDescent="0.25">
      <c r="A18" t="s">
        <v>22</v>
      </c>
      <c r="B18" s="1">
        <v>6378145</v>
      </c>
      <c r="C18">
        <v>298.25</v>
      </c>
      <c r="D18">
        <v>3.3530000000000001E-3</v>
      </c>
      <c r="E18">
        <v>6.6950000000000004E-3</v>
      </c>
      <c r="F18">
        <v>6.7400000000000003E-3</v>
      </c>
      <c r="G18" s="1">
        <v>6356759.7690000003</v>
      </c>
      <c r="H18" s="1">
        <v>21385.231</v>
      </c>
    </row>
    <row r="19" spans="1:8" x14ac:dyDescent="0.25">
      <c r="A19" t="s">
        <v>23</v>
      </c>
      <c r="B19" s="1">
        <v>6378135</v>
      </c>
      <c r="C19">
        <v>298.26</v>
      </c>
      <c r="D19">
        <v>3.3530000000000001E-3</v>
      </c>
      <c r="E19">
        <v>6.6940000000000003E-3</v>
      </c>
      <c r="F19">
        <v>6.7390000000000002E-3</v>
      </c>
      <c r="G19" s="1">
        <v>6356750.5199999996</v>
      </c>
      <c r="H19" s="1">
        <v>21384.48</v>
      </c>
    </row>
    <row r="20" spans="1:8" x14ac:dyDescent="0.25">
      <c r="A20" t="s">
        <v>24</v>
      </c>
      <c r="B20" s="1">
        <v>6378137</v>
      </c>
      <c r="C20">
        <v>298.25700000000001</v>
      </c>
      <c r="D20">
        <v>3.3530000000000001E-3</v>
      </c>
      <c r="E20">
        <v>6.6940000000000003E-3</v>
      </c>
      <c r="F20">
        <v>6.7390000000000002E-3</v>
      </c>
      <c r="G20" s="1">
        <v>6356752.3140000002</v>
      </c>
      <c r="H20" s="1">
        <v>21384.686000000002</v>
      </c>
    </row>
    <row r="22" spans="1:8" ht="45" x14ac:dyDescent="0.25">
      <c r="A22" s="7" t="s">
        <v>65</v>
      </c>
      <c r="B22" s="8" t="s">
        <v>63</v>
      </c>
      <c r="C22" s="8" t="s">
        <v>64</v>
      </c>
    </row>
    <row r="23" spans="1:8" x14ac:dyDescent="0.25">
      <c r="A23" s="7" t="s">
        <v>24</v>
      </c>
      <c r="B23" s="9">
        <v>6378137</v>
      </c>
      <c r="C23" s="9">
        <v>6356752.3140000002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F69D-387D-40EB-A534-392D3D82B877}">
  <dimension ref="A1:N15"/>
  <sheetViews>
    <sheetView tabSelected="1" topLeftCell="A4" zoomScale="85" zoomScaleNormal="85" workbookViewId="0">
      <selection activeCell="D14" sqref="D14"/>
    </sheetView>
  </sheetViews>
  <sheetFormatPr baseColWidth="10" defaultRowHeight="15" x14ac:dyDescent="0.25"/>
  <cols>
    <col min="1" max="1" width="17.140625" customWidth="1"/>
    <col min="3" max="3" width="28.28515625" customWidth="1"/>
    <col min="4" max="4" width="15.28515625" customWidth="1"/>
    <col min="5" max="5" width="26.5703125" customWidth="1"/>
    <col min="6" max="6" width="14" customWidth="1"/>
    <col min="7" max="7" width="13.140625" customWidth="1"/>
    <col min="8" max="8" width="13.5703125" bestFit="1" customWidth="1"/>
    <col min="9" max="10" width="13.5703125" customWidth="1"/>
    <col min="11" max="11" width="11.7109375" customWidth="1"/>
    <col min="12" max="12" width="11.85546875" bestFit="1" customWidth="1"/>
    <col min="13" max="13" width="15.7109375" customWidth="1"/>
  </cols>
  <sheetData>
    <row r="1" spans="1:14" x14ac:dyDescent="0.25">
      <c r="D1" s="12" t="s">
        <v>34</v>
      </c>
      <c r="E1" s="12"/>
      <c r="F1" s="4"/>
      <c r="M1" s="13" t="s">
        <v>49</v>
      </c>
    </row>
    <row r="2" spans="1:14" x14ac:dyDescent="0.25">
      <c r="B2" t="s">
        <v>38</v>
      </c>
      <c r="C2" t="s">
        <v>37</v>
      </c>
      <c r="D2" t="s">
        <v>35</v>
      </c>
      <c r="E2" t="s">
        <v>36</v>
      </c>
      <c r="F2" t="s">
        <v>43</v>
      </c>
      <c r="G2" t="s">
        <v>44</v>
      </c>
      <c r="H2" t="s">
        <v>54</v>
      </c>
      <c r="I2" t="s">
        <v>55</v>
      </c>
      <c r="J2" t="s">
        <v>39</v>
      </c>
      <c r="K2" t="s">
        <v>48</v>
      </c>
      <c r="L2" t="s">
        <v>52</v>
      </c>
      <c r="M2" s="13"/>
    </row>
    <row r="3" spans="1:14" x14ac:dyDescent="0.25">
      <c r="B3" t="s">
        <v>32</v>
      </c>
      <c r="C3">
        <v>161</v>
      </c>
      <c r="D3">
        <v>-12.064672844291399</v>
      </c>
      <c r="E3" s="5">
        <v>-77.037572523724407</v>
      </c>
      <c r="F3">
        <f>RADIANS(D3)</f>
        <v>-0.21056826430883407</v>
      </c>
      <c r="G3">
        <f>RADIANS(E3)</f>
        <v>-1.3445592882829083</v>
      </c>
      <c r="H3">
        <f>+SIN(F3)</f>
        <v>-0.20901564621957588</v>
      </c>
      <c r="I3">
        <f>+SIN(G3)</f>
        <v>-0.97451737013090045</v>
      </c>
      <c r="J3">
        <f>+COS(F3)</f>
        <v>0.97791229649463607</v>
      </c>
      <c r="K3">
        <f>+COS(G3)</f>
        <v>0.22431204897007562</v>
      </c>
      <c r="L3">
        <f>H3^2</f>
        <v>4.3687540364586906E-2</v>
      </c>
      <c r="M3">
        <f>+C$10/(SQRT(1-C$12*L3))</f>
        <v>6379069.8827894721</v>
      </c>
    </row>
    <row r="4" spans="1:14" x14ac:dyDescent="0.25">
      <c r="B4" t="s">
        <v>33</v>
      </c>
      <c r="C4">
        <v>161</v>
      </c>
      <c r="D4">
        <v>-12.0696053800868</v>
      </c>
      <c r="E4" s="3">
        <v>-77.036790407410095</v>
      </c>
      <c r="F4">
        <f>RADIANS(D4)</f>
        <v>-0.21065435329893631</v>
      </c>
      <c r="G4">
        <f>RADIANS(E4)</f>
        <v>-1.34454563777809</v>
      </c>
      <c r="H4">
        <f>+SIN(F4)</f>
        <v>-0.20909983292694534</v>
      </c>
      <c r="I4">
        <f>+SIN(G4)</f>
        <v>-0.97451430806740125</v>
      </c>
      <c r="J4">
        <f>+COS(F4)</f>
        <v>0.97789429892495205</v>
      </c>
      <c r="K4">
        <f>+COS(G4)</f>
        <v>0.22432535160323294</v>
      </c>
      <c r="L4">
        <f>H4^2</f>
        <v>4.3722740130076453E-2</v>
      </c>
      <c r="M4">
        <f>+C$10/(SQRT(1-C$12*L4))</f>
        <v>6379070.6345934328</v>
      </c>
    </row>
    <row r="5" spans="1:14" x14ac:dyDescent="0.25">
      <c r="D5" t="s">
        <v>62</v>
      </c>
    </row>
    <row r="6" spans="1:14" x14ac:dyDescent="0.25">
      <c r="D6" t="s">
        <v>61</v>
      </c>
    </row>
    <row r="7" spans="1:14" x14ac:dyDescent="0.25">
      <c r="D7" s="6"/>
    </row>
    <row r="8" spans="1:14" x14ac:dyDescent="0.25">
      <c r="E8" s="14" t="s">
        <v>53</v>
      </c>
      <c r="F8" s="14"/>
      <c r="H8" s="12" t="s">
        <v>56</v>
      </c>
      <c r="I8" s="12"/>
      <c r="K8" t="s">
        <v>59</v>
      </c>
      <c r="L8" t="s">
        <v>57</v>
      </c>
      <c r="M8" t="s">
        <v>58</v>
      </c>
      <c r="N8" t="s">
        <v>60</v>
      </c>
    </row>
    <row r="9" spans="1:14" x14ac:dyDescent="0.25">
      <c r="A9" t="s">
        <v>30</v>
      </c>
      <c r="C9" t="s">
        <v>31</v>
      </c>
      <c r="E9" t="s">
        <v>45</v>
      </c>
      <c r="F9">
        <f>(M3+C3)*(J3*K3)</f>
        <v>1399332.2081586437</v>
      </c>
      <c r="H9" t="s">
        <v>45</v>
      </c>
      <c r="I9">
        <f>(M4-C4)*(J4*K4)</f>
        <v>1399318.9683251234</v>
      </c>
      <c r="K9">
        <f>SQRT((I9-F9)^2+ (I10-F10)^2+(F11-I11)^2)</f>
        <v>549.43835907301957</v>
      </c>
      <c r="L9">
        <v>60</v>
      </c>
      <c r="M9">
        <f>+K9/L9</f>
        <v>9.1573059845503266</v>
      </c>
      <c r="N9">
        <f>(M9*3600)/1000</f>
        <v>32.966301544381174</v>
      </c>
    </row>
    <row r="10" spans="1:14" x14ac:dyDescent="0.25">
      <c r="A10" t="s">
        <v>25</v>
      </c>
      <c r="B10" t="s">
        <v>26</v>
      </c>
      <c r="C10" s="1">
        <f>Hoja1!B20</f>
        <v>6378137</v>
      </c>
      <c r="E10" t="s">
        <v>46</v>
      </c>
      <c r="F10">
        <f>(M3+C3)*(J3*I3)</f>
        <v>-6079359.3108150354</v>
      </c>
      <c r="H10" t="s">
        <v>46</v>
      </c>
      <c r="I10">
        <f>(C4+M4)*(J4*I4)</f>
        <v>-6079229.0404822696</v>
      </c>
    </row>
    <row r="11" spans="1:14" x14ac:dyDescent="0.25">
      <c r="A11" t="s">
        <v>27</v>
      </c>
      <c r="B11" t="s">
        <v>28</v>
      </c>
      <c r="C11" s="1">
        <f>Hoja1!G20</f>
        <v>6356752.3140000002</v>
      </c>
      <c r="E11" t="s">
        <v>47</v>
      </c>
      <c r="F11">
        <f>((1-C12)*(M3+C3))*H3</f>
        <v>-1324433.0530011971</v>
      </c>
      <c r="H11" t="s">
        <v>47</v>
      </c>
      <c r="I11">
        <f>((1-C12)*(M4+C4))*H4</f>
        <v>-1324966.660401474</v>
      </c>
    </row>
    <row r="12" spans="1:14" x14ac:dyDescent="0.25">
      <c r="A12" t="s">
        <v>50</v>
      </c>
      <c r="B12" t="s">
        <v>51</v>
      </c>
      <c r="C12">
        <f>((C10^2)-(C11^2))/(C10^2)</f>
        <v>6.6943800667646578E-3</v>
      </c>
    </row>
    <row r="13" spans="1:14" x14ac:dyDescent="0.25">
      <c r="C13" s="1"/>
    </row>
    <row r="14" spans="1:14" x14ac:dyDescent="0.25">
      <c r="C14" s="1"/>
    </row>
    <row r="15" spans="1:14" x14ac:dyDescent="0.25">
      <c r="C15" s="1"/>
    </row>
  </sheetData>
  <mergeCells count="4">
    <mergeCell ref="D1:E1"/>
    <mergeCell ref="M1:M2"/>
    <mergeCell ref="E8:F8"/>
    <mergeCell ref="H8:I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4086C-9F78-4B4C-935D-BD16C0FCC14D}">
  <dimension ref="A2:K19"/>
  <sheetViews>
    <sheetView topLeftCell="A7" workbookViewId="0">
      <selection activeCell="D19" sqref="D19"/>
    </sheetView>
  </sheetViews>
  <sheetFormatPr baseColWidth="10" defaultRowHeight="15" x14ac:dyDescent="0.25"/>
  <cols>
    <col min="4" max="4" width="20.85546875" customWidth="1"/>
    <col min="5" max="5" width="19.5703125" customWidth="1"/>
    <col min="6" max="6" width="15.5703125" customWidth="1"/>
    <col min="7" max="7" width="14.85546875" customWidth="1"/>
    <col min="10" max="10" width="13.140625" customWidth="1"/>
    <col min="11" max="11" width="13.5703125" customWidth="1"/>
  </cols>
  <sheetData>
    <row r="2" spans="1:11" x14ac:dyDescent="0.25">
      <c r="B2" t="s">
        <v>38</v>
      </c>
      <c r="C2" t="s">
        <v>37</v>
      </c>
      <c r="D2" t="s">
        <v>35</v>
      </c>
      <c r="E2" t="s">
        <v>36</v>
      </c>
      <c r="F2" t="s">
        <v>43</v>
      </c>
      <c r="G2" t="s">
        <v>44</v>
      </c>
      <c r="H2" t="s">
        <v>39</v>
      </c>
      <c r="I2" t="s">
        <v>40</v>
      </c>
      <c r="J2" t="s">
        <v>41</v>
      </c>
      <c r="K2" t="s">
        <v>42</v>
      </c>
    </row>
    <row r="3" spans="1:11" x14ac:dyDescent="0.25">
      <c r="B3" t="s">
        <v>32</v>
      </c>
      <c r="C3">
        <v>161</v>
      </c>
      <c r="D3" s="3">
        <v>-12.064755999999999</v>
      </c>
      <c r="E3" s="3">
        <v>-77.037398999999994</v>
      </c>
      <c r="F3">
        <f>RADIANS(D3)</f>
        <v>-0.21056971564974097</v>
      </c>
      <c r="G3">
        <f>RADIANS(E3)</f>
        <v>-1.3445562597225871</v>
      </c>
      <c r="H3">
        <f>COS(F3)</f>
        <v>0.97791199314064869</v>
      </c>
      <c r="I3">
        <f>COS(G3)</f>
        <v>0.2243150003536864</v>
      </c>
      <c r="J3">
        <f>SIN(F3)</f>
        <v>-0.20901706550347501</v>
      </c>
      <c r="K3">
        <f>SIN(G3)</f>
        <v>-0.97451669078386016</v>
      </c>
    </row>
    <row r="4" spans="1:11" x14ac:dyDescent="0.25">
      <c r="A4" s="2"/>
      <c r="B4" t="s">
        <v>33</v>
      </c>
      <c r="C4">
        <v>161</v>
      </c>
      <c r="D4" s="3">
        <v>-12.069701</v>
      </c>
      <c r="E4" s="3">
        <v>-77.036568000000003</v>
      </c>
      <c r="F4">
        <f>RADIANS(D4)</f>
        <v>-0.21065602218125212</v>
      </c>
      <c r="G4">
        <f>RADIANS(E4)</f>
        <v>-1.3445417560365032</v>
      </c>
      <c r="H4">
        <f>COS(F4)</f>
        <v>0.97789394996057688</v>
      </c>
      <c r="I4">
        <f>COS(G4)</f>
        <v>0.22432913441425947</v>
      </c>
      <c r="J4">
        <f>SIN(F4)</f>
        <v>-0.20910146491715637</v>
      </c>
      <c r="K4">
        <f>SIN(G4)</f>
        <v>-0.97451343728701301</v>
      </c>
    </row>
    <row r="13" spans="1:11" x14ac:dyDescent="0.25">
      <c r="B13" t="s">
        <v>45</v>
      </c>
      <c r="C13">
        <f>(FORMULAS!M3+ Hoja2!C3 )*(Hoja2!H3*Hoja2!I3)</f>
        <v>1399350.1857720478</v>
      </c>
    </row>
    <row r="14" spans="1:11" x14ac:dyDescent="0.25">
      <c r="B14" t="s">
        <v>46</v>
      </c>
      <c r="C14">
        <f>(FORMULAS!M3+ Hoja2!C3 )*(Hoja2!H3*Hoja2!K3)</f>
        <v>-6079353.1869744398</v>
      </c>
    </row>
    <row r="15" spans="1:11" x14ac:dyDescent="0.25">
      <c r="B15" t="s">
        <v>47</v>
      </c>
    </row>
    <row r="17" spans="2:6" x14ac:dyDescent="0.25">
      <c r="B17" s="16"/>
      <c r="C17" s="17"/>
      <c r="D17" s="7" t="s">
        <v>66</v>
      </c>
      <c r="E17" s="7" t="s">
        <v>67</v>
      </c>
      <c r="F17" s="7" t="s">
        <v>37</v>
      </c>
    </row>
    <row r="18" spans="2:6" ht="30" customHeight="1" x14ac:dyDescent="0.25">
      <c r="B18" s="15" t="s">
        <v>68</v>
      </c>
      <c r="C18" s="15"/>
      <c r="D18" s="10">
        <v>-12.064672844291399</v>
      </c>
      <c r="E18" s="11">
        <v>-77.037572523724407</v>
      </c>
      <c r="F18" s="7">
        <v>161</v>
      </c>
    </row>
    <row r="19" spans="2:6" ht="33.75" customHeight="1" x14ac:dyDescent="0.25">
      <c r="B19" s="15" t="s">
        <v>69</v>
      </c>
      <c r="C19" s="15"/>
      <c r="D19" s="7">
        <v>-12.0696053800868</v>
      </c>
      <c r="E19" s="10">
        <v>-77.036790407410095</v>
      </c>
      <c r="F19" s="7">
        <v>161</v>
      </c>
    </row>
  </sheetData>
  <mergeCells count="3">
    <mergeCell ref="B18:C18"/>
    <mergeCell ref="B19:C19"/>
    <mergeCell ref="B17:C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FORMULAS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Cristopher</dc:creator>
  <cp:lastModifiedBy>Cristopher</cp:lastModifiedBy>
  <dcterms:created xsi:type="dcterms:W3CDTF">2022-07-09T02:47:33Z</dcterms:created>
  <dcterms:modified xsi:type="dcterms:W3CDTF">2022-10-02T02:53:38Z</dcterms:modified>
</cp:coreProperties>
</file>