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E66D4394-54AF-447F-AD82-CA7E429A27F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N6" i="1"/>
  <c r="M6" i="1"/>
  <c r="K6" i="1"/>
  <c r="L6" i="1" s="1"/>
  <c r="S5" i="1"/>
  <c r="N5" i="1"/>
  <c r="O5" i="1" s="1"/>
  <c r="P5" i="1" s="1"/>
  <c r="Q5" i="1" s="1"/>
  <c r="R5" i="1" s="1"/>
  <c r="M5" i="1"/>
  <c r="L5" i="1"/>
  <c r="K5" i="1"/>
  <c r="S4" i="1"/>
  <c r="N4" i="1"/>
  <c r="O4" i="1" s="1"/>
  <c r="P4" i="1" s="1"/>
  <c r="Q4" i="1" s="1"/>
  <c r="R4" i="1" s="1"/>
  <c r="M4" i="1"/>
  <c r="L4" i="1"/>
  <c r="K4" i="1"/>
  <c r="S3" i="1"/>
  <c r="N3" i="1"/>
  <c r="O3" i="1" s="1"/>
  <c r="P3" i="1" s="1"/>
  <c r="Q3" i="1" s="1"/>
  <c r="R3" i="1" s="1"/>
  <c r="M3" i="1"/>
  <c r="L3" i="1"/>
  <c r="K3" i="1"/>
  <c r="O6" i="1" l="1"/>
  <c r="P6" i="1" s="1"/>
  <c r="Q6" i="1" s="1"/>
  <c r="R6" i="1" s="1"/>
</calcChain>
</file>

<file path=xl/sharedStrings.xml><?xml version="1.0" encoding="utf-8"?>
<sst xmlns="http://schemas.openxmlformats.org/spreadsheetml/2006/main" count="145" uniqueCount="26">
  <si>
    <t>source</t>
  </si>
  <si>
    <t>sink</t>
  </si>
  <si>
    <t>voltage_kv</t>
  </si>
  <si>
    <t>len_km</t>
  </si>
  <si>
    <t>cct</t>
  </si>
  <si>
    <t>cap_mw/cct</t>
  </si>
  <si>
    <t>freq_H</t>
  </si>
  <si>
    <t>cond/phase</t>
  </si>
  <si>
    <t>cond_mm2</t>
  </si>
  <si>
    <t>r_m</t>
  </si>
  <si>
    <t>GMR_m</t>
  </si>
  <si>
    <t>D_m</t>
  </si>
  <si>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0_H/m</t>
    </r>
  </si>
  <si>
    <t>L_H/m</t>
  </si>
  <si>
    <t>XL_OMG/m</t>
  </si>
  <si>
    <t>XL_OMG/line</t>
  </si>
  <si>
    <t>linesus_S</t>
  </si>
  <si>
    <t>linecap_mw</t>
  </si>
  <si>
    <t>GS1</t>
  </si>
  <si>
    <t>GS3</t>
  </si>
  <si>
    <t>KPS</t>
  </si>
  <si>
    <t>GS5</t>
  </si>
  <si>
    <t>KIR1h</t>
  </si>
  <si>
    <t>INPUTS</t>
  </si>
  <si>
    <t>PROCESS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</si>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</sst>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4" fillId="2" borderId="0" xfId="1" applyFont="1" applyAlignment="1">
      <alignment horizontal="left"/>
    </xf>
    <xf numFmtId="0" fontId="4" fillId="2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workbookViewId="0">
      <selection activeCell="J4" sqref="J4"/>
    </sheetView>
  </sheetViews>
  <sheetFormatPr defaultRowHeight="14.5" x14ac:dyDescent="0.35"/>
  <cols>
    <col min="1" max="1" width="1.81640625" style="4" bestFit="1" customWidth="1"/>
    <col min="2" max="2" width="6.36328125" style="4" bestFit="1" customWidth="1"/>
    <col min="3" max="3" width="4.08984375" style="4" bestFit="1" customWidth="1"/>
    <col min="4" max="4" width="10.36328125" style="4" bestFit="1" customWidth="1"/>
    <col min="5" max="5" width="7.36328125" style="4" bestFit="1" customWidth="1"/>
    <col min="6" max="6" width="3.1796875" style="4" bestFit="1" customWidth="1"/>
    <col min="7" max="7" width="11.26953125" style="4" bestFit="1" customWidth="1"/>
    <col min="8" max="8" width="6.54296875" style="4" bestFit="1" customWidth="1"/>
    <col min="9" max="9" width="11" style="4" bestFit="1" customWidth="1"/>
    <col min="10" max="10" width="10.453125" style="4" bestFit="1" customWidth="1"/>
    <col min="11" max="11" width="5.36328125" style="4" bestFit="1" customWidth="1"/>
    <col min="12" max="12" width="7.54296875" style="4" bestFit="1" customWidth="1"/>
    <col min="13" max="13" width="4.7265625" style="4" bestFit="1" customWidth="1"/>
    <col min="14" max="15" width="8" style="4" bestFit="1" customWidth="1"/>
    <col min="16" max="16" width="10.54296875" style="4" bestFit="1" customWidth="1"/>
    <col min="17" max="17" width="11.90625" style="4" bestFit="1" customWidth="1"/>
    <col min="18" max="18" width="8.453125" style="9" bestFit="1" customWidth="1"/>
    <col min="19" max="19" width="10.81640625" style="9" bestFit="1" customWidth="1"/>
    <col min="20" max="22" width="8.7265625" style="4"/>
    <col min="23" max="16384" width="8.7265625" style="5"/>
  </cols>
  <sheetData>
    <row r="1" spans="1:19" x14ac:dyDescent="0.35">
      <c r="B1" s="10" t="s">
        <v>23</v>
      </c>
      <c r="C1" s="11"/>
      <c r="D1" s="11"/>
      <c r="E1" s="11"/>
      <c r="F1" s="11"/>
      <c r="G1" s="11"/>
      <c r="H1" s="11"/>
      <c r="I1" s="11"/>
      <c r="J1" s="11"/>
      <c r="K1" s="12" t="s">
        <v>24</v>
      </c>
      <c r="L1" s="13"/>
      <c r="M1" s="13"/>
      <c r="N1" s="13"/>
      <c r="O1" s="13"/>
      <c r="P1" s="13"/>
      <c r="Q1" s="13"/>
      <c r="R1" s="14" t="s">
        <v>25</v>
      </c>
      <c r="S1" s="15"/>
    </row>
    <row r="2" spans="1:19" x14ac:dyDescent="0.3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15" t="s">
        <v>16</v>
      </c>
      <c r="S2" s="15" t="s">
        <v>17</v>
      </c>
    </row>
    <row r="3" spans="1:19" x14ac:dyDescent="0.35">
      <c r="A3" s="4">
        <v>1</v>
      </c>
      <c r="B3" s="4" t="s">
        <v>18</v>
      </c>
      <c r="C3" s="4" t="s">
        <v>19</v>
      </c>
      <c r="D3" s="4">
        <v>115</v>
      </c>
      <c r="E3" s="4">
        <v>12</v>
      </c>
      <c r="F3" s="4">
        <v>1</v>
      </c>
      <c r="G3" s="4">
        <v>238</v>
      </c>
      <c r="H3" s="4">
        <v>50</v>
      </c>
      <c r="I3" s="4">
        <v>2</v>
      </c>
      <c r="J3" s="4">
        <v>250</v>
      </c>
      <c r="K3" s="6">
        <f>((SQRT(J3*4/PI()))/1000)/2</f>
        <v>8.920620580763856E-3</v>
      </c>
      <c r="L3" s="6">
        <f>IF(I3=2,SQRT((EXP(-1/4))*2*K3^2),(EXP(-1/4))*K3)</f>
        <v>1.1133283177466249E-2</v>
      </c>
      <c r="M3" s="4">
        <f>ROUNDUP((0.077*D3-3.11)*0.3048,0)</f>
        <v>2</v>
      </c>
      <c r="N3" s="7">
        <f>4*PI()*10^-7</f>
        <v>1.2566370614359173E-6</v>
      </c>
      <c r="O3" s="7">
        <f>N3*LN(M3/L3)/(2*PI())</f>
        <v>1.0381926706511373E-6</v>
      </c>
      <c r="P3" s="7">
        <f>2*PI()*H3*O3</f>
        <v>3.2615784671283807E-4</v>
      </c>
      <c r="Q3" s="8">
        <f>P3*E3*1000</f>
        <v>3.9138941605540571</v>
      </c>
      <c r="R3" s="9">
        <f>ROUND(1/Q3,3)</f>
        <v>0.25600000000000001</v>
      </c>
      <c r="S3" s="9">
        <f>G3*F3</f>
        <v>238</v>
      </c>
    </row>
    <row r="4" spans="1:19" x14ac:dyDescent="0.35">
      <c r="A4" s="4">
        <v>2</v>
      </c>
      <c r="B4" s="4" t="s">
        <v>20</v>
      </c>
      <c r="C4" s="4" t="s">
        <v>21</v>
      </c>
      <c r="D4" s="4">
        <v>115</v>
      </c>
      <c r="E4" s="4">
        <v>37</v>
      </c>
      <c r="F4" s="4">
        <v>2</v>
      </c>
      <c r="G4" s="4">
        <v>85</v>
      </c>
      <c r="H4" s="4">
        <v>50</v>
      </c>
      <c r="I4" s="4">
        <v>1</v>
      </c>
      <c r="J4" s="4">
        <v>150</v>
      </c>
      <c r="K4" s="6">
        <f t="shared" ref="K4:K6" si="0">((SQRT(J4*4/PI()))/1000)/2</f>
        <v>6.9098829894267098E-3</v>
      </c>
      <c r="L4" s="6">
        <f t="shared" ref="L4:L6" si="1">IF(I4=2,SQRT((EXP(-1/4))*2*K4^2),(EXP(-1/4))*K4)</f>
        <v>5.381422283097302E-3</v>
      </c>
      <c r="M4" s="4">
        <f>ROUNDUP((0.077*D4-3.11)*0.3048,0)</f>
        <v>2</v>
      </c>
      <c r="N4" s="7">
        <f t="shared" ref="N4:N6" si="2">4*PI()*10^-7</f>
        <v>1.2566370614359173E-6</v>
      </c>
      <c r="O4" s="7">
        <f>N4*LN(M4/L4)/(2*PI())</f>
        <v>1.183589951083731E-6</v>
      </c>
      <c r="P4" s="7">
        <f>2*PI()*H4*O4</f>
        <v>3.7183574951873521E-4</v>
      </c>
      <c r="Q4" s="8">
        <f>P4*E4*1000</f>
        <v>13.757922732193203</v>
      </c>
      <c r="R4" s="9">
        <f>ROUND(1/Q4,3)</f>
        <v>7.2999999999999995E-2</v>
      </c>
      <c r="S4" s="9">
        <f>G4*F4</f>
        <v>170</v>
      </c>
    </row>
    <row r="5" spans="1:19" x14ac:dyDescent="0.35">
      <c r="A5" s="4">
        <v>3</v>
      </c>
      <c r="B5" s="4" t="s">
        <v>22</v>
      </c>
      <c r="C5" s="4" t="s">
        <v>20</v>
      </c>
      <c r="D5" s="4">
        <v>115</v>
      </c>
      <c r="E5" s="4">
        <v>65</v>
      </c>
      <c r="F5" s="4">
        <v>2</v>
      </c>
      <c r="G5" s="4">
        <v>85</v>
      </c>
      <c r="H5" s="4">
        <v>50</v>
      </c>
      <c r="I5" s="4">
        <v>1</v>
      </c>
      <c r="J5" s="4">
        <v>150</v>
      </c>
      <c r="K5" s="6">
        <f t="shared" si="0"/>
        <v>6.9098829894267098E-3</v>
      </c>
      <c r="L5" s="6">
        <f t="shared" si="1"/>
        <v>5.381422283097302E-3</v>
      </c>
      <c r="M5" s="4">
        <f>ROUNDUP((0.077*D5-3.11)*0.3048,0)</f>
        <v>2</v>
      </c>
      <c r="N5" s="7">
        <f t="shared" si="2"/>
        <v>1.2566370614359173E-6</v>
      </c>
      <c r="O5" s="7">
        <f>N5*LN(M5/L5)/(2*PI())</f>
        <v>1.183589951083731E-6</v>
      </c>
      <c r="P5" s="7">
        <f>2*PI()*H5*O5</f>
        <v>3.7183574951873521E-4</v>
      </c>
      <c r="Q5" s="8">
        <f>P5*E5*1000</f>
        <v>24.169323718717791</v>
      </c>
      <c r="R5" s="9">
        <f>ROUND(1/Q5,3)</f>
        <v>4.1000000000000002E-2</v>
      </c>
      <c r="S5" s="9">
        <f>G5*F5</f>
        <v>170</v>
      </c>
    </row>
    <row r="6" spans="1:19" x14ac:dyDescent="0.35">
      <c r="A6" s="4">
        <v>4</v>
      </c>
      <c r="B6" s="4" t="s">
        <v>18</v>
      </c>
      <c r="C6" s="4" t="s">
        <v>20</v>
      </c>
      <c r="D6" s="4">
        <v>115</v>
      </c>
      <c r="E6" s="4">
        <v>41</v>
      </c>
      <c r="F6" s="4">
        <v>1</v>
      </c>
      <c r="G6" s="4">
        <v>85</v>
      </c>
      <c r="H6" s="4">
        <v>50</v>
      </c>
      <c r="I6" s="4">
        <v>1</v>
      </c>
      <c r="J6" s="4">
        <v>150</v>
      </c>
      <c r="K6" s="6">
        <f t="shared" si="0"/>
        <v>6.9098829894267098E-3</v>
      </c>
      <c r="L6" s="6">
        <f t="shared" si="1"/>
        <v>5.381422283097302E-3</v>
      </c>
      <c r="M6" s="4">
        <f>ROUNDUP((0.077*D6-3.11)*0.3048,0)</f>
        <v>2</v>
      </c>
      <c r="N6" s="7">
        <f t="shared" si="2"/>
        <v>1.2566370614359173E-6</v>
      </c>
      <c r="O6" s="7">
        <f>N6*LN(M6/L6)/(2*PI())</f>
        <v>1.183589951083731E-6</v>
      </c>
      <c r="P6" s="7">
        <f>2*PI()*H6*O6</f>
        <v>3.7183574951873521E-4</v>
      </c>
      <c r="Q6" s="8">
        <f>P6*E6*1000</f>
        <v>15.245265730268144</v>
      </c>
      <c r="R6" s="9">
        <f>ROUND(1/Q6,3)</f>
        <v>6.6000000000000003E-2</v>
      </c>
      <c r="S6" s="9">
        <f>G6*F6</f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2020-09-22T01:30:42Z</dcterms:modified>
</cp:coreProperties>
</file>