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DD\Desktop\"/>
    </mc:Choice>
  </mc:AlternateContent>
  <xr:revisionPtr revIDLastSave="0" documentId="13_ncr:1_{96BDC3FA-B62A-4C5C-8970-5D0340F204F9}" xr6:coauthVersionLast="47" xr6:coauthVersionMax="47" xr10:uidLastSave="{00000000-0000-0000-0000-000000000000}"/>
  <bookViews>
    <workbookView xWindow="-120" yWindow="-120" windowWidth="24240" windowHeight="13020" tabRatio="345" xr2:uid="{D63472A4-8300-4934-9C87-0EC792DCF89D}"/>
  </bookViews>
  <sheets>
    <sheet name="APP" sheetId="1" r:id="rId1"/>
    <sheet name="Planilha2" sheetId="2" r:id="rId2"/>
  </sheets>
  <definedNames>
    <definedName name="aporte">APP!$D$16</definedName>
    <definedName name="patrimonio">APP!$D$19</definedName>
    <definedName name="qtd_anos">APP!$D$17</definedName>
    <definedName name="rendimento_carteira">APP!$D$12</definedName>
    <definedName name="salario">APP!$D$11</definedName>
    <definedName name="sugestao_investimento">APP!$D$13</definedName>
    <definedName name="taxa_mensal">APP!$D$18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D24" i="1" s="1"/>
  <c r="C25" i="1"/>
  <c r="C26" i="1"/>
  <c r="C27" i="1"/>
  <c r="C23" i="1"/>
  <c r="D23" i="1" s="1"/>
  <c r="D25" i="1"/>
  <c r="D13" i="1"/>
  <c r="C33" i="1"/>
  <c r="C34" i="1"/>
  <c r="C35" i="1"/>
  <c r="C36" i="1"/>
  <c r="C37" i="1"/>
  <c r="C38" i="1"/>
  <c r="H4" i="2"/>
  <c r="A9" i="2"/>
  <c r="A10" i="2"/>
  <c r="A11" i="2"/>
  <c r="A12" i="2"/>
  <c r="A13" i="2"/>
  <c r="A14" i="2"/>
  <c r="A15" i="2"/>
  <c r="A16" i="2"/>
  <c r="A17" i="2"/>
  <c r="A18" i="2"/>
  <c r="A19" i="2"/>
  <c r="A20" i="2"/>
  <c r="A4" i="2"/>
  <c r="A5" i="2"/>
  <c r="A6" i="2"/>
  <c r="A7" i="2"/>
  <c r="A8" i="2"/>
  <c r="A3" i="2"/>
  <c r="C30" i="1"/>
  <c r="D19" i="1"/>
  <c r="D20" i="1" s="1"/>
  <c r="D26" i="1"/>
  <c r="D27" i="1"/>
  <c r="D33" i="1" l="1"/>
  <c r="D38" i="1"/>
  <c r="D36" i="1"/>
  <c r="D35" i="1"/>
  <c r="D37" i="1"/>
  <c r="D34" i="1"/>
  <c r="D39" i="1" l="1"/>
</calcChain>
</file>

<file path=xl/sharedStrings.xml><?xml version="1.0" encoding="utf-8"?>
<sst xmlns="http://schemas.openxmlformats.org/spreadsheetml/2006/main" count="66" uniqueCount="29">
  <si>
    <t>INVESTIMENTO MENSAL</t>
  </si>
  <si>
    <t>Dividendo</t>
  </si>
  <si>
    <t>Rendimento Carteira</t>
  </si>
  <si>
    <t>Salário</t>
  </si>
  <si>
    <t>CONFIGURAÇÕES</t>
  </si>
  <si>
    <t>Conservador</t>
  </si>
  <si>
    <t>Moderado</t>
  </si>
  <si>
    <t>Agressivo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</si>
  <si>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</si>
  <si>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</si>
  <si>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</si>
  <si>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</si>
  <si>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</si>
  <si>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</si>
  <si>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</si>
  <si>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</si>
  <si>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</si>
  <si>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</si>
  <si>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</si>
  <si>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%</t>
  </si>
  <si>
    <t>CHAVE</t>
  </si>
  <si>
    <t>Moderado-TIJOLO</t>
  </si>
  <si>
    <t>Sugestão de Investimento (30%)</t>
  </si>
  <si>
    <t>Quanto investir por mês?</t>
  </si>
  <si>
    <t>Por Quantos Anos?</t>
  </si>
  <si>
    <t>Taxa de Rendimento mensal?</t>
  </si>
  <si>
    <t>Patrimônio acumulado?</t>
  </si>
  <si>
    <t>Dividendos Mensais?</t>
  </si>
  <si>
    <t xml:space="preserve"> Cenários em quantidade de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</si>
</sst>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Segoe UI Semibold"/>
      <family val="2"/>
    </font>
    <font>
      <b/>
      <sz val="20"/>
      <color theme="0"/>
      <name val="Segoe UI Semibold"/>
      <family val="2"/>
    </font>
    <font>
      <b/>
      <sz val="12"/>
      <color theme="0"/>
      <name val="Segoe UI Semibold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  <font>
      <b/>
      <sz val="18"/>
      <color theme="1"/>
      <name val="Segoe UI Semibold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 style="medium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medium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medium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164" fontId="9" fillId="4" borderId="5" xfId="0" applyNumberFormat="1" applyFont="1" applyFill="1" applyBorder="1" applyAlignment="1">
      <alignment horizontal="center"/>
    </xf>
    <xf numFmtId="164" fontId="9" fillId="4" borderId="7" xfId="0" applyNumberFormat="1" applyFont="1" applyFill="1" applyBorder="1" applyAlignment="1">
      <alignment horizontal="center"/>
    </xf>
    <xf numFmtId="164" fontId="9" fillId="4" borderId="9" xfId="0" applyNumberFormat="1" applyFont="1" applyFill="1" applyBorder="1" applyAlignment="1">
      <alignment horizontal="center"/>
    </xf>
    <xf numFmtId="164" fontId="10" fillId="0" borderId="12" xfId="0" applyNumberFormat="1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10" fontId="10" fillId="0" borderId="15" xfId="0" applyNumberFormat="1" applyFont="1" applyBorder="1" applyAlignment="1">
      <alignment horizontal="center"/>
    </xf>
    <xf numFmtId="8" fontId="10" fillId="4" borderId="15" xfId="0" applyNumberFormat="1" applyFont="1" applyFill="1" applyBorder="1" applyAlignment="1">
      <alignment horizontal="center"/>
    </xf>
    <xf numFmtId="8" fontId="10" fillId="4" borderId="18" xfId="0" applyNumberFormat="1" applyFont="1" applyFill="1" applyBorder="1" applyAlignment="1">
      <alignment horizontal="center"/>
    </xf>
    <xf numFmtId="164" fontId="9" fillId="0" borderId="12" xfId="1" applyNumberFormat="1" applyFont="1" applyBorder="1" applyAlignment="1">
      <alignment horizontal="center"/>
    </xf>
    <xf numFmtId="10" fontId="9" fillId="0" borderId="15" xfId="0" applyNumberFormat="1" applyFont="1" applyBorder="1" applyAlignment="1">
      <alignment horizontal="center"/>
    </xf>
    <xf numFmtId="164" fontId="9" fillId="5" borderId="18" xfId="0" applyNumberFormat="1" applyFont="1" applyFill="1" applyBorder="1" applyAlignment="1">
      <alignment horizontal="center"/>
    </xf>
    <xf numFmtId="0" fontId="2" fillId="2" borderId="0" xfId="3"/>
    <xf numFmtId="0" fontId="3" fillId="5" borderId="0" xfId="0" applyFont="1" applyFill="1"/>
    <xf numFmtId="164" fontId="3" fillId="5" borderId="0" xfId="1" applyNumberFormat="1" applyFont="1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9" fontId="0" fillId="6" borderId="0" xfId="0" applyNumberFormat="1" applyFill="1" applyAlignment="1">
      <alignment horizontal="center"/>
    </xf>
    <xf numFmtId="9" fontId="2" fillId="2" borderId="0" xfId="2" applyFont="1" applyFill="1"/>
    <xf numFmtId="0" fontId="4" fillId="7" borderId="0" xfId="0" applyFont="1" applyFill="1"/>
    <xf numFmtId="0" fontId="4" fillId="7" borderId="0" xfId="0" applyFont="1" applyFill="1" applyAlignment="1">
      <alignment horizontal="center"/>
    </xf>
    <xf numFmtId="0" fontId="8" fillId="5" borderId="10" xfId="0" applyFont="1" applyFill="1" applyBorder="1" applyAlignment="1">
      <alignment horizontal="left" indent="3"/>
    </xf>
    <xf numFmtId="0" fontId="8" fillId="5" borderId="11" xfId="0" applyFont="1" applyFill="1" applyBorder="1" applyAlignment="1">
      <alignment horizontal="left" indent="3"/>
    </xf>
    <xf numFmtId="0" fontId="8" fillId="5" borderId="13" xfId="0" applyFont="1" applyFill="1" applyBorder="1" applyAlignment="1">
      <alignment horizontal="left" indent="3"/>
    </xf>
    <xf numFmtId="0" fontId="8" fillId="5" borderId="14" xfId="0" applyFont="1" applyFill="1" applyBorder="1" applyAlignment="1">
      <alignment horizontal="left" indent="3"/>
    </xf>
    <xf numFmtId="0" fontId="11" fillId="4" borderId="16" xfId="0" applyFont="1" applyFill="1" applyBorder="1" applyAlignment="1">
      <alignment horizontal="left" indent="3"/>
    </xf>
    <xf numFmtId="0" fontId="11" fillId="4" borderId="17" xfId="0" applyFont="1" applyFill="1" applyBorder="1" applyAlignment="1">
      <alignment horizontal="left" indent="3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left" indent="3"/>
    </xf>
    <xf numFmtId="0" fontId="8" fillId="5" borderId="17" xfId="0" applyFont="1" applyFill="1" applyBorder="1" applyAlignment="1">
      <alignment horizontal="left" indent="3"/>
    </xf>
    <xf numFmtId="0" fontId="11" fillId="4" borderId="13" xfId="0" applyFont="1" applyFill="1" applyBorder="1" applyAlignment="1">
      <alignment horizontal="left" indent="3"/>
    </xf>
    <xf numFmtId="0" fontId="11" fillId="4" borderId="14" xfId="0" applyFont="1" applyFill="1" applyBorder="1" applyAlignment="1">
      <alignment horizontal="left" indent="3"/>
    </xf>
    <xf numFmtId="0" fontId="0" fillId="4" borderId="0" xfId="0" applyFill="1"/>
    <xf numFmtId="0" fontId="4" fillId="4" borderId="0" xfId="0" applyFont="1" applyFill="1"/>
    <xf numFmtId="9" fontId="0" fillId="4" borderId="0" xfId="0" applyNumberFormat="1" applyFill="1"/>
    <xf numFmtId="0" fontId="5" fillId="8" borderId="2" xfId="0" applyFont="1" applyFill="1" applyBorder="1" applyAlignment="1">
      <alignment horizontal="right"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2" fillId="8" borderId="0" xfId="3" applyFill="1"/>
    <xf numFmtId="0" fontId="2" fillId="8" borderId="0" xfId="3" applyFill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11" fillId="4" borderId="19" xfId="0" applyFont="1" applyFill="1" applyBorder="1" applyAlignment="1">
      <alignment horizontal="center"/>
    </xf>
    <xf numFmtId="164" fontId="9" fillId="4" borderId="20" xfId="0" applyNumberFormat="1" applyFont="1" applyFill="1" applyBorder="1" applyAlignment="1">
      <alignment horizontal="center"/>
    </xf>
    <xf numFmtId="164" fontId="9" fillId="4" borderId="21" xfId="0" applyNumberFormat="1" applyFont="1" applyFill="1" applyBorder="1" applyAlignment="1">
      <alignment horizontal="center"/>
    </xf>
    <xf numFmtId="164" fontId="9" fillId="4" borderId="22" xfId="0" applyNumberFormat="1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3" fillId="9" borderId="0" xfId="0" applyFont="1" applyFill="1"/>
    <xf numFmtId="164" fontId="3" fillId="9" borderId="0" xfId="0" applyNumberFormat="1" applyFont="1" applyFill="1" applyAlignment="1">
      <alignment horizontal="center"/>
    </xf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E2BD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APP!$C$32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F9F-48E0-97F8-6E91D3A82A5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F9F-48E0-97F8-6E91D3A82A5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F9F-48E0-97F8-6E91D3A82A5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F9F-48E0-97F8-6E91D3A82A5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F9F-48E0-97F8-6E91D3A82A5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0F9F-48E0-97F8-6E91D3A82A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APP!$B$33:$B$38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APP!$C$33:$C$38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9-4386-8C2E-9F990CFD8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48613</xdr:colOff>
      <xdr:row>39</xdr:row>
      <xdr:rowOff>97971</xdr:rowOff>
    </xdr:from>
    <xdr:to>
      <xdr:col>3</xdr:col>
      <xdr:colOff>987424</xdr:colOff>
      <xdr:row>52</xdr:row>
      <xdr:rowOff>35832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4B8E7C0-F2C3-7792-03A6-894CBA533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173185</xdr:colOff>
      <xdr:row>1</xdr:row>
      <xdr:rowOff>60614</xdr:rowOff>
    </xdr:from>
    <xdr:to>
      <xdr:col>4</xdr:col>
      <xdr:colOff>216477</xdr:colOff>
      <xdr:row>7</xdr:row>
      <xdr:rowOff>152900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6582E98-579E-374A-6D66-AE294464A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185" y="251114"/>
          <a:ext cx="5801587" cy="1235286"/>
        </a:xfrm>
        <a:prstGeom prst="rect">
          <a:avLst/>
        </a:prstGeom>
        <a:ln>
          <a:solidFill>
            <a:schemeClr val="bg2">
              <a:lumMod val="7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B514-4758-45B7-9E7C-BEE6ADE55698}">
  <dimension ref="A1:H58"/>
  <sheetViews>
    <sheetView showGridLines="0" tabSelected="1" zoomScale="110" zoomScaleNormal="110" workbookViewId="0">
      <selection activeCell="B35" sqref="B35"/>
    </sheetView>
  </sheetViews>
  <sheetFormatPr defaultColWidth="0" defaultRowHeight="15" zeroHeight="1" x14ac:dyDescent="0.25"/>
  <cols>
    <col min="1" max="1" width="5.42578125" style="41" customWidth="1"/>
    <col min="2" max="2" width="46.85546875" customWidth="1"/>
    <col min="3" max="3" width="19" customWidth="1"/>
    <col min="4" max="4" width="15" customWidth="1"/>
    <col min="5" max="6" width="3.5703125" style="41" customWidth="1"/>
    <col min="7" max="8" width="3.5703125" style="41" hidden="1" customWidth="1"/>
    <col min="9" max="16384" width="8.7109375" hidden="1"/>
  </cols>
  <sheetData>
    <row r="1" spans="2:4" s="41" customFormat="1" x14ac:dyDescent="0.25"/>
    <row r="2" spans="2:4" s="41" customFormat="1" x14ac:dyDescent="0.25"/>
    <row r="3" spans="2:4" s="41" customFormat="1" x14ac:dyDescent="0.25"/>
    <row r="4" spans="2:4" s="41" customFormat="1" x14ac:dyDescent="0.25"/>
    <row r="5" spans="2:4" x14ac:dyDescent="0.25"/>
    <row r="6" spans="2:4" s="41" customFormat="1" x14ac:dyDescent="0.25"/>
    <row r="7" spans="2:4" s="41" customFormat="1" x14ac:dyDescent="0.25"/>
    <row r="8" spans="2:4" s="41" customFormat="1" x14ac:dyDescent="0.25"/>
    <row r="9" spans="2:4" s="41" customFormat="1" ht="15.75" thickBot="1" x14ac:dyDescent="0.3"/>
    <row r="10" spans="2:4" ht="26.25" x14ac:dyDescent="0.25">
      <c r="B10" s="45" t="s">
        <v>4</v>
      </c>
      <c r="C10" s="46"/>
      <c r="D10" s="44"/>
    </row>
    <row r="11" spans="2:4" ht="17.25" x14ac:dyDescent="0.3">
      <c r="B11" s="28" t="s">
        <v>3</v>
      </c>
      <c r="C11" s="29"/>
      <c r="D11" s="12">
        <v>2000</v>
      </c>
    </row>
    <row r="12" spans="2:4" ht="17.25" x14ac:dyDescent="0.3">
      <c r="B12" s="30" t="s">
        <v>2</v>
      </c>
      <c r="C12" s="31"/>
      <c r="D12" s="13">
        <v>6.0000000000000001E-3</v>
      </c>
    </row>
    <row r="13" spans="2:4" ht="18" thickBot="1" x14ac:dyDescent="0.35">
      <c r="B13" s="37" t="s">
        <v>22</v>
      </c>
      <c r="C13" s="38"/>
      <c r="D13" s="14">
        <f>D11*30%</f>
        <v>600</v>
      </c>
    </row>
    <row r="14" spans="2:4" s="41" customFormat="1" ht="15.75" thickBot="1" x14ac:dyDescent="0.3"/>
    <row r="15" spans="2:4" ht="28.5" customHeight="1" x14ac:dyDescent="0.25">
      <c r="B15" s="34" t="s">
        <v>0</v>
      </c>
      <c r="C15" s="35"/>
      <c r="D15" s="36"/>
    </row>
    <row r="16" spans="2:4" ht="17.25" x14ac:dyDescent="0.3">
      <c r="B16" s="28" t="s">
        <v>23</v>
      </c>
      <c r="C16" s="29"/>
      <c r="D16" s="7">
        <v>200</v>
      </c>
    </row>
    <row r="17" spans="1:6" ht="17.25" x14ac:dyDescent="0.3">
      <c r="B17" s="30" t="s">
        <v>24</v>
      </c>
      <c r="C17" s="31"/>
      <c r="D17" s="8">
        <v>5</v>
      </c>
    </row>
    <row r="18" spans="1:6" ht="17.25" x14ac:dyDescent="0.3">
      <c r="B18" s="30" t="s">
        <v>25</v>
      </c>
      <c r="C18" s="31"/>
      <c r="D18" s="9">
        <v>1.0789999999999999E-2</v>
      </c>
    </row>
    <row r="19" spans="1:6" ht="17.25" x14ac:dyDescent="0.3">
      <c r="B19" s="39" t="s">
        <v>26</v>
      </c>
      <c r="C19" s="40"/>
      <c r="D19" s="10">
        <f>FV(taxa_mensal,qtd_anos*12,aporte*-1)</f>
        <v>16755.382799697527</v>
      </c>
    </row>
    <row r="20" spans="1:6" ht="18" thickBot="1" x14ac:dyDescent="0.35">
      <c r="B20" s="32" t="s">
        <v>27</v>
      </c>
      <c r="C20" s="33"/>
      <c r="D20" s="11">
        <f>patrimonio*rendimento_carteira</f>
        <v>100.53229679818516</v>
      </c>
      <c r="F20" s="43"/>
    </row>
    <row r="21" spans="1:6" s="41" customFormat="1" ht="15.75" thickBot="1" x14ac:dyDescent="0.3"/>
    <row r="22" spans="1:6" ht="31.5" thickBot="1" x14ac:dyDescent="0.3">
      <c r="B22" s="34" t="s">
        <v>28</v>
      </c>
      <c r="C22" s="35"/>
      <c r="D22" s="3" t="s">
        <v>1</v>
      </c>
    </row>
    <row r="23" spans="1:6" ht="17.25" x14ac:dyDescent="0.3">
      <c r="A23" s="42"/>
      <c r="B23" s="51">
        <v>2</v>
      </c>
      <c r="C23" s="52">
        <f>FV($D$18,$B23*12,$D$16*-1)</f>
        <v>5445.5254595290435</v>
      </c>
      <c r="D23" s="53">
        <f>C23*rendimento_carteira</f>
        <v>32.673152757174265</v>
      </c>
    </row>
    <row r="24" spans="1:6" ht="17.25" x14ac:dyDescent="0.3">
      <c r="A24" s="42"/>
      <c r="B24" s="49">
        <v>5</v>
      </c>
      <c r="C24" s="4">
        <f t="shared" ref="C24:C27" si="0">FV($D$18,$B24*12,$D$16*-1)</f>
        <v>16755.382799697527</v>
      </c>
      <c r="D24" s="5">
        <f>C24*rendimento_carteira</f>
        <v>100.53229679818516</v>
      </c>
    </row>
    <row r="25" spans="1:6" ht="17.25" x14ac:dyDescent="0.3">
      <c r="A25" s="42"/>
      <c r="B25" s="49">
        <v>10</v>
      </c>
      <c r="C25" s="4">
        <f t="shared" si="0"/>
        <v>48656.842506034438</v>
      </c>
      <c r="D25" s="5">
        <f>C25*rendimento_carteira</f>
        <v>291.94105503620665</v>
      </c>
    </row>
    <row r="26" spans="1:6" ht="17.25" x14ac:dyDescent="0.3">
      <c r="A26" s="42"/>
      <c r="B26" s="49">
        <v>20</v>
      </c>
      <c r="C26" s="4">
        <f t="shared" si="0"/>
        <v>225039.68001941612</v>
      </c>
      <c r="D26" s="5">
        <f>C26*rendimento_carteira</f>
        <v>1350.2380801164968</v>
      </c>
    </row>
    <row r="27" spans="1:6" ht="18" thickBot="1" x14ac:dyDescent="0.35">
      <c r="A27" s="42"/>
      <c r="B27" s="50">
        <v>30</v>
      </c>
      <c r="C27" s="54">
        <f t="shared" si="0"/>
        <v>864433.93100094295</v>
      </c>
      <c r="D27" s="6">
        <f>C27*rendimento_carteira</f>
        <v>5186.6035860056581</v>
      </c>
    </row>
    <row r="28" spans="1:6" s="41" customFormat="1" x14ac:dyDescent="0.25"/>
    <row r="29" spans="1:6" x14ac:dyDescent="0.25">
      <c r="B29" s="47" t="s">
        <v>9</v>
      </c>
      <c r="C29" s="48" t="s">
        <v>6</v>
      </c>
      <c r="D29" s="47"/>
    </row>
    <row r="30" spans="1:6" x14ac:dyDescent="0.25">
      <c r="B30" s="16" t="s">
        <v>8</v>
      </c>
      <c r="C30" s="17">
        <f>aporte</f>
        <v>200</v>
      </c>
      <c r="D30" s="16"/>
    </row>
    <row r="31" spans="1:6" s="41" customFormat="1" x14ac:dyDescent="0.25"/>
    <row r="32" spans="1:6" x14ac:dyDescent="0.25">
      <c r="B32" s="55" t="s">
        <v>10</v>
      </c>
      <c r="C32" s="55" t="s">
        <v>11</v>
      </c>
      <c r="D32" s="55" t="s">
        <v>12</v>
      </c>
    </row>
    <row r="33" spans="2:4" x14ac:dyDescent="0.25">
      <c r="B33" s="1" t="s">
        <v>13</v>
      </c>
      <c r="C33" s="2">
        <f>VLOOKUP($C$29&amp;"-"&amp;B33,Planilha2!$A:$D,4,FALSE)</f>
        <v>0.32</v>
      </c>
      <c r="D33" s="18">
        <f>C33*$C$30</f>
        <v>64</v>
      </c>
    </row>
    <row r="34" spans="2:4" x14ac:dyDescent="0.25">
      <c r="B34" s="1" t="s">
        <v>14</v>
      </c>
      <c r="C34" s="2">
        <f>VLOOKUP($C$29&amp;"-"&amp;B34,Planilha2!$A:$D,4,FALSE)</f>
        <v>0.35</v>
      </c>
      <c r="D34" s="18">
        <f t="shared" ref="D34:D38" si="1">C34*$C$30</f>
        <v>70</v>
      </c>
    </row>
    <row r="35" spans="2:4" x14ac:dyDescent="0.25">
      <c r="B35" s="1" t="s">
        <v>15</v>
      </c>
      <c r="C35" s="2">
        <f>VLOOKUP($C$29&amp;"-"&amp;B35,Planilha2!$A:$D,4,FALSE)</f>
        <v>0.08</v>
      </c>
      <c r="D35" s="18">
        <f t="shared" si="1"/>
        <v>16</v>
      </c>
    </row>
    <row r="36" spans="2:4" x14ac:dyDescent="0.25">
      <c r="B36" s="1" t="s">
        <v>16</v>
      </c>
      <c r="C36" s="2">
        <f>VLOOKUP($C$29&amp;"-"&amp;B36,Planilha2!$A:$D,4,FALSE)</f>
        <v>0.05</v>
      </c>
      <c r="D36" s="18">
        <f t="shared" si="1"/>
        <v>10</v>
      </c>
    </row>
    <row r="37" spans="2:4" x14ac:dyDescent="0.25">
      <c r="B37" s="1" t="s">
        <v>17</v>
      </c>
      <c r="C37" s="2">
        <f>VLOOKUP($C$29&amp;"-"&amp;B37,Planilha2!$A:$D,4,FALSE)</f>
        <v>0.1</v>
      </c>
      <c r="D37" s="18">
        <f t="shared" si="1"/>
        <v>20</v>
      </c>
    </row>
    <row r="38" spans="2:4" x14ac:dyDescent="0.25">
      <c r="B38" s="1" t="s">
        <v>18</v>
      </c>
      <c r="C38" s="2">
        <f>VLOOKUP($C$29&amp;"-"&amp;B38,Planilha2!$A:$D,4,FALSE)</f>
        <v>0.1</v>
      </c>
      <c r="D38" s="18">
        <f t="shared" si="1"/>
        <v>20</v>
      </c>
    </row>
    <row r="39" spans="2:4" x14ac:dyDescent="0.25">
      <c r="B39" s="56"/>
      <c r="C39" s="56"/>
      <c r="D39" s="57">
        <f>SUM(D33:D38)</f>
        <v>200</v>
      </c>
    </row>
    <row r="40" spans="2:4" x14ac:dyDescent="0.25"/>
    <row r="41" spans="2:4" x14ac:dyDescent="0.25"/>
    <row r="42" spans="2:4" x14ac:dyDescent="0.25"/>
    <row r="43" spans="2:4" x14ac:dyDescent="0.25"/>
    <row r="44" spans="2:4" x14ac:dyDescent="0.25"/>
    <row r="45" spans="2:4" x14ac:dyDescent="0.25"/>
    <row r="46" spans="2:4" x14ac:dyDescent="0.25"/>
    <row r="47" spans="2:4" x14ac:dyDescent="0.25"/>
    <row r="48" spans="2:4" x14ac:dyDescent="0.25"/>
    <row r="49" x14ac:dyDescent="0.25"/>
    <row r="50" x14ac:dyDescent="0.25"/>
    <row r="51" x14ac:dyDescent="0.25"/>
    <row r="52" x14ac:dyDescent="0.25"/>
    <row r="53" s="41" customFormat="1" x14ac:dyDescent="0.25"/>
    <row r="54" s="41" customFormat="1" x14ac:dyDescent="0.25"/>
    <row r="55" s="41" customFormat="1" x14ac:dyDescent="0.25"/>
    <row r="56" s="41" customFormat="1" hidden="1" x14ac:dyDescent="0.25"/>
    <row r="57" s="41" customFormat="1" hidden="1" x14ac:dyDescent="0.25"/>
    <row r="58" s="41" customFormat="1" hidden="1" x14ac:dyDescent="0.25"/>
  </sheetData>
  <mergeCells count="11">
    <mergeCell ref="B10:C10"/>
    <mergeCell ref="B11:C11"/>
    <mergeCell ref="B12:C12"/>
    <mergeCell ref="B13:C13"/>
    <mergeCell ref="B19:C19"/>
    <mergeCell ref="B22:C22"/>
    <mergeCell ref="B16:C16"/>
    <mergeCell ref="B17:C17"/>
    <mergeCell ref="B18:C18"/>
    <mergeCell ref="B20:C20"/>
    <mergeCell ref="B15:D15"/>
  </mergeCells>
  <dataValidations count="1">
    <dataValidation type="list" allowBlank="1" showInputMessage="1" showErrorMessage="1" sqref="C29" xr:uid="{25FB6157-0D6F-4288-BDF6-1C9F16279EC9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A6F9-1A8F-494B-BC52-78E26FF12D4E}">
  <dimension ref="A2:H21"/>
  <sheetViews>
    <sheetView showGridLines="0" zoomScale="115" zoomScaleNormal="115" workbookViewId="0">
      <selection activeCell="C7" sqref="C7"/>
    </sheetView>
  </sheetViews>
  <sheetFormatPr defaultRowHeight="15" x14ac:dyDescent="0.25"/>
  <cols>
    <col min="1" max="1" width="29.140625" bestFit="1" customWidth="1"/>
    <col min="2" max="2" width="11.5703125" bestFit="1" customWidth="1"/>
    <col min="3" max="3" width="17.7109375" bestFit="1" customWidth="1"/>
    <col min="7" max="7" width="15.42578125" bestFit="1" customWidth="1"/>
  </cols>
  <sheetData>
    <row r="2" spans="1:8" x14ac:dyDescent="0.25">
      <c r="A2" s="26" t="s">
        <v>20</v>
      </c>
      <c r="B2" s="26" t="s">
        <v>9</v>
      </c>
      <c r="C2" s="27" t="s">
        <v>10</v>
      </c>
      <c r="D2" s="27" t="s">
        <v>19</v>
      </c>
    </row>
    <row r="3" spans="1:8" x14ac:dyDescent="0.25">
      <c r="A3" t="str">
        <f>B3&amp;"-"&amp;C3</f>
        <v>Conservador-PAPEL</v>
      </c>
      <c r="B3" t="s">
        <v>5</v>
      </c>
      <c r="C3" s="1" t="s">
        <v>13</v>
      </c>
      <c r="D3" s="2">
        <v>0.3</v>
      </c>
      <c r="H3" t="s">
        <v>19</v>
      </c>
    </row>
    <row r="4" spans="1:8" x14ac:dyDescent="0.25">
      <c r="A4" t="str">
        <f t="shared" ref="A4:A20" si="0">B4&amp;"-"&amp;C4</f>
        <v>Conservador-TIJOLO</v>
      </c>
      <c r="B4" t="s">
        <v>5</v>
      </c>
      <c r="C4" s="1" t="s">
        <v>14</v>
      </c>
      <c r="D4" s="2">
        <v>0.5</v>
      </c>
      <c r="G4" s="15" t="s">
        <v>21</v>
      </c>
      <c r="H4" s="25">
        <f>VLOOKUP(G4,$A:$D,4,FALSE)</f>
        <v>0.35</v>
      </c>
    </row>
    <row r="5" spans="1:8" x14ac:dyDescent="0.25">
      <c r="A5" t="str">
        <f t="shared" si="0"/>
        <v>Conservador-HÍBRIDOS</v>
      </c>
      <c r="B5" t="s">
        <v>5</v>
      </c>
      <c r="C5" s="1" t="s">
        <v>15</v>
      </c>
      <c r="D5" s="2">
        <v>0.1</v>
      </c>
    </row>
    <row r="6" spans="1:8" x14ac:dyDescent="0.25">
      <c r="A6" t="str">
        <f t="shared" si="0"/>
        <v>Conservador-FOFs</v>
      </c>
      <c r="B6" t="s">
        <v>5</v>
      </c>
      <c r="C6" s="1" t="s">
        <v>16</v>
      </c>
      <c r="D6" s="2">
        <v>0.1</v>
      </c>
    </row>
    <row r="7" spans="1:8" x14ac:dyDescent="0.25">
      <c r="A7" t="str">
        <f t="shared" si="0"/>
        <v>Conservador-DESENVOLVIMENTO</v>
      </c>
      <c r="B7" t="s">
        <v>5</v>
      </c>
      <c r="C7" s="1" t="s">
        <v>17</v>
      </c>
      <c r="D7" s="2">
        <v>0</v>
      </c>
    </row>
    <row r="8" spans="1:8" ht="15.75" thickBot="1" x14ac:dyDescent="0.3">
      <c r="A8" s="19" t="str">
        <f t="shared" si="0"/>
        <v>Conservador-HOTELARIAS</v>
      </c>
      <c r="B8" s="19" t="s">
        <v>5</v>
      </c>
      <c r="C8" s="20" t="s">
        <v>18</v>
      </c>
      <c r="D8" s="21">
        <v>0</v>
      </c>
    </row>
    <row r="9" spans="1:8" x14ac:dyDescent="0.25">
      <c r="A9" t="str">
        <f t="shared" si="0"/>
        <v>Moderado-PAPEL</v>
      </c>
      <c r="B9" t="s">
        <v>6</v>
      </c>
      <c r="C9" s="1" t="s">
        <v>13</v>
      </c>
      <c r="D9" s="2">
        <v>0.32</v>
      </c>
    </row>
    <row r="10" spans="1:8" x14ac:dyDescent="0.25">
      <c r="A10" s="22" t="str">
        <f t="shared" si="0"/>
        <v>Moderado-TIJOLO</v>
      </c>
      <c r="B10" s="22" t="s">
        <v>6</v>
      </c>
      <c r="C10" s="23" t="s">
        <v>14</v>
      </c>
      <c r="D10" s="24">
        <v>0.35</v>
      </c>
    </row>
    <row r="11" spans="1:8" x14ac:dyDescent="0.25">
      <c r="A11" t="str">
        <f t="shared" si="0"/>
        <v>Moderado-HÍBRIDOS</v>
      </c>
      <c r="B11" t="s">
        <v>6</v>
      </c>
      <c r="C11" s="1" t="s">
        <v>15</v>
      </c>
      <c r="D11" s="2">
        <v>0.08</v>
      </c>
    </row>
    <row r="12" spans="1:8" x14ac:dyDescent="0.25">
      <c r="A12" t="str">
        <f t="shared" si="0"/>
        <v>Moderado-FOFs</v>
      </c>
      <c r="B12" t="s">
        <v>6</v>
      </c>
      <c r="C12" s="1" t="s">
        <v>16</v>
      </c>
      <c r="D12" s="2">
        <v>0.05</v>
      </c>
    </row>
    <row r="13" spans="1:8" x14ac:dyDescent="0.25">
      <c r="A13" t="str">
        <f t="shared" si="0"/>
        <v>Moderado-DESENVOLVIMENTO</v>
      </c>
      <c r="B13" t="s">
        <v>6</v>
      </c>
      <c r="C13" s="1" t="s">
        <v>17</v>
      </c>
      <c r="D13" s="2">
        <v>0.1</v>
      </c>
    </row>
    <row r="14" spans="1:8" ht="15.75" thickBot="1" x14ac:dyDescent="0.3">
      <c r="A14" s="19" t="str">
        <f t="shared" si="0"/>
        <v>Moderado-HOTELARIAS</v>
      </c>
      <c r="B14" s="19" t="s">
        <v>6</v>
      </c>
      <c r="C14" s="20" t="s">
        <v>18</v>
      </c>
      <c r="D14" s="21">
        <v>0.1</v>
      </c>
    </row>
    <row r="15" spans="1:8" x14ac:dyDescent="0.25">
      <c r="A15" t="str">
        <f t="shared" si="0"/>
        <v>Agressivo-PAPEL</v>
      </c>
      <c r="B15" t="s">
        <v>7</v>
      </c>
      <c r="C15" s="1" t="s">
        <v>13</v>
      </c>
      <c r="D15" s="2">
        <v>0.5</v>
      </c>
    </row>
    <row r="16" spans="1:8" x14ac:dyDescent="0.25">
      <c r="A16" t="str">
        <f t="shared" si="0"/>
        <v>Agressivo-TIJOLO</v>
      </c>
      <c r="B16" t="s">
        <v>7</v>
      </c>
      <c r="C16" s="1" t="s">
        <v>14</v>
      </c>
      <c r="D16" s="2">
        <v>0.1</v>
      </c>
    </row>
    <row r="17" spans="1:4" x14ac:dyDescent="0.25">
      <c r="A17" t="str">
        <f t="shared" si="0"/>
        <v>Agressivo-HÍBRIDOS</v>
      </c>
      <c r="B17" t="s">
        <v>7</v>
      </c>
      <c r="C17" s="1" t="s">
        <v>15</v>
      </c>
      <c r="D17" s="2">
        <v>0.05</v>
      </c>
    </row>
    <row r="18" spans="1:4" x14ac:dyDescent="0.25">
      <c r="A18" t="str">
        <f t="shared" si="0"/>
        <v>Agressivo-FOFs</v>
      </c>
      <c r="B18" t="s">
        <v>7</v>
      </c>
      <c r="C18" s="1" t="s">
        <v>16</v>
      </c>
      <c r="D18" s="2">
        <v>0.05</v>
      </c>
    </row>
    <row r="19" spans="1:4" x14ac:dyDescent="0.25">
      <c r="A19" t="str">
        <f t="shared" si="0"/>
        <v>Agressivo-DESENVOLVIMENTO</v>
      </c>
      <c r="B19" t="s">
        <v>7</v>
      </c>
      <c r="C19" s="1" t="s">
        <v>17</v>
      </c>
      <c r="D19" s="2">
        <v>0.2</v>
      </c>
    </row>
    <row r="20" spans="1:4" x14ac:dyDescent="0.25">
      <c r="A20" t="str">
        <f t="shared" si="0"/>
        <v>Agressivo-HOTELARIAS</v>
      </c>
      <c r="B20" t="s">
        <v>7</v>
      </c>
      <c r="C20" s="1" t="s">
        <v>18</v>
      </c>
      <c r="D20" s="2">
        <v>0.1</v>
      </c>
    </row>
    <row r="21" spans="1:4" x14ac:dyDescent="0.25">
      <c r="D21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D0D6DD-E6DB-45C8-8F90-E314C090C085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C32110DE-3D77-470C-9CED-65521C30E3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BBC473-00BC-48E4-BFA3-FE8E2B1F0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Planilha2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DDD</cp:lastModifiedBy>
  <dcterms:created xsi:type="dcterms:W3CDTF">2025-04-16T18:38:03Z</dcterms:created>
  <dcterms:modified xsi:type="dcterms:W3CDTF">2025-06-07T19:14:24Z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