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frommons/Documents/GitHub/crown-marketplace/spec/fixtures/files/"/>
    </mc:Choice>
  </mc:AlternateContent>
  <xr:revisionPtr revIDLastSave="0" documentId="8_{3316BDF1-A255-C641-A51E-00911B7DBED4}" xr6:coauthVersionLast="45" xr6:coauthVersionMax="45" xr10:uidLastSave="{00000000-0000-0000-0000-000000000000}"/>
  <bookViews>
    <workbookView xWindow="420" yWindow="10760" windowWidth="21140" windowHeight="16940" xr2:uid="{A95C00BC-BA3D-D74C-9D59-4FD5CFF1AB6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1" i="1" l="1"/>
  <c r="AE11" i="1"/>
  <c r="AW10" i="1"/>
  <c r="AE10" i="1"/>
  <c r="AW9" i="1"/>
  <c r="AE9" i="1"/>
  <c r="AW8" i="1"/>
  <c r="AE8" i="1"/>
  <c r="AW7" i="1"/>
  <c r="AE7" i="1"/>
  <c r="AW6" i="1"/>
  <c r="AE6" i="1"/>
  <c r="AW5" i="1"/>
  <c r="AE5" i="1"/>
  <c r="AW4" i="1"/>
  <c r="AE4" i="1"/>
  <c r="AW3" i="1"/>
  <c r="AE3" i="1"/>
  <c r="AW2" i="1"/>
  <c r="AE2" i="1"/>
  <c r="AP11" i="1"/>
  <c r="AM11" i="1"/>
  <c r="AL11" i="1"/>
  <c r="AJ11" i="1"/>
  <c r="AH11" i="1"/>
  <c r="X11" i="1"/>
  <c r="U11" i="1"/>
  <c r="T11" i="1"/>
  <c r="R11" i="1"/>
  <c r="P11" i="1"/>
  <c r="O11" i="1"/>
  <c r="Q11" i="1" s="1"/>
  <c r="S11" i="1" s="1"/>
  <c r="V11" i="1" s="1"/>
  <c r="N11" i="1"/>
  <c r="AG11" i="1" s="1"/>
  <c r="AI11" i="1" s="1"/>
  <c r="AK11" i="1" s="1"/>
  <c r="AN11" i="1" s="1"/>
  <c r="M11" i="1"/>
  <c r="L11" i="1"/>
  <c r="D11" i="1"/>
  <c r="C11" i="1"/>
  <c r="AP10" i="1"/>
  <c r="AM10" i="1"/>
  <c r="AL10" i="1"/>
  <c r="AJ10" i="1"/>
  <c r="AH10" i="1"/>
  <c r="X10" i="1"/>
  <c r="U10" i="1"/>
  <c r="T10" i="1"/>
  <c r="R10" i="1"/>
  <c r="P10" i="1"/>
  <c r="N10" i="1"/>
  <c r="AG10" i="1" s="1"/>
  <c r="AI10" i="1" s="1"/>
  <c r="AK10" i="1" s="1"/>
  <c r="AN10" i="1" s="1"/>
  <c r="M10" i="1"/>
  <c r="O10" i="1" s="1"/>
  <c r="L10" i="1"/>
  <c r="D10" i="1"/>
  <c r="C10" i="1"/>
  <c r="AP9" i="1"/>
  <c r="AO9" i="1"/>
  <c r="AM9" i="1"/>
  <c r="AL9" i="1"/>
  <c r="AK9" i="1"/>
  <c r="AN9" i="1" s="1"/>
  <c r="AJ9" i="1"/>
  <c r="AH9" i="1"/>
  <c r="AG9" i="1"/>
  <c r="AI9" i="1" s="1"/>
  <c r="X9" i="1"/>
  <c r="U9" i="1"/>
  <c r="T9" i="1"/>
  <c r="R9" i="1"/>
  <c r="P9" i="1"/>
  <c r="N9" i="1"/>
  <c r="M9" i="1"/>
  <c r="O9" i="1" s="1"/>
  <c r="Q9" i="1" s="1"/>
  <c r="S9" i="1" s="1"/>
  <c r="V9" i="1" s="1"/>
  <c r="L9" i="1"/>
  <c r="D9" i="1"/>
  <c r="C9" i="1"/>
  <c r="AP8" i="1"/>
  <c r="AM8" i="1"/>
  <c r="AL8" i="1"/>
  <c r="AJ8" i="1"/>
  <c r="AH8" i="1"/>
  <c r="X8" i="1"/>
  <c r="U8" i="1"/>
  <c r="T8" i="1"/>
  <c r="R8" i="1"/>
  <c r="P8" i="1"/>
  <c r="N8" i="1"/>
  <c r="AG8" i="1" s="1"/>
  <c r="AI8" i="1" s="1"/>
  <c r="AK8" i="1" s="1"/>
  <c r="M8" i="1"/>
  <c r="O8" i="1" s="1"/>
  <c r="Q8" i="1" s="1"/>
  <c r="S8" i="1" s="1"/>
  <c r="V8" i="1" s="1"/>
  <c r="L8" i="1"/>
  <c r="D8" i="1"/>
  <c r="C8" i="1"/>
  <c r="AP7" i="1"/>
  <c r="AM7" i="1"/>
  <c r="AL7" i="1"/>
  <c r="AJ7" i="1"/>
  <c r="AH7" i="1"/>
  <c r="X7" i="1"/>
  <c r="W7" i="1"/>
  <c r="U7" i="1"/>
  <c r="T7" i="1"/>
  <c r="S7" i="1"/>
  <c r="V7" i="1" s="1"/>
  <c r="R7" i="1"/>
  <c r="P7" i="1"/>
  <c r="O7" i="1"/>
  <c r="Q7" i="1" s="1"/>
  <c r="N7" i="1"/>
  <c r="AG7" i="1" s="1"/>
  <c r="AI7" i="1" s="1"/>
  <c r="AK7" i="1" s="1"/>
  <c r="AN7" i="1" s="1"/>
  <c r="M7" i="1"/>
  <c r="L7" i="1"/>
  <c r="D7" i="1"/>
  <c r="C7" i="1"/>
  <c r="AP6" i="1"/>
  <c r="AM6" i="1"/>
  <c r="AL6" i="1"/>
  <c r="AJ6" i="1"/>
  <c r="AH6" i="1"/>
  <c r="AG6" i="1"/>
  <c r="AI6" i="1" s="1"/>
  <c r="AK6" i="1" s="1"/>
  <c r="AN6" i="1" s="1"/>
  <c r="X6" i="1"/>
  <c r="U6" i="1"/>
  <c r="T6" i="1"/>
  <c r="R6" i="1"/>
  <c r="P6" i="1"/>
  <c r="N6" i="1"/>
  <c r="M6" i="1"/>
  <c r="O6" i="1" s="1"/>
  <c r="Q6" i="1" s="1"/>
  <c r="S6" i="1" s="1"/>
  <c r="V6" i="1" s="1"/>
  <c r="L6" i="1"/>
  <c r="D6" i="1"/>
  <c r="C6" i="1"/>
  <c r="AP5" i="1"/>
  <c r="AO5" i="1"/>
  <c r="AM5" i="1"/>
  <c r="AL5" i="1"/>
  <c r="AK5" i="1"/>
  <c r="AN5" i="1" s="1"/>
  <c r="AJ5" i="1"/>
  <c r="AH5" i="1"/>
  <c r="AG5" i="1"/>
  <c r="AI5" i="1" s="1"/>
  <c r="X5" i="1"/>
  <c r="U5" i="1"/>
  <c r="T5" i="1"/>
  <c r="R5" i="1"/>
  <c r="Q5" i="1"/>
  <c r="S5" i="1" s="1"/>
  <c r="V5" i="1" s="1"/>
  <c r="W5" i="1" s="1"/>
  <c r="P5" i="1"/>
  <c r="N5" i="1"/>
  <c r="M5" i="1"/>
  <c r="O5" i="1" s="1"/>
  <c r="L5" i="1"/>
  <c r="D5" i="1"/>
  <c r="C5" i="1"/>
  <c r="AP4" i="1"/>
  <c r="AM4" i="1"/>
  <c r="AL4" i="1"/>
  <c r="AJ4" i="1"/>
  <c r="AH4" i="1"/>
  <c r="X4" i="1"/>
  <c r="U4" i="1"/>
  <c r="T4" i="1"/>
  <c r="R4" i="1"/>
  <c r="P4" i="1"/>
  <c r="N4" i="1"/>
  <c r="AG4" i="1" s="1"/>
  <c r="AI4" i="1" s="1"/>
  <c r="AK4" i="1" s="1"/>
  <c r="M4" i="1"/>
  <c r="O4" i="1" s="1"/>
  <c r="Q4" i="1" s="1"/>
  <c r="L4" i="1"/>
  <c r="D4" i="1"/>
  <c r="C4" i="1"/>
  <c r="AP3" i="1"/>
  <c r="AM3" i="1"/>
  <c r="AL3" i="1"/>
  <c r="AJ3" i="1"/>
  <c r="AH3" i="1"/>
  <c r="X3" i="1"/>
  <c r="U3" i="1"/>
  <c r="T3" i="1"/>
  <c r="R3" i="1"/>
  <c r="P3" i="1"/>
  <c r="O3" i="1"/>
  <c r="Q3" i="1" s="1"/>
  <c r="S3" i="1" s="1"/>
  <c r="V3" i="1" s="1"/>
  <c r="N3" i="1"/>
  <c r="AG3" i="1" s="1"/>
  <c r="AI3" i="1" s="1"/>
  <c r="AK3" i="1" s="1"/>
  <c r="AN3" i="1" s="1"/>
  <c r="M3" i="1"/>
  <c r="L3" i="1"/>
  <c r="D3" i="1"/>
  <c r="C3" i="1"/>
  <c r="AP2" i="1"/>
  <c r="AM2" i="1"/>
  <c r="AL2" i="1"/>
  <c r="AJ2" i="1"/>
  <c r="AI2" i="1"/>
  <c r="AH2" i="1"/>
  <c r="AG2" i="1"/>
  <c r="X2" i="1"/>
  <c r="U2" i="1"/>
  <c r="T2" i="1"/>
  <c r="R2" i="1"/>
  <c r="P2" i="1"/>
  <c r="O2" i="1"/>
  <c r="Q2" i="1" s="1"/>
  <c r="S2" i="1" s="1"/>
  <c r="N2" i="1"/>
  <c r="M2" i="1"/>
  <c r="L2" i="1"/>
  <c r="D2" i="1"/>
  <c r="C2" i="1"/>
  <c r="AO3" i="1" l="1"/>
  <c r="AQ3" i="1" s="1"/>
  <c r="AO6" i="1"/>
  <c r="AQ6" i="1" s="1"/>
  <c r="AO7" i="1"/>
  <c r="AQ7" i="1" s="1"/>
  <c r="W9" i="1"/>
  <c r="Y9" i="1"/>
  <c r="Y3" i="1"/>
  <c r="W3" i="1"/>
  <c r="W8" i="1"/>
  <c r="Y8" i="1" s="1"/>
  <c r="W6" i="1"/>
  <c r="Y6" i="1" s="1"/>
  <c r="AO11" i="1"/>
  <c r="AQ11" i="1"/>
  <c r="S4" i="1"/>
  <c r="V4" i="1" s="1"/>
  <c r="AQ9" i="1"/>
  <c r="W11" i="1"/>
  <c r="Y11" i="1" s="1"/>
  <c r="Y7" i="1"/>
  <c r="AO10" i="1"/>
  <c r="AQ10" i="1" s="1"/>
  <c r="V2" i="1"/>
  <c r="Y5" i="1"/>
  <c r="AN8" i="1"/>
  <c r="AN4" i="1"/>
  <c r="AQ5" i="1"/>
  <c r="AK2" i="1"/>
  <c r="AN2" i="1" s="1"/>
  <c r="Q10" i="1"/>
  <c r="S10" i="1" s="1"/>
  <c r="V10" i="1" s="1"/>
  <c r="AU10" i="1" l="1"/>
  <c r="AR10" i="1"/>
  <c r="AS10" i="1"/>
  <c r="AT10" i="1" s="1"/>
  <c r="AV10" i="1" s="1"/>
  <c r="AC8" i="1"/>
  <c r="AA8" i="1"/>
  <c r="Z8" i="1"/>
  <c r="AB8" i="1" s="1"/>
  <c r="AD8" i="1" s="1"/>
  <c r="AS7" i="1"/>
  <c r="AR7" i="1"/>
  <c r="AT7" i="1" s="1"/>
  <c r="AV7" i="1" s="1"/>
  <c r="AU7" i="1"/>
  <c r="Z11" i="1"/>
  <c r="AC11" i="1"/>
  <c r="AA11" i="1"/>
  <c r="AB11" i="1"/>
  <c r="AD11" i="1" s="1"/>
  <c r="AU6" i="1"/>
  <c r="AS6" i="1"/>
  <c r="AR6" i="1"/>
  <c r="AT6" i="1" s="1"/>
  <c r="AV6" i="1" s="1"/>
  <c r="AA6" i="1"/>
  <c r="Z6" i="1"/>
  <c r="AC6" i="1"/>
  <c r="AB6" i="1"/>
  <c r="AD6" i="1" s="1"/>
  <c r="AS3" i="1"/>
  <c r="AR3" i="1"/>
  <c r="AT3" i="1" s="1"/>
  <c r="AV3" i="1" s="1"/>
  <c r="AU3" i="1"/>
  <c r="AO4" i="1"/>
  <c r="AQ4" i="1"/>
  <c r="W2" i="1"/>
  <c r="Y2" i="1"/>
  <c r="W10" i="1"/>
  <c r="Y10" i="1"/>
  <c r="AO8" i="1"/>
  <c r="AQ8" i="1"/>
  <c r="AR9" i="1"/>
  <c r="AU9" i="1"/>
  <c r="AS9" i="1"/>
  <c r="AT9" i="1" s="1"/>
  <c r="AV9" i="1" s="1"/>
  <c r="AR5" i="1"/>
  <c r="AU5" i="1"/>
  <c r="AS5" i="1"/>
  <c r="AT5" i="1" s="1"/>
  <c r="AV5" i="1" s="1"/>
  <c r="AS11" i="1"/>
  <c r="AU11" i="1"/>
  <c r="AR11" i="1"/>
  <c r="AT11" i="1" s="1"/>
  <c r="AV11" i="1" s="1"/>
  <c r="AA9" i="1"/>
  <c r="Z9" i="1"/>
  <c r="AB9" i="1" s="1"/>
  <c r="AD9" i="1" s="1"/>
  <c r="AC9" i="1"/>
  <c r="AO2" i="1"/>
  <c r="AQ2" i="1" s="1"/>
  <c r="AA5" i="1"/>
  <c r="AB5" i="1" s="1"/>
  <c r="AD5" i="1" s="1"/>
  <c r="Z5" i="1"/>
  <c r="AC5" i="1"/>
  <c r="Z7" i="1"/>
  <c r="AB7" i="1" s="1"/>
  <c r="AD7" i="1" s="1"/>
  <c r="AC7" i="1"/>
  <c r="AA7" i="1"/>
  <c r="W4" i="1"/>
  <c r="Y4" i="1" s="1"/>
  <c r="Z3" i="1"/>
  <c r="AC3" i="1"/>
  <c r="AA3" i="1"/>
  <c r="AB3" i="1" s="1"/>
  <c r="AD3" i="1" s="1"/>
  <c r="AF7" i="1" l="1"/>
  <c r="AU2" i="1"/>
  <c r="AT2" i="1"/>
  <c r="AV2" i="1" s="1"/>
  <c r="AS2" i="1"/>
  <c r="AR2" i="1"/>
  <c r="AX11" i="1"/>
  <c r="AX6" i="1"/>
  <c r="AX7" i="1"/>
  <c r="AC4" i="1"/>
  <c r="AA4" i="1"/>
  <c r="Z4" i="1"/>
  <c r="AB4" i="1" s="1"/>
  <c r="AD4" i="1" s="1"/>
  <c r="AX10" i="1"/>
  <c r="AF3" i="1"/>
  <c r="AF9" i="1"/>
  <c r="AX9" i="1"/>
  <c r="AX3" i="1"/>
  <c r="AF8" i="1"/>
  <c r="AF5" i="1"/>
  <c r="AX5" i="1"/>
  <c r="AS8" i="1"/>
  <c r="AR8" i="1"/>
  <c r="AU8" i="1"/>
  <c r="AT8" i="1"/>
  <c r="AV8" i="1" s="1"/>
  <c r="AF11" i="1"/>
  <c r="AA2" i="1"/>
  <c r="Z2" i="1"/>
  <c r="AB2" i="1" s="1"/>
  <c r="AD2" i="1" s="1"/>
  <c r="AC2" i="1"/>
  <c r="AA10" i="1"/>
  <c r="Z10" i="1"/>
  <c r="AB10" i="1" s="1"/>
  <c r="AD10" i="1" s="1"/>
  <c r="AC10" i="1"/>
  <c r="AS4" i="1"/>
  <c r="AR4" i="1"/>
  <c r="AT4" i="1" s="1"/>
  <c r="AV4" i="1" s="1"/>
  <c r="AU4" i="1"/>
  <c r="AF6" i="1"/>
  <c r="AF2" i="1" l="1"/>
  <c r="AX4" i="1"/>
  <c r="AF10" i="1"/>
  <c r="AF4" i="1"/>
  <c r="AX2" i="1"/>
  <c r="AX8" i="1"/>
</calcChain>
</file>

<file path=xl/sharedStrings.xml><?xml version="1.0" encoding="utf-8"?>
<sst xmlns="http://schemas.openxmlformats.org/spreadsheetml/2006/main" count="120" uniqueCount="55">
  <si>
    <t>Customer's Buildings/Services</t>
  </si>
  <si>
    <t>Service reference</t>
  </si>
  <si>
    <t>Service Name</t>
  </si>
  <si>
    <t>Customer volume entry per building (if service required) for pricing calc</t>
  </si>
  <si>
    <t>UoM volume</t>
  </si>
  <si>
    <t>Number of Building Occupants per annum 
(If G.1 or G.3 selected)</t>
  </si>
  <si>
    <t>TUPE involved?</t>
  </si>
  <si>
    <t>London location</t>
  </si>
  <si>
    <t>CAFM (M.1)</t>
  </si>
  <si>
    <t>Helpdesk (N.1)</t>
  </si>
  <si>
    <t>Building Business &amp; Occupational Profile</t>
  </si>
  <si>
    <t>Building type</t>
  </si>
  <si>
    <t>Framework rate</t>
  </si>
  <si>
    <t>Benchmark rate</t>
  </si>
  <si>
    <t>Unit of Measure of Deliverables required</t>
  </si>
  <si>
    <t>Cleaning consumables 
(if G.1 or G.3 selected)</t>
  </si>
  <si>
    <t>Subtotal 1</t>
  </si>
  <si>
    <t>London location variance (Framework)</t>
  </si>
  <si>
    <t>Subtotal 2</t>
  </si>
  <si>
    <t>CAFM</t>
  </si>
  <si>
    <t>Helpdesk</t>
  </si>
  <si>
    <t>Subtotal 3</t>
  </si>
  <si>
    <t>Mobilisation</t>
  </si>
  <si>
    <t>TUPE risk premium</t>
  </si>
  <si>
    <t>Year 1 Deliverables Value (Total)</t>
  </si>
  <si>
    <t xml:space="preserve">Management Overhead </t>
  </si>
  <si>
    <t>Corporate Overhead</t>
  </si>
  <si>
    <t>Year 1 Total Charges Sub-Total</t>
  </si>
  <si>
    <t>Profit</t>
  </si>
  <si>
    <t>Year 1 Total Charges</t>
  </si>
  <si>
    <t>Subsequent Year(s) Total Charges</t>
  </si>
  <si>
    <t>Total Charges</t>
  </si>
  <si>
    <t>London location variance (Benchmark)</t>
  </si>
  <si>
    <t>Building 1/Service 1</t>
  </si>
  <si>
    <t>C.1</t>
  </si>
  <si>
    <t>N</t>
  </si>
  <si>
    <t>General office - Customer Facing</t>
  </si>
  <si>
    <t>Building 1/Service 2</t>
  </si>
  <si>
    <t>C.2</t>
  </si>
  <si>
    <t>Building 1/Service 3</t>
  </si>
  <si>
    <t>C.3</t>
  </si>
  <si>
    <t>Building 1/Service 4</t>
  </si>
  <si>
    <t>C.4</t>
  </si>
  <si>
    <t>Building 1/Service 5</t>
  </si>
  <si>
    <t>C.6</t>
  </si>
  <si>
    <t>Building 1/Service 6</t>
  </si>
  <si>
    <t>C.7</t>
  </si>
  <si>
    <t>Building 1/Service 7</t>
  </si>
  <si>
    <t>C.11</t>
  </si>
  <si>
    <t>Building 1/Service 8</t>
  </si>
  <si>
    <t>C.12</t>
  </si>
  <si>
    <t>Building 1/Service 9</t>
  </si>
  <si>
    <t>C.13</t>
  </si>
  <si>
    <t>Building 1/Service 10</t>
  </si>
  <si>
    <t>C.5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</si>
</sst>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2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theme="5"/>
      <name val="Arial"/>
      <family val="2"/>
    </font>
    <font>
      <b/>
      <sz val="11"/>
      <color theme="5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1" fillId="2" borderId="7" xfId="0" applyFont="1" applyFill="1" applyBorder="1" applyAlignment="1">
      <alignment horizontal="left" vertical="center" wrapText="1"/>
    </xf>
    <xf numFmtId="4" fontId="1" fillId="2" borderId="7" xfId="0" applyNumberFormat="1" applyFont="1" applyFill="1" applyBorder="1" applyAlignment="1">
      <alignment horizontal="left" vertical="center" wrapText="1"/>
    </xf>
    <xf numFmtId="0" fontId="0" fillId="2" borderId="7" xfId="0" applyFill="1" applyBorder="1"/>
    <xf numFmtId="4" fontId="0" fillId="2" borderId="7" xfId="0" applyNumberFormat="1" applyFill="1" applyBorder="1" applyAlignment="1">
      <alignment horizontal="center" vertical="center"/>
    </xf>
    <xf numFmtId="4" fontId="0" fillId="2" borderId="8" xfId="0" applyNumberForma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164" fontId="2" fillId="2" borderId="12" xfId="0" applyNumberFormat="1" applyFont="1" applyFill="1" applyBorder="1"/>
    <xf numFmtId="164" fontId="2" fillId="2" borderId="7" xfId="0" applyNumberFormat="1" applyFont="1" applyFill="1" applyBorder="1"/>
    <xf numFmtId="164" fontId="3" fillId="2" borderId="7" xfId="0" applyNumberFormat="1" applyFont="1" applyFill="1" applyBorder="1"/>
    <xf numFmtId="164" fontId="4" fillId="2" borderId="6" xfId="0" applyNumberFormat="1" applyFont="1" applyFill="1" applyBorder="1"/>
    <xf numFmtId="164" fontId="4" fillId="2" borderId="7" xfId="0" applyNumberFormat="1" applyFont="1" applyFill="1" applyBorder="1"/>
    <xf numFmtId="164" fontId="5" fillId="2" borderId="7" xfId="0" applyNumberFormat="1" applyFont="1" applyFill="1" applyBorder="1"/>
    <xf numFmtId="164" fontId="5" fillId="2" borderId="13" xfId="0" applyNumberFormat="1" applyFont="1" applyFill="1" applyBorder="1"/>
    <xf numFmtId="0" fontId="0" fillId="0" borderId="6" xfId="0" applyBorder="1" applyAlignment="1">
      <alignment vertical="center"/>
    </xf>
    <xf numFmtId="0" fontId="0" fillId="0" borderId="14" xfId="0" applyBorder="1" applyAlignment="1">
      <alignment horizontal="right" vertical="center"/>
    </xf>
    <xf numFmtId="0" fontId="1" fillId="0" borderId="15" xfId="0" applyFont="1" applyBorder="1" applyAlignment="1">
      <alignment horizontal="left" vertical="center" wrapText="1"/>
    </xf>
    <xf numFmtId="4" fontId="1" fillId="0" borderId="14" xfId="0" applyNumberFormat="1" applyFont="1" applyBorder="1" applyAlignment="1">
      <alignment horizontal="left" vertical="center" wrapText="1"/>
    </xf>
    <xf numFmtId="0" fontId="0" fillId="0" borderId="7" xfId="0" applyBorder="1"/>
    <xf numFmtId="0" fontId="0" fillId="0" borderId="14" xfId="0" applyBorder="1"/>
    <xf numFmtId="4" fontId="0" fillId="0" borderId="14" xfId="0" applyNumberFormat="1" applyBorder="1" applyAlignment="1">
      <alignment horizontal="center" vertical="center"/>
    </xf>
    <xf numFmtId="4" fontId="0" fillId="0" borderId="16" xfId="0" applyNumberFormat="1" applyBorder="1" applyAlignment="1">
      <alignment vertical="center" wrapText="1"/>
    </xf>
    <xf numFmtId="0" fontId="1" fillId="0" borderId="17" xfId="0" applyFont="1" applyBorder="1" applyAlignment="1">
      <alignment horizontal="left" vertical="center"/>
    </xf>
    <xf numFmtId="164" fontId="1" fillId="0" borderId="18" xfId="0" applyNumberFormat="1" applyFont="1" applyBorder="1" applyAlignment="1">
      <alignment horizontal="right"/>
    </xf>
    <xf numFmtId="164" fontId="1" fillId="0" borderId="19" xfId="0" applyNumberFormat="1" applyFont="1" applyBorder="1" applyAlignment="1">
      <alignment horizontal="right"/>
    </xf>
    <xf numFmtId="164" fontId="2" fillId="0" borderId="12" xfId="0" applyNumberFormat="1" applyFont="1" applyBorder="1"/>
    <xf numFmtId="164" fontId="2" fillId="0" borderId="15" xfId="0" applyNumberFormat="1" applyFont="1" applyBorder="1"/>
    <xf numFmtId="164" fontId="2" fillId="0" borderId="14" xfId="0" applyNumberFormat="1" applyFont="1" applyBorder="1"/>
    <xf numFmtId="164" fontId="2" fillId="0" borderId="18" xfId="0" applyNumberFormat="1" applyFont="1" applyBorder="1"/>
    <xf numFmtId="164" fontId="3" fillId="0" borderId="14" xfId="0" applyNumberFormat="1" applyFont="1" applyBorder="1"/>
    <xf numFmtId="164" fontId="3" fillId="0" borderId="20" xfId="0" applyNumberFormat="1" applyFont="1" applyBorder="1"/>
    <xf numFmtId="164" fontId="4" fillId="0" borderId="21" xfId="0" applyNumberFormat="1" applyFont="1" applyBorder="1"/>
    <xf numFmtId="164" fontId="4" fillId="0" borderId="15" xfId="0" applyNumberFormat="1" applyFont="1" applyBorder="1"/>
    <xf numFmtId="164" fontId="4" fillId="0" borderId="14" xfId="0" applyNumberFormat="1" applyFont="1" applyBorder="1"/>
    <xf numFmtId="164" fontId="4" fillId="0" borderId="20" xfId="0" applyNumberFormat="1" applyFont="1" applyBorder="1"/>
    <xf numFmtId="164" fontId="5" fillId="0" borderId="14" xfId="0" applyNumberFormat="1" applyFont="1" applyBorder="1"/>
    <xf numFmtId="164" fontId="5" fillId="0" borderId="16" xfId="0" applyNumberFormat="1" applyFont="1" applyBorder="1"/>
    <xf numFmtId="0" fontId="0" fillId="2" borderId="14" xfId="0" applyFill="1" applyBorder="1" applyAlignment="1">
      <alignment horizontal="right" vertical="center"/>
    </xf>
    <xf numFmtId="0" fontId="1" fillId="2" borderId="15" xfId="0" applyFont="1" applyFill="1" applyBorder="1" applyAlignment="1">
      <alignment horizontal="left" vertical="center" wrapText="1"/>
    </xf>
    <xf numFmtId="4" fontId="1" fillId="2" borderId="14" xfId="0" applyNumberFormat="1" applyFont="1" applyFill="1" applyBorder="1" applyAlignment="1">
      <alignment horizontal="left" vertical="center" wrapText="1"/>
    </xf>
    <xf numFmtId="0" fontId="0" fillId="2" borderId="14" xfId="0" applyFill="1" applyBorder="1"/>
    <xf numFmtId="4" fontId="0" fillId="2" borderId="14" xfId="0" applyNumberFormat="1" applyFill="1" applyBorder="1" applyAlignment="1">
      <alignment horizontal="center" vertical="center"/>
    </xf>
    <xf numFmtId="4" fontId="0" fillId="2" borderId="16" xfId="0" applyNumberFormat="1" applyFill="1" applyBorder="1" applyAlignment="1">
      <alignment vertical="center" wrapText="1"/>
    </xf>
    <xf numFmtId="0" fontId="1" fillId="2" borderId="17" xfId="0" applyFont="1" applyFill="1" applyBorder="1" applyAlignment="1">
      <alignment horizontal="left" vertical="center"/>
    </xf>
    <xf numFmtId="164" fontId="1" fillId="2" borderId="18" xfId="0" applyNumberFormat="1" applyFont="1" applyFill="1" applyBorder="1" applyAlignment="1">
      <alignment horizontal="right"/>
    </xf>
    <xf numFmtId="164" fontId="1" fillId="2" borderId="19" xfId="0" applyNumberFormat="1" applyFont="1" applyFill="1" applyBorder="1" applyAlignment="1">
      <alignment horizontal="right"/>
    </xf>
    <xf numFmtId="164" fontId="2" fillId="2" borderId="15" xfId="0" applyNumberFormat="1" applyFont="1" applyFill="1" applyBorder="1"/>
    <xf numFmtId="164" fontId="2" fillId="2" borderId="14" xfId="0" applyNumberFormat="1" applyFont="1" applyFill="1" applyBorder="1"/>
    <xf numFmtId="164" fontId="2" fillId="2" borderId="18" xfId="0" applyNumberFormat="1" applyFont="1" applyFill="1" applyBorder="1"/>
    <xf numFmtId="164" fontId="3" fillId="2" borderId="14" xfId="0" applyNumberFormat="1" applyFont="1" applyFill="1" applyBorder="1"/>
    <xf numFmtId="164" fontId="3" fillId="2" borderId="20" xfId="0" applyNumberFormat="1" applyFont="1" applyFill="1" applyBorder="1"/>
    <xf numFmtId="164" fontId="4" fillId="2" borderId="21" xfId="0" applyNumberFormat="1" applyFont="1" applyFill="1" applyBorder="1"/>
    <xf numFmtId="164" fontId="4" fillId="2" borderId="15" xfId="0" applyNumberFormat="1" applyFont="1" applyFill="1" applyBorder="1"/>
    <xf numFmtId="164" fontId="4" fillId="2" borderId="14" xfId="0" applyNumberFormat="1" applyFont="1" applyFill="1" applyBorder="1"/>
    <xf numFmtId="164" fontId="4" fillId="2" borderId="20" xfId="0" applyNumberFormat="1" applyFont="1" applyFill="1" applyBorder="1"/>
    <xf numFmtId="164" fontId="5" fillId="2" borderId="14" xfId="0" applyNumberFormat="1" applyFont="1" applyFill="1" applyBorder="1"/>
    <xf numFmtId="164" fontId="5" fillId="2" borderId="16" xfId="0" applyNumberFormat="1" applyFont="1" applyFill="1" applyBorder="1"/>
    <xf numFmtId="164" fontId="1" fillId="0" borderId="22" xfId="0" applyNumberFormat="1" applyFont="1" applyBorder="1" applyAlignment="1">
      <alignment horizontal="right"/>
    </xf>
    <xf numFmtId="164" fontId="1" fillId="0" borderId="23" xfId="0" applyNumberFormat="1" applyFont="1" applyBorder="1" applyAlignment="1">
      <alignment horizontal="right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frommons/Downloads/RM3830%20assessed%20value%20calc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sed value calculation"/>
      <sheetName val="assessed value calculation (1)"/>
      <sheetName val="ServicesLookupData"/>
      <sheetName val="ServicesLookupDataV3"/>
      <sheetName val="Services-Prices&amp;VariancesV6"/>
      <sheetName val="BuildingTypesLookupData"/>
      <sheetName val="services and UoM"/>
      <sheetName val="Framework&amp;Benchmrk calc process"/>
    </sheetNames>
    <sheetDataSet>
      <sheetData sheetId="0"/>
      <sheetData sheetId="1"/>
      <sheetData sheetId="2">
        <row r="2">
          <cell r="A2" t="str">
            <v>C.1</v>
          </cell>
          <cell r="B2">
            <v>4.8174132538082404</v>
          </cell>
          <cell r="C2">
            <v>2.6643275434425728</v>
          </cell>
          <cell r="D2" t="str">
            <v>Mechanical and Electrical Engineering Maintenance - Standard A, B or C</v>
          </cell>
          <cell r="E2" t="str">
            <v>Square Metre (GIA) per annum</v>
          </cell>
          <cell r="F2" t="str">
            <v>Number of square metres (the Gross Internal Area (GIA) of the building)</v>
          </cell>
        </row>
        <row r="3">
          <cell r="A3" t="str">
            <v>C.2</v>
          </cell>
          <cell r="B3">
            <v>2.1523592611238342</v>
          </cell>
          <cell r="C3">
            <v>2.8636694859762692</v>
          </cell>
          <cell r="D3" t="str">
            <v>Ventilation and Air Conditioning System Maintenance - Standard A, B or C</v>
          </cell>
          <cell r="E3" t="str">
            <v>Square Metre (GIA) per annum</v>
          </cell>
          <cell r="F3" t="str">
            <v>Number of square metres (the Gross Internal Area (GIA) of the building)</v>
          </cell>
        </row>
        <row r="4">
          <cell r="A4" t="str">
            <v>C.3</v>
          </cell>
          <cell r="B4">
            <v>0.26180363877085483</v>
          </cell>
          <cell r="C4">
            <v>0.14767435753129651</v>
          </cell>
          <cell r="D4" t="str">
            <v>Environmental Cleaning Service - Standard A, B or C</v>
          </cell>
          <cell r="E4" t="str">
            <v>Square Metre (GIA) per annum</v>
          </cell>
          <cell r="F4" t="str">
            <v>Number of square metres (the Gross Internal Area (GIA) of the building)</v>
          </cell>
        </row>
        <row r="5">
          <cell r="A5" t="str">
            <v>C.4</v>
          </cell>
          <cell r="B5">
            <v>1.0441701954261275</v>
          </cell>
          <cell r="C5">
            <v>0.92457648491349786</v>
          </cell>
          <cell r="D5" t="str">
            <v>Fire Detection and Firefighting Systems Maintenance - Standard A, B or C</v>
          </cell>
          <cell r="E5" t="str">
            <v>Square Metre (GIA) per annum</v>
          </cell>
          <cell r="F5" t="str">
            <v>Number of square metres (the Gross Internal Area (GIA) of the building)</v>
          </cell>
        </row>
        <row r="6">
          <cell r="A6" t="str">
            <v>C.6</v>
          </cell>
          <cell r="B6">
            <v>0.50437666124610769</v>
          </cell>
          <cell r="C6">
            <v>0.52119723177642419</v>
          </cell>
          <cell r="D6" t="str">
            <v>Security, Access and Intruder Systems Maintenance - Standard A, B or C</v>
          </cell>
          <cell r="E6" t="str">
            <v>Square Metre (GIA) per annum</v>
          </cell>
          <cell r="F6" t="str">
            <v>Number of square metres (the Gross Internal Area (GIA) of the building)</v>
          </cell>
        </row>
        <row r="7">
          <cell r="A7" t="str">
            <v>C.7</v>
          </cell>
          <cell r="B7">
            <v>1.4773416173850915</v>
          </cell>
          <cell r="C7">
            <v>2.79</v>
          </cell>
          <cell r="D7" t="str">
            <v>Internal &amp; External Building Fabric Maintenance - Standard A, B or C</v>
          </cell>
          <cell r="E7" t="str">
            <v>Square Metre (GIA) per annum</v>
          </cell>
          <cell r="F7" t="str">
            <v>Number of square metres (the Gross Internal Area (GIA) of the building)</v>
          </cell>
        </row>
        <row r="8">
          <cell r="A8" t="str">
            <v>C.11</v>
          </cell>
          <cell r="B8">
            <v>0.55966494852948812</v>
          </cell>
          <cell r="C8">
            <v>0.40231528714194709</v>
          </cell>
          <cell r="D8" t="str">
            <v>Building Management System (BMS) Maintenance - Standard A, B or C</v>
          </cell>
          <cell r="E8" t="str">
            <v>Square Metre (GIA) per annum</v>
          </cell>
          <cell r="F8" t="str">
            <v>Number of square metres (the Gross Internal Area (GIA) of the building)</v>
          </cell>
        </row>
        <row r="9">
          <cell r="A9" t="str">
            <v>C.12</v>
          </cell>
          <cell r="B9">
            <v>0.57068460399395582</v>
          </cell>
          <cell r="C9">
            <v>0.55908868969872083</v>
          </cell>
          <cell r="D9" t="str">
            <v>Standby Power System Maintenance - Standard A, B or C</v>
          </cell>
          <cell r="E9" t="str">
            <v>Square Metre (GIA) per annum</v>
          </cell>
          <cell r="F9" t="str">
            <v>Number of square metres (the Gross Internal Area (GIA) of the building)</v>
          </cell>
        </row>
        <row r="10">
          <cell r="A10" t="str">
            <v>C.13</v>
          </cell>
          <cell r="B10">
            <v>0.29352719489101037</v>
          </cell>
          <cell r="C10">
            <v>0.27878009706041662</v>
          </cell>
          <cell r="D10" t="str">
            <v>High Voltage (HV) and Switchgear Maintenance - Standard A, B or C</v>
          </cell>
          <cell r="E10" t="str">
            <v>Square Metre (GIA) per annum</v>
          </cell>
          <cell r="F10" t="str">
            <v>Number of square metres (the Gross Internal Area (GIA) of the building)</v>
          </cell>
        </row>
        <row r="11">
          <cell r="A11" t="str">
            <v>C.5</v>
          </cell>
          <cell r="B11">
            <v>210.4171460213033</v>
          </cell>
          <cell r="C11">
            <v>210.4171460213033</v>
          </cell>
          <cell r="D11" t="str">
            <v>Lifts, Hoists &amp; Conveyance Systems Maintenance - Standard A, B or C</v>
          </cell>
          <cell r="E11" t="str">
            <v>Number (per lift per floor) per annum</v>
          </cell>
          <cell r="F11" t="str">
            <v>The sum total of number of floors per lift</v>
          </cell>
        </row>
        <row r="12">
          <cell r="A12" t="str">
            <v>C.14</v>
          </cell>
          <cell r="B12">
            <v>0.39130496921015934</v>
          </cell>
          <cell r="C12">
            <v>0.39130496921015934</v>
          </cell>
          <cell r="D12" t="str">
            <v>Catering Equipment Maintenance - Standard A, B or C</v>
          </cell>
          <cell r="E12" t="str">
            <v>Square Metre (GIA) per annum</v>
          </cell>
          <cell r="F12" t="str">
            <v>Number of square metres (the Gross Internal Area (GIA) of the building)</v>
          </cell>
        </row>
        <row r="13">
          <cell r="A13" t="str">
            <v>C.8</v>
          </cell>
          <cell r="B13">
            <v>7.77</v>
          </cell>
          <cell r="C13">
            <v>7.77</v>
          </cell>
          <cell r="D13" t="str">
            <v>Reactive Maintenance Services</v>
          </cell>
          <cell r="E13" t="str">
            <v>Square Metre (GIA) per annum</v>
          </cell>
          <cell r="F13" t="str">
            <v>Number of square metres (the Gross Internal Area (GIA) of the building)</v>
          </cell>
        </row>
        <row r="14">
          <cell r="A14" t="str">
            <v>C.9</v>
          </cell>
          <cell r="B14">
            <v>2.1234362277613905</v>
          </cell>
          <cell r="C14">
            <v>2.1234362277613905</v>
          </cell>
          <cell r="D14" t="str">
            <v>Planned / Group Re-Lamping Service</v>
          </cell>
          <cell r="E14" t="str">
            <v>Square Metre (GIA) per annum</v>
          </cell>
          <cell r="F14" t="str">
            <v>Number of square metres (the Gross Internal Area (GIA) of the building)</v>
          </cell>
        </row>
        <row r="15">
          <cell r="A15" t="str">
            <v>C.10</v>
          </cell>
          <cell r="B15">
            <v>0.33958003751777827</v>
          </cell>
          <cell r="C15">
            <v>0.33958003751777832</v>
          </cell>
          <cell r="D15" t="str">
            <v>Automated Barrier Control System Maintenance</v>
          </cell>
          <cell r="E15" t="str">
            <v>Square Metre (GIA) per annum</v>
          </cell>
          <cell r="F15" t="str">
            <v>Number of square metres (the Gross Internal Area (GIA) of the building)</v>
          </cell>
        </row>
        <row r="16">
          <cell r="A16" t="str">
            <v>C.15</v>
          </cell>
          <cell r="B16">
            <v>0.13368101254246778</v>
          </cell>
          <cell r="C16">
            <v>0.13368101254246778</v>
          </cell>
          <cell r="D16" t="str">
            <v>Audio Visual (AV) Equipment Maintenance</v>
          </cell>
          <cell r="E16" t="str">
            <v>Square Metre (GIA) per annum</v>
          </cell>
          <cell r="F16" t="str">
            <v>Number of square metres (the Gross Internal Area (GIA) of the building)</v>
          </cell>
        </row>
        <row r="17">
          <cell r="A17" t="str">
            <v>C.16</v>
          </cell>
          <cell r="B17">
            <v>6.188463278536141E-2</v>
          </cell>
          <cell r="C17">
            <v>6.188463278536141E-2</v>
          </cell>
          <cell r="D17" t="str">
            <v>Television Cabling Maintenance</v>
          </cell>
          <cell r="E17" t="str">
            <v>Square Metre (GIA) per annum</v>
          </cell>
          <cell r="F17" t="str">
            <v>Number of square metres (the Gross Internal Area (GIA) of the building)</v>
          </cell>
        </row>
        <row r="18">
          <cell r="A18" t="str">
            <v>C.17</v>
          </cell>
          <cell r="B18">
            <v>5.4791141553252341E-2</v>
          </cell>
          <cell r="C18">
            <v>5.4791141553252334E-2</v>
          </cell>
          <cell r="D18" t="str">
            <v>Mail Room Equipment Maintenance</v>
          </cell>
          <cell r="E18" t="str">
            <v>Square Metre (GIA) per annum</v>
          </cell>
          <cell r="F18" t="str">
            <v>Number of square metres (the Gross Internal Area (GIA) of the building)</v>
          </cell>
        </row>
        <row r="19">
          <cell r="A19" t="str">
            <v>C.18</v>
          </cell>
          <cell r="B19">
            <v>0.14420393826315098</v>
          </cell>
          <cell r="C19">
            <v>0.14420393826315098</v>
          </cell>
          <cell r="D19" t="str">
            <v>Office Machinery Servicing and Maintenance</v>
          </cell>
          <cell r="E19" t="str">
            <v>Square Metre (GIA) per annum</v>
          </cell>
          <cell r="F19" t="str">
            <v>Number of square metres (the Gross Internal Area (GIA) of the building)</v>
          </cell>
        </row>
        <row r="20">
          <cell r="A20" t="str">
            <v>C.19</v>
          </cell>
          <cell r="D20" t="str">
            <v>Voice Announcement System Maintenance</v>
          </cell>
          <cell r="E20" t="str">
            <v>No data available</v>
          </cell>
          <cell r="F20" t="str">
            <v>No input required</v>
          </cell>
        </row>
        <row r="21">
          <cell r="A21" t="str">
            <v>C.20</v>
          </cell>
          <cell r="B21">
            <v>0.22208966204356143</v>
          </cell>
          <cell r="C21">
            <v>0.22208966204356143</v>
          </cell>
          <cell r="D21" t="str">
            <v>Locksmith Services</v>
          </cell>
          <cell r="E21" t="str">
            <v>Square Metre (GIA) per annum</v>
          </cell>
          <cell r="F21" t="str">
            <v>Number of square metres (the Gross Internal Area (GIA) of the building)</v>
          </cell>
        </row>
        <row r="22">
          <cell r="A22" t="str">
            <v>C.21</v>
          </cell>
          <cell r="D22" t="str">
            <v>Airport and Aerodrome Maintenance Services</v>
          </cell>
          <cell r="E22" t="str">
            <v>No data available</v>
          </cell>
          <cell r="F22" t="str">
            <v>No input required</v>
          </cell>
        </row>
        <row r="23">
          <cell r="A23" t="str">
            <v>C.22</v>
          </cell>
          <cell r="D23" t="str">
            <v>Specialist Maintenance Services</v>
          </cell>
          <cell r="E23" t="str">
            <v>No data available</v>
          </cell>
          <cell r="F23" t="str">
            <v>No input required</v>
          </cell>
        </row>
        <row r="24">
          <cell r="A24" t="str">
            <v>D.1</v>
          </cell>
          <cell r="B24">
            <v>3.72</v>
          </cell>
          <cell r="C24">
            <v>3.72</v>
          </cell>
          <cell r="D24" t="str">
            <v>Grounds Maintenance Services</v>
          </cell>
          <cell r="E24" t="str">
            <v>Square Metre (GIA) per annum</v>
          </cell>
          <cell r="F24" t="str">
            <v>Number of square metres (the Gross Internal Area (GIA) of the building)</v>
          </cell>
        </row>
        <row r="25">
          <cell r="A25" t="str">
            <v>D.2</v>
          </cell>
          <cell r="B25">
            <v>0.78831113342435299</v>
          </cell>
          <cell r="C25">
            <v>0.78831113342435288</v>
          </cell>
          <cell r="D25" t="str">
            <v>Tree Surgery (Arboriculture)</v>
          </cell>
          <cell r="E25" t="str">
            <v>Square Metre (GIA) per annum</v>
          </cell>
          <cell r="F25" t="str">
            <v>Number of square metres (the Gross Internal Area (GIA) of the building)</v>
          </cell>
        </row>
        <row r="26">
          <cell r="A26" t="str">
            <v>D.3</v>
          </cell>
          <cell r="D26" t="str">
            <v>Professional Snow &amp; Ice Clearance</v>
          </cell>
          <cell r="E26" t="str">
            <v>No data available</v>
          </cell>
          <cell r="F26" t="str">
            <v>No input required</v>
          </cell>
        </row>
        <row r="27">
          <cell r="A27" t="str">
            <v>D.4</v>
          </cell>
          <cell r="B27">
            <v>0.1301566792330357</v>
          </cell>
          <cell r="C27">
            <v>0.1301566792330357</v>
          </cell>
          <cell r="D27" t="str">
            <v>Reservoirs, Ponds, River Walls and Water Features Maintenance</v>
          </cell>
          <cell r="E27" t="str">
            <v>Square Metre (GIA) per annum</v>
          </cell>
          <cell r="F27" t="str">
            <v>Number of square metres (the Gross Internal Area (GIA) of the building)</v>
          </cell>
        </row>
        <row r="28">
          <cell r="A28" t="str">
            <v>D.5</v>
          </cell>
          <cell r="B28">
            <v>0.53767585878229163</v>
          </cell>
          <cell r="C28">
            <v>0.53767585878229163</v>
          </cell>
          <cell r="D28" t="str">
            <v>Internal Planting</v>
          </cell>
          <cell r="E28" t="str">
            <v>Square Metre (GIA) per annum</v>
          </cell>
          <cell r="F28" t="str">
            <v>Number of square metres (the Gross Internal Area (GIA) of the building)</v>
          </cell>
        </row>
        <row r="29">
          <cell r="A29" t="str">
            <v>D.6</v>
          </cell>
          <cell r="B29">
            <v>0.50478014370653601</v>
          </cell>
          <cell r="C29">
            <v>0.50478014370653601</v>
          </cell>
          <cell r="D29" t="str">
            <v>Cut Flowers and Christmas Trees</v>
          </cell>
          <cell r="E29" t="str">
            <v>Square Metre (GIA) per annum</v>
          </cell>
          <cell r="F29" t="str">
            <v>Number of square metres (the Gross Internal Area (GIA) of the building)</v>
          </cell>
        </row>
        <row r="30">
          <cell r="A30" t="str">
            <v>E.1</v>
          </cell>
          <cell r="B30">
            <v>2.2057137912494267</v>
          </cell>
          <cell r="C30">
            <v>2.2057137912494267</v>
          </cell>
          <cell r="D30" t="str">
            <v>Asbestos Management</v>
          </cell>
          <cell r="E30" t="str">
            <v>Square Metre (GIA) per annum</v>
          </cell>
          <cell r="F30" t="str">
            <v>Number of square metres (the Gross Internal Area (GIA) of the building)</v>
          </cell>
        </row>
        <row r="31">
          <cell r="A31" t="str">
            <v>E.2</v>
          </cell>
          <cell r="B31">
            <v>1.0774191729561817</v>
          </cell>
          <cell r="C31">
            <v>1.0774191729561817</v>
          </cell>
          <cell r="D31" t="str">
            <v>Water Hygiene Maintenance</v>
          </cell>
          <cell r="E31" t="str">
            <v>Square Metre (GIA) per annum</v>
          </cell>
          <cell r="F31" t="str">
            <v>Number of square metres (the Gross Internal Area (GIA) of the building)</v>
          </cell>
        </row>
        <row r="32">
          <cell r="A32" t="str">
            <v>E.3</v>
          </cell>
          <cell r="B32">
            <v>1.6999927464852831</v>
          </cell>
          <cell r="C32">
            <v>1.6999927464852831</v>
          </cell>
          <cell r="D32" t="str">
            <v>Statutory Inspections</v>
          </cell>
          <cell r="E32" t="str">
            <v>Square Metre (GIA) per annum</v>
          </cell>
          <cell r="F32" t="str">
            <v>Number of square metres (the Gross Internal Area (GIA) of the building)</v>
          </cell>
        </row>
        <row r="33">
          <cell r="A33" t="str">
            <v>E.5</v>
          </cell>
          <cell r="B33">
            <v>0.27152852149844781</v>
          </cell>
          <cell r="C33">
            <v>0.27152852149844781</v>
          </cell>
          <cell r="D33" t="str">
            <v>Compliance Plans, Specialist Surveys and Audits</v>
          </cell>
          <cell r="E33" t="str">
            <v>Square Metre (GIA) per annum</v>
          </cell>
          <cell r="F33" t="str">
            <v>Number of square metres (the Gross Internal Area (GIA) of the building)</v>
          </cell>
        </row>
        <row r="34">
          <cell r="A34" t="str">
            <v>E.6</v>
          </cell>
          <cell r="B34">
            <v>0.42672993781110641</v>
          </cell>
          <cell r="C34">
            <v>0.42672993781110641</v>
          </cell>
          <cell r="D34" t="str">
            <v>Conditions Survey</v>
          </cell>
          <cell r="E34" t="str">
            <v>Square Metre (GIA) per annum</v>
          </cell>
          <cell r="F34" t="str">
            <v>Number of square metres (the Gross Internal Area (GIA) of the building)</v>
          </cell>
        </row>
        <row r="35">
          <cell r="A35" t="str">
            <v>E.7</v>
          </cell>
          <cell r="B35">
            <v>0.46425687655321685</v>
          </cell>
          <cell r="C35">
            <v>0.46425687655321685</v>
          </cell>
          <cell r="D35" t="str">
            <v>Electrical Testing</v>
          </cell>
          <cell r="E35" t="str">
            <v>Square Metre (GIA) per annum</v>
          </cell>
          <cell r="F35" t="str">
            <v>Number of square metres (the Gross Internal Area (GIA) of the building)</v>
          </cell>
        </row>
        <row r="36">
          <cell r="A36" t="str">
            <v>E.8</v>
          </cell>
          <cell r="B36">
            <v>0.27518747891128831</v>
          </cell>
          <cell r="C36">
            <v>0.27518747891128831</v>
          </cell>
          <cell r="D36" t="str">
            <v>Fire Risk Assessments</v>
          </cell>
          <cell r="E36" t="str">
            <v>Square Metre (GIA) per annum</v>
          </cell>
          <cell r="F36" t="str">
            <v>Number of square metres (the Gross Internal Area (GIA) of the building)</v>
          </cell>
        </row>
        <row r="37">
          <cell r="A37" t="str">
            <v>E.4</v>
          </cell>
          <cell r="B37">
            <v>0.80396176275190057</v>
          </cell>
          <cell r="C37">
            <v>0.80396176275190057</v>
          </cell>
          <cell r="D37" t="str">
            <v>Portable Appliance Testing</v>
          </cell>
          <cell r="E37" t="str">
            <v>Number (per unit) per annum</v>
          </cell>
          <cell r="F37" t="str">
            <v>Number of appliances in the building to be tested per annum</v>
          </cell>
        </row>
        <row r="38">
          <cell r="A38" t="str">
            <v>E.9</v>
          </cell>
          <cell r="D38" t="str">
            <v>Building Information Modelling and Government Soft Landings</v>
          </cell>
          <cell r="E38" t="str">
            <v>No data available</v>
          </cell>
          <cell r="F38" t="str">
            <v>No input required</v>
          </cell>
        </row>
        <row r="39">
          <cell r="A39" t="str">
            <v>F.1</v>
          </cell>
          <cell r="B39">
            <v>0.13176994291914423</v>
          </cell>
          <cell r="C39">
            <v>0.13176994291914423</v>
          </cell>
          <cell r="D39" t="str">
            <v>Chilled Potable Water</v>
          </cell>
          <cell r="E39" t="str">
            <v>Square Metre (GIA) per annum</v>
          </cell>
          <cell r="F39" t="str">
            <v>Number of square metres (the Gross Internal Area (GIA) of the building)</v>
          </cell>
        </row>
        <row r="40">
          <cell r="A40" t="str">
            <v>F.2</v>
          </cell>
          <cell r="D40" t="str">
            <v>Retail Services / Convenience Store</v>
          </cell>
          <cell r="E40" t="str">
            <v>No data available</v>
          </cell>
          <cell r="F40" t="str">
            <v>No input required</v>
          </cell>
        </row>
        <row r="41">
          <cell r="A41" t="str">
            <v>F.3</v>
          </cell>
          <cell r="D41" t="str">
            <v>Deli/Coffee Bar</v>
          </cell>
          <cell r="E41" t="str">
            <v>No data available</v>
          </cell>
          <cell r="F41" t="str">
            <v>No input required</v>
          </cell>
        </row>
        <row r="42">
          <cell r="A42" t="str">
            <v>F.4</v>
          </cell>
          <cell r="D42" t="str">
            <v>Events and Functions</v>
          </cell>
          <cell r="E42" t="str">
            <v>No data available</v>
          </cell>
          <cell r="F42" t="str">
            <v>No input required</v>
          </cell>
        </row>
        <row r="43">
          <cell r="A43" t="str">
            <v>F.5</v>
          </cell>
          <cell r="D43" t="str">
            <v>Full Service Restaurant</v>
          </cell>
          <cell r="E43" t="str">
            <v>No data available</v>
          </cell>
          <cell r="F43" t="str">
            <v>No input required</v>
          </cell>
        </row>
        <row r="44">
          <cell r="A44" t="str">
            <v>F.6</v>
          </cell>
          <cell r="D44" t="str">
            <v>Hospitality and Meetings</v>
          </cell>
          <cell r="E44" t="str">
            <v>No data available</v>
          </cell>
          <cell r="F44" t="str">
            <v>No input required</v>
          </cell>
        </row>
        <row r="45">
          <cell r="A45" t="str">
            <v>F.7</v>
          </cell>
          <cell r="D45" t="str">
            <v>Outside Catering</v>
          </cell>
          <cell r="E45" t="str">
            <v>No data available</v>
          </cell>
          <cell r="F45" t="str">
            <v>No input required</v>
          </cell>
        </row>
        <row r="46">
          <cell r="A46" t="str">
            <v>F.8</v>
          </cell>
          <cell r="D46" t="str">
            <v>Trolley Service</v>
          </cell>
          <cell r="E46" t="str">
            <v>No data available</v>
          </cell>
          <cell r="F46" t="str">
            <v>No input required</v>
          </cell>
        </row>
        <row r="47">
          <cell r="A47" t="str">
            <v>F.9</v>
          </cell>
          <cell r="D47" t="str">
            <v>Vending Services (Food &amp; Beverage)</v>
          </cell>
          <cell r="E47" t="str">
            <v>No data available</v>
          </cell>
          <cell r="F47" t="str">
            <v>No input required</v>
          </cell>
        </row>
        <row r="48">
          <cell r="A48" t="str">
            <v>F.10</v>
          </cell>
          <cell r="D48" t="str">
            <v>Residential Catering Services</v>
          </cell>
          <cell r="E48" t="str">
            <v>No data available</v>
          </cell>
          <cell r="F48" t="str">
            <v>No input required</v>
          </cell>
        </row>
        <row r="49">
          <cell r="A49" t="str">
            <v>G.1</v>
          </cell>
          <cell r="B49">
            <v>12.064807117593745</v>
          </cell>
          <cell r="C49">
            <v>5.1801917318485735</v>
          </cell>
          <cell r="D49" t="str">
            <v>Routine Cleaning - Standard A, B or C</v>
          </cell>
          <cell r="E49" t="str">
            <v>Square Metre (GIA) per annum</v>
          </cell>
          <cell r="F49" t="str">
            <v>Number of square metres (the Gross Internal Area (GIA) of the building)</v>
          </cell>
        </row>
        <row r="50">
          <cell r="A50" t="str">
            <v>G.2</v>
          </cell>
          <cell r="B50">
            <v>0.24685092570483969</v>
          </cell>
          <cell r="C50">
            <v>0.30965540802791935</v>
          </cell>
          <cell r="D50" t="str">
            <v>Cleaning of Integral Barrier Mats</v>
          </cell>
          <cell r="E50" t="str">
            <v>Square Metre (GIA) per annum</v>
          </cell>
          <cell r="F50" t="str">
            <v>Number of square metres (the Gross Internal Area (GIA) of the building)</v>
          </cell>
        </row>
        <row r="51">
          <cell r="A51" t="str">
            <v>G.3</v>
          </cell>
          <cell r="B51">
            <v>15.343402178324837</v>
          </cell>
          <cell r="C51">
            <v>15.343402178324837</v>
          </cell>
          <cell r="D51" t="str">
            <v>Mobile Cleaning Services - Standard A, B or C</v>
          </cell>
          <cell r="E51" t="str">
            <v>Square Metre (GIA) per annum</v>
          </cell>
          <cell r="F51" t="str">
            <v>Number of square metres (the Gross Internal Area (GIA) of the building)</v>
          </cell>
        </row>
        <row r="52">
          <cell r="A52" t="str">
            <v>G.4</v>
          </cell>
          <cell r="B52">
            <v>3.2215814102988833</v>
          </cell>
          <cell r="C52">
            <v>0.51600060969008898</v>
          </cell>
          <cell r="D52" t="str">
            <v>Deep (Periodic) Cleaning - Standard A, B or C</v>
          </cell>
          <cell r="E52" t="str">
            <v>Square Metre (GIA) per annum</v>
          </cell>
          <cell r="F52" t="str">
            <v>Number of square metres (the Gross Internal Area (GIA) of the building)</v>
          </cell>
        </row>
        <row r="53">
          <cell r="A53" t="str">
            <v>G.6</v>
          </cell>
          <cell r="B53">
            <v>0.2873852853409396</v>
          </cell>
          <cell r="C53">
            <v>0.3141936945258908</v>
          </cell>
          <cell r="D53" t="str">
            <v>Window Cleaning (Internal)</v>
          </cell>
          <cell r="E53" t="str">
            <v>Square Metre (GIA) per annum</v>
          </cell>
          <cell r="F53" t="str">
            <v>Number of square metres (the Gross Internal Area (GIA) of the building)</v>
          </cell>
        </row>
        <row r="54">
          <cell r="A54" t="str">
            <v>G.7</v>
          </cell>
          <cell r="B54">
            <v>0.41761597957796331</v>
          </cell>
          <cell r="C54">
            <v>0.68080467418906121</v>
          </cell>
          <cell r="D54" t="str">
            <v>Window Cleaning (External)</v>
          </cell>
          <cell r="E54" t="str">
            <v>Square Metre (GIA) per annum</v>
          </cell>
          <cell r="F54" t="str">
            <v>Number of square metres (the Gross Internal Area (GIA) of the building)</v>
          </cell>
        </row>
        <row r="55">
          <cell r="A55" t="str">
            <v>G.15</v>
          </cell>
          <cell r="B55">
            <v>0.33982943505612812</v>
          </cell>
          <cell r="C55">
            <v>0.43595849757368343</v>
          </cell>
          <cell r="D55" t="str">
            <v>Pest Control Services</v>
          </cell>
          <cell r="E55" t="str">
            <v>Square Metre (GIA) per annum</v>
          </cell>
          <cell r="F55" t="str">
            <v>Number of square metres (the Gross Internal Area (GIA) of the building)</v>
          </cell>
        </row>
        <row r="56">
          <cell r="A56" t="str">
            <v>G.5</v>
          </cell>
          <cell r="B56">
            <v>2.6282165583056827</v>
          </cell>
          <cell r="C56">
            <v>2.6282165583056827</v>
          </cell>
          <cell r="D56" t="str">
            <v>Cleaning of External Areas - Standard A, B or C</v>
          </cell>
          <cell r="E56" t="str">
            <v>Square Metre (external area) per annum</v>
          </cell>
          <cell r="F56" t="str">
            <v>Number of square metres (of the external area) to be cleaned</v>
          </cell>
        </row>
        <row r="57">
          <cell r="A57" t="str">
            <v>G.9</v>
          </cell>
          <cell r="B57">
            <v>0.4256791261294352</v>
          </cell>
          <cell r="C57">
            <v>0.42567912612943515</v>
          </cell>
          <cell r="D57" t="str">
            <v>Reactive Cleaning (outside cleaning operational hours)</v>
          </cell>
          <cell r="E57" t="str">
            <v>Square Metre (GIA) per annum</v>
          </cell>
          <cell r="F57" t="str">
            <v>Number of square metres (the Gross Internal Area (GIA) of the building)</v>
          </cell>
        </row>
        <row r="58">
          <cell r="A58" t="str">
            <v>G.8</v>
          </cell>
          <cell r="D58" t="str">
            <v>Cleaning of Communications and Equipment Rooms</v>
          </cell>
          <cell r="E58" t="str">
            <v>No data available</v>
          </cell>
          <cell r="F58" t="str">
            <v>No input required</v>
          </cell>
        </row>
        <row r="59">
          <cell r="A59" t="str">
            <v>G.10</v>
          </cell>
          <cell r="B59">
            <v>1.3530966436382166</v>
          </cell>
          <cell r="C59">
            <v>1.3530966436382168</v>
          </cell>
          <cell r="D59" t="str">
            <v xml:space="preserve">Housekeeping </v>
          </cell>
          <cell r="E59" t="str">
            <v>Square Metre (GIA) per annum</v>
          </cell>
          <cell r="F59" t="str">
            <v>Number of square metres (the Gross Internal Area (GIA) of the building)</v>
          </cell>
        </row>
        <row r="60">
          <cell r="A60" t="str">
            <v>G.11</v>
          </cell>
          <cell r="B60">
            <v>8.7638111249499231E-2</v>
          </cell>
          <cell r="C60">
            <v>8.7638111249499245E-2</v>
          </cell>
          <cell r="D60" t="str">
            <v>IT Equipment Cleaning</v>
          </cell>
          <cell r="E60" t="str">
            <v>Square Metre (GIA) per annum</v>
          </cell>
          <cell r="F60" t="str">
            <v>Number of square metres (the Gross Internal Area (GIA) of the building)</v>
          </cell>
        </row>
        <row r="61">
          <cell r="A61" t="str">
            <v>G.12</v>
          </cell>
          <cell r="D61" t="str">
            <v>Specialist Cleaning</v>
          </cell>
          <cell r="E61" t="str">
            <v>No data available</v>
          </cell>
          <cell r="F61" t="str">
            <v>No input required</v>
          </cell>
        </row>
        <row r="62">
          <cell r="A62" t="str">
            <v>G.13</v>
          </cell>
          <cell r="D62" t="str">
            <v>Cleaning of Curtains and Window Blinds</v>
          </cell>
          <cell r="E62" t="str">
            <v>No data available</v>
          </cell>
          <cell r="F62" t="str">
            <v>No input required</v>
          </cell>
        </row>
        <row r="63">
          <cell r="A63" t="str">
            <v>G.14</v>
          </cell>
          <cell r="B63">
            <v>0.3070526427511015</v>
          </cell>
          <cell r="C63">
            <v>0.3070526427511015</v>
          </cell>
          <cell r="D63" t="str">
            <v>Medical and Clinical Cleaning</v>
          </cell>
          <cell r="E63" t="str">
            <v>Square Metre (GIA) per annum</v>
          </cell>
          <cell r="F63" t="str">
            <v>Number of square metres (the Gross Internal Area (GIA) of the building)</v>
          </cell>
        </row>
        <row r="64">
          <cell r="A64" t="str">
            <v>G.16</v>
          </cell>
          <cell r="B64">
            <v>3.0745427832214092</v>
          </cell>
          <cell r="C64">
            <v>3.0745427832214096</v>
          </cell>
          <cell r="D64" t="str">
            <v>Linen and Laundry Services</v>
          </cell>
          <cell r="E64" t="str">
            <v>Square Metre (GIA) per annum</v>
          </cell>
          <cell r="F64" t="str">
            <v>Number of square metres (the Gross Internal Area (GIA) of the building)</v>
          </cell>
        </row>
        <row r="65">
          <cell r="A65" t="str">
            <v>H.4</v>
          </cell>
          <cell r="B65">
            <v>19.977203075508129</v>
          </cell>
          <cell r="C65">
            <v>19.977203075508129</v>
          </cell>
          <cell r="D65" t="str">
            <v>Handyman Services</v>
          </cell>
          <cell r="E65" t="str">
            <v>hourly rate</v>
          </cell>
          <cell r="F65" t="str">
            <v>number of hours required per annum</v>
          </cell>
        </row>
        <row r="66">
          <cell r="A66" t="str">
            <v>H.5</v>
          </cell>
          <cell r="B66">
            <v>16.371183074930041</v>
          </cell>
          <cell r="C66">
            <v>16.371183074930041</v>
          </cell>
          <cell r="D66" t="str">
            <v>Move and Space Management - Internal Moves</v>
          </cell>
          <cell r="E66" t="str">
            <v>hourly rate</v>
          </cell>
          <cell r="F66" t="str">
            <v>number of hours required per annum</v>
          </cell>
        </row>
        <row r="67">
          <cell r="A67" t="str">
            <v>H.7</v>
          </cell>
          <cell r="B67">
            <v>9.0667176176161532E-2</v>
          </cell>
          <cell r="C67">
            <v>9.0667176176161518E-2</v>
          </cell>
          <cell r="D67" t="str">
            <v>Clocks</v>
          </cell>
          <cell r="E67" t="str">
            <v>Square Metre (GIA) per annum</v>
          </cell>
          <cell r="F67" t="str">
            <v>Number of square metres (the Gross Internal Area (GIA) of the building)</v>
          </cell>
        </row>
        <row r="68">
          <cell r="A68" t="str">
            <v>H.1</v>
          </cell>
          <cell r="B68">
            <v>1.6431741291566369</v>
          </cell>
          <cell r="C68">
            <v>1.6431741291566371</v>
          </cell>
          <cell r="D68" t="str">
            <v>Mail Services</v>
          </cell>
          <cell r="E68" t="str">
            <v>Square Metre (GIA) per annum</v>
          </cell>
          <cell r="F68" t="str">
            <v>Number of square metres (the Gross Internal Area (GIA) of the building)</v>
          </cell>
        </row>
        <row r="69">
          <cell r="A69" t="str">
            <v>H.2</v>
          </cell>
          <cell r="B69">
            <v>2.1461625680011585</v>
          </cell>
          <cell r="C69">
            <v>2.1461625680011585</v>
          </cell>
          <cell r="D69" t="str">
            <v>Internal Messenger Service</v>
          </cell>
          <cell r="E69" t="str">
            <v>Square Metre (GIA) per annum</v>
          </cell>
          <cell r="F69" t="str">
            <v>Number of square metres (the Gross Internal Area (GIA) of the building)</v>
          </cell>
        </row>
        <row r="70">
          <cell r="A70" t="str">
            <v>H.3</v>
          </cell>
          <cell r="B70">
            <v>0.23196231839901341</v>
          </cell>
          <cell r="C70">
            <v>0.23196231839901341</v>
          </cell>
          <cell r="D70" t="str">
            <v>Courier Booking and External Distribution</v>
          </cell>
          <cell r="E70" t="str">
            <v>Square Metre (GIA) per annum</v>
          </cell>
          <cell r="F70" t="str">
            <v>Number of square metres (the Gross Internal Area (GIA) of the building)</v>
          </cell>
        </row>
        <row r="71">
          <cell r="A71" t="str">
            <v>H.6</v>
          </cell>
          <cell r="B71">
            <v>1.1087467153413058</v>
          </cell>
          <cell r="C71">
            <v>1.1087467153413058</v>
          </cell>
          <cell r="D71" t="str">
            <v>Porterage</v>
          </cell>
          <cell r="E71" t="str">
            <v>Square Metre (GIA) per annum</v>
          </cell>
          <cell r="F71" t="str">
            <v>Number of square metres (the Gross Internal Area (GIA) of the building)</v>
          </cell>
        </row>
        <row r="72">
          <cell r="A72" t="str">
            <v>H.8</v>
          </cell>
          <cell r="B72">
            <v>1.4257079072786838E-2</v>
          </cell>
          <cell r="C72">
            <v>1.4257079072786838E-2</v>
          </cell>
          <cell r="D72" t="str">
            <v>Signage</v>
          </cell>
          <cell r="E72" t="str">
            <v>Square Metre (GIA) per annum</v>
          </cell>
          <cell r="F72" t="str">
            <v>Number of square metres (the Gross Internal Area (GIA) of the building)</v>
          </cell>
        </row>
        <row r="73">
          <cell r="A73" t="str">
            <v>H.9</v>
          </cell>
          <cell r="B73">
            <v>47.187908039351356</v>
          </cell>
          <cell r="C73">
            <v>47.187908039351356</v>
          </cell>
          <cell r="D73" t="str">
            <v>Archiving (on-site)</v>
          </cell>
          <cell r="E73" t="str">
            <v>Square Metre (GIA) per annum</v>
          </cell>
          <cell r="F73" t="str">
            <v>Number of square metres (the Gross Internal Area (GIA) of the building)</v>
          </cell>
        </row>
        <row r="74">
          <cell r="A74" t="str">
            <v>H.10</v>
          </cell>
          <cell r="B74">
            <v>0.18575600373762113</v>
          </cell>
          <cell r="C74">
            <v>0.18575600373762113</v>
          </cell>
          <cell r="D74" t="str">
            <v>Furniture Management</v>
          </cell>
          <cell r="E74" t="str">
            <v>Square Metre (GIA) per annum</v>
          </cell>
          <cell r="F74" t="str">
            <v>Number of square metres (the Gross Internal Area (GIA) of the building)</v>
          </cell>
        </row>
        <row r="75">
          <cell r="A75" t="str">
            <v>H.11</v>
          </cell>
          <cell r="B75">
            <v>1.0224547451761381</v>
          </cell>
          <cell r="C75">
            <v>1.0224547451761381</v>
          </cell>
          <cell r="D75" t="str">
            <v>Space Management</v>
          </cell>
          <cell r="E75" t="str">
            <v>Square Metre (GIA) per annum</v>
          </cell>
          <cell r="F75" t="str">
            <v>Number of square metres (the Gross Internal Area (GIA) of the building)</v>
          </cell>
        </row>
        <row r="76">
          <cell r="A76" t="str">
            <v>H.12</v>
          </cell>
          <cell r="D76" t="str">
            <v>Cable Management</v>
          </cell>
          <cell r="E76" t="str">
            <v>No data available</v>
          </cell>
          <cell r="F76" t="str">
            <v>No input required</v>
          </cell>
        </row>
        <row r="77">
          <cell r="A77" t="str">
            <v>H.13</v>
          </cell>
          <cell r="B77">
            <v>5.7419788267917058</v>
          </cell>
          <cell r="C77">
            <v>5.7419788267917067</v>
          </cell>
          <cell r="D77" t="str">
            <v>Reprographics Service</v>
          </cell>
          <cell r="E77" t="str">
            <v>Square Metre (GIA) per annum</v>
          </cell>
          <cell r="F77" t="str">
            <v>Number of square metres (the Gross Internal Area (GIA) of the building)</v>
          </cell>
        </row>
        <row r="78">
          <cell r="A78" t="str">
            <v>H.14</v>
          </cell>
          <cell r="D78" t="str">
            <v>Stores Management</v>
          </cell>
          <cell r="E78" t="str">
            <v>No data available</v>
          </cell>
          <cell r="F78" t="str">
            <v>No input required</v>
          </cell>
        </row>
        <row r="79">
          <cell r="A79" t="str">
            <v>H.15</v>
          </cell>
          <cell r="D79" t="str">
            <v>Portable Washroom Solutions</v>
          </cell>
          <cell r="E79" t="str">
            <v>No data available</v>
          </cell>
          <cell r="F79" t="str">
            <v>No input required</v>
          </cell>
        </row>
        <row r="80">
          <cell r="A80" t="str">
            <v>H.16</v>
          </cell>
          <cell r="D80" t="str">
            <v>Administrative Support Services</v>
          </cell>
          <cell r="E80" t="str">
            <v>No data available</v>
          </cell>
          <cell r="F80" t="str">
            <v>No input required</v>
          </cell>
        </row>
        <row r="81">
          <cell r="A81" t="str">
            <v>I.1</v>
          </cell>
          <cell r="B81">
            <v>13.941334293586893</v>
          </cell>
          <cell r="C81">
            <v>13.941334293586893</v>
          </cell>
          <cell r="D81" t="str">
            <v>Reception Service</v>
          </cell>
          <cell r="E81" t="str">
            <v>hourly rate</v>
          </cell>
          <cell r="F81" t="str">
            <v>Number of hours required per annum</v>
          </cell>
        </row>
        <row r="82">
          <cell r="A82" t="str">
            <v>I.2</v>
          </cell>
          <cell r="B82">
            <v>13.295044077341251</v>
          </cell>
          <cell r="C82">
            <v>13.295044077341251</v>
          </cell>
          <cell r="D82" t="str">
            <v>Taxi Booking Service</v>
          </cell>
          <cell r="E82" t="str">
            <v>hourly rate</v>
          </cell>
          <cell r="F82" t="str">
            <v>Number of hours required per annum</v>
          </cell>
        </row>
        <row r="83">
          <cell r="A83" t="str">
            <v>I.3</v>
          </cell>
          <cell r="B83">
            <v>13.335802279375136</v>
          </cell>
          <cell r="C83">
            <v>13.335802279375136</v>
          </cell>
          <cell r="D83" t="str">
            <v>Car Park Management and Booking</v>
          </cell>
          <cell r="E83" t="str">
            <v>hourly rate</v>
          </cell>
          <cell r="F83" t="str">
            <v>Number of hours required per annum</v>
          </cell>
        </row>
        <row r="84">
          <cell r="A84" t="str">
            <v>I.4</v>
          </cell>
          <cell r="B84">
            <v>13.392664144412684</v>
          </cell>
          <cell r="C84">
            <v>13.392664144412684</v>
          </cell>
          <cell r="D84" t="str">
            <v>Voice Announcement System Operation</v>
          </cell>
          <cell r="E84" t="str">
            <v>hourly rate</v>
          </cell>
          <cell r="F84" t="str">
            <v>Number of hours required per annum</v>
          </cell>
        </row>
        <row r="85">
          <cell r="B85">
            <v>53.964844794715965</v>
          </cell>
          <cell r="C85">
            <v>53.964844794715965</v>
          </cell>
          <cell r="D85" t="str">
            <v>Direct Award Reception Services Bundle</v>
          </cell>
          <cell r="E85" t="str">
            <v>hourly rate</v>
          </cell>
          <cell r="F85" t="str">
            <v>Number of hours required per annum</v>
          </cell>
        </row>
        <row r="86">
          <cell r="A86" t="str">
            <v>J.1</v>
          </cell>
          <cell r="B86">
            <v>12.782937834798526</v>
          </cell>
          <cell r="C86">
            <v>12.782937834798526</v>
          </cell>
          <cell r="D86" t="str">
            <v>Manned Guarding Service</v>
          </cell>
          <cell r="E86" t="str">
            <v>hourly rate</v>
          </cell>
          <cell r="F86" t="str">
            <v>Number of hours required per annum</v>
          </cell>
        </row>
        <row r="87">
          <cell r="A87" t="str">
            <v>J.2</v>
          </cell>
          <cell r="B87">
            <v>13.077833879224075</v>
          </cell>
          <cell r="C87">
            <v>13.077833879224075</v>
          </cell>
          <cell r="D87" t="str">
            <v>CCTV / Alarm Monitoring</v>
          </cell>
          <cell r="E87" t="str">
            <v>hourly rate</v>
          </cell>
          <cell r="F87" t="str">
            <v>Number of hours required per annum</v>
          </cell>
        </row>
        <row r="88">
          <cell r="A88" t="str">
            <v>J.3</v>
          </cell>
          <cell r="B88">
            <v>13.013578284342566</v>
          </cell>
          <cell r="C88">
            <v>13.013578284342566</v>
          </cell>
          <cell r="D88" t="str">
            <v>Control of Access and Security Passes</v>
          </cell>
          <cell r="E88" t="str">
            <v>hourly rate</v>
          </cell>
          <cell r="F88" t="str">
            <v>Number of hours required per annum</v>
          </cell>
        </row>
        <row r="89">
          <cell r="A89" t="str">
            <v>J.4</v>
          </cell>
          <cell r="B89">
            <v>14.631353786631484</v>
          </cell>
          <cell r="C89">
            <v>14.631353786631484</v>
          </cell>
          <cell r="D89" t="str">
            <v>Emergency Response</v>
          </cell>
          <cell r="E89" t="str">
            <v>hourly rate</v>
          </cell>
          <cell r="F89" t="str">
            <v>Number of hours required per annum</v>
          </cell>
        </row>
        <row r="90">
          <cell r="A90" t="str">
            <v>J.5</v>
          </cell>
          <cell r="B90">
            <v>13.125975290883709</v>
          </cell>
          <cell r="C90">
            <v>13.125975290883709</v>
          </cell>
          <cell r="D90" t="str">
            <v>Patrols (Fixed or Static Guarding)</v>
          </cell>
          <cell r="E90" t="str">
            <v>hourly rate</v>
          </cell>
          <cell r="F90" t="str">
            <v>Number of hours required per annum</v>
          </cell>
        </row>
        <row r="91">
          <cell r="A91" t="str">
            <v>J.6</v>
          </cell>
          <cell r="B91">
            <v>13.017465738978693</v>
          </cell>
          <cell r="C91">
            <v>13.017465738978693</v>
          </cell>
          <cell r="D91" t="str">
            <v>Management of Visitors and Passes</v>
          </cell>
          <cell r="E91" t="str">
            <v>hourly rate</v>
          </cell>
          <cell r="F91" t="str">
            <v>Number of hours required per annum</v>
          </cell>
        </row>
        <row r="92">
          <cell r="A92" t="str">
            <v>J.7</v>
          </cell>
          <cell r="B92">
            <v>0.14174058513969878</v>
          </cell>
          <cell r="C92">
            <v>0.14174058513969878</v>
          </cell>
          <cell r="D92" t="str">
            <v>Reactive Guarding</v>
          </cell>
          <cell r="E92" t="str">
            <v>Square Metre (GIA) per annum</v>
          </cell>
          <cell r="F92" t="str">
            <v>Number of square metres (the Gross Internal Area (GIA) of the building)</v>
          </cell>
        </row>
        <row r="93">
          <cell r="A93" t="str">
            <v>J.8</v>
          </cell>
          <cell r="D93" t="str">
            <v>Additional Security Services</v>
          </cell>
          <cell r="E93" t="str">
            <v>No data available</v>
          </cell>
          <cell r="F93" t="str">
            <v>No input required</v>
          </cell>
        </row>
        <row r="94">
          <cell r="A94" t="str">
            <v>J.9</v>
          </cell>
          <cell r="B94">
            <v>1.4615607485734514</v>
          </cell>
          <cell r="C94">
            <v>1.4615607485734512</v>
          </cell>
          <cell r="D94" t="str">
            <v>Enhanced Security Requirements</v>
          </cell>
          <cell r="E94" t="str">
            <v>Square Metre (GIA) per annum</v>
          </cell>
          <cell r="F94" t="str">
            <v>Number of square metres (the Gross Internal Area (GIA) of the building)</v>
          </cell>
        </row>
        <row r="95">
          <cell r="A95" t="str">
            <v>J.10</v>
          </cell>
          <cell r="B95">
            <v>0.57838189064392709</v>
          </cell>
          <cell r="C95">
            <v>0.57838189064392709</v>
          </cell>
          <cell r="D95" t="str">
            <v>Key Holding</v>
          </cell>
          <cell r="E95" t="str">
            <v>Square Metre (GIA) per annum</v>
          </cell>
          <cell r="F95" t="str">
            <v>Number of square metres (the Gross Internal Area (GIA) of the building)</v>
          </cell>
        </row>
        <row r="96">
          <cell r="A96" t="str">
            <v>J.11</v>
          </cell>
          <cell r="B96">
            <v>0.77663217108014482</v>
          </cell>
          <cell r="C96">
            <v>0.77663217108014482</v>
          </cell>
          <cell r="D96" t="str">
            <v>Lock Up / Open Up of Buyer Premises</v>
          </cell>
          <cell r="E96" t="str">
            <v>Square Metre (GIA) per annum</v>
          </cell>
          <cell r="F96" t="str">
            <v>Number of square metres (the Gross Internal Area (GIA) of the building)</v>
          </cell>
        </row>
        <row r="97">
          <cell r="A97" t="str">
            <v>J.12</v>
          </cell>
          <cell r="D97" t="str">
            <v>Patrols (Mobile via a Specific Visiting Vehicle)</v>
          </cell>
          <cell r="E97" t="str">
            <v>No data available</v>
          </cell>
          <cell r="F97" t="str">
            <v>No input required</v>
          </cell>
        </row>
        <row r="98">
          <cell r="A98" t="str">
            <v>K.2</v>
          </cell>
          <cell r="B98">
            <v>225.6743449192287</v>
          </cell>
          <cell r="C98">
            <v>225.6743449192287</v>
          </cell>
          <cell r="D98" t="str">
            <v>General Waste</v>
          </cell>
          <cell r="E98" t="str">
            <v>tonne</v>
          </cell>
          <cell r="F98" t="str">
            <v>number of tonnes per annum</v>
          </cell>
        </row>
        <row r="99">
          <cell r="A99" t="str">
            <v>K.3</v>
          </cell>
          <cell r="B99">
            <v>179.19720273354719</v>
          </cell>
          <cell r="C99">
            <v>179.19720273354719</v>
          </cell>
          <cell r="D99" t="str">
            <v>Recycled Waste</v>
          </cell>
          <cell r="E99" t="str">
            <v>tonne</v>
          </cell>
          <cell r="F99" t="str">
            <v>number of tonnes per annum</v>
          </cell>
        </row>
        <row r="100">
          <cell r="A100" t="str">
            <v>K.1</v>
          </cell>
          <cell r="B100">
            <v>94.868311111111112</v>
          </cell>
          <cell r="C100">
            <v>94.868311111111112</v>
          </cell>
          <cell r="D100" t="str">
            <v>Classified Waste</v>
          </cell>
          <cell r="E100" t="str">
            <v>console</v>
          </cell>
          <cell r="F100" t="str">
            <v>number of consoles per annum</v>
          </cell>
        </row>
        <row r="101">
          <cell r="A101" t="str">
            <v>K.7</v>
          </cell>
          <cell r="B101">
            <v>23.579754099462367</v>
          </cell>
          <cell r="C101">
            <v>23.579754099462367</v>
          </cell>
          <cell r="D101" t="str">
            <v>Feminine Hygiene Waste</v>
          </cell>
          <cell r="E101" t="str">
            <v>unit</v>
          </cell>
          <cell r="F101" t="str">
            <v>number of units per annum</v>
          </cell>
        </row>
        <row r="102">
          <cell r="A102" t="str">
            <v>K.4</v>
          </cell>
          <cell r="D102" t="str">
            <v>Hazardous Waste</v>
          </cell>
          <cell r="E102" t="str">
            <v>No data available</v>
          </cell>
          <cell r="F102" t="str">
            <v>No input required</v>
          </cell>
        </row>
        <row r="103">
          <cell r="A103" t="str">
            <v>K.5</v>
          </cell>
          <cell r="D103" t="str">
            <v>Clinical Waste</v>
          </cell>
          <cell r="E103" t="str">
            <v>No data available</v>
          </cell>
          <cell r="F103" t="str">
            <v>No input required</v>
          </cell>
        </row>
        <row r="104">
          <cell r="A104" t="str">
            <v>K.6</v>
          </cell>
          <cell r="D104" t="str">
            <v>Medical Waste</v>
          </cell>
          <cell r="E104" t="str">
            <v>No data available</v>
          </cell>
          <cell r="F104" t="str">
            <v>No input required</v>
          </cell>
        </row>
        <row r="105">
          <cell r="A105" t="str">
            <v>L.1</v>
          </cell>
          <cell r="D105" t="str">
            <v>Childcare Facility</v>
          </cell>
          <cell r="E105" t="str">
            <v>No data available</v>
          </cell>
          <cell r="F105" t="str">
            <v>No input required</v>
          </cell>
        </row>
        <row r="106">
          <cell r="A106" t="str">
            <v>L.2</v>
          </cell>
          <cell r="B106">
            <v>0.20646315520644021</v>
          </cell>
          <cell r="C106">
            <v>0.20646315520644021</v>
          </cell>
          <cell r="D106" t="str">
            <v>Sports and Leisure</v>
          </cell>
          <cell r="E106" t="str">
            <v>Square Metre (GIA) per annum</v>
          </cell>
          <cell r="F106" t="str">
            <v>Number of square metres (the Gross Internal Area (GIA) of the building)</v>
          </cell>
        </row>
        <row r="107">
          <cell r="A107" t="str">
            <v>L.3</v>
          </cell>
          <cell r="B107">
            <v>9.0548283175926922</v>
          </cell>
          <cell r="C107">
            <v>9.0548283175926922</v>
          </cell>
          <cell r="D107" t="str">
            <v>Driver and Vehicle Service</v>
          </cell>
          <cell r="E107" t="str">
            <v>Square Metre (GIA) per annum</v>
          </cell>
          <cell r="F107" t="str">
            <v>Number of square metres (the Gross Internal Area (GIA) of the building)</v>
          </cell>
        </row>
        <row r="108">
          <cell r="A108" t="str">
            <v>L.4</v>
          </cell>
          <cell r="B108">
            <v>0.25450884477778091</v>
          </cell>
          <cell r="C108">
            <v>0.25450884477778091</v>
          </cell>
          <cell r="D108" t="str">
            <v>First Aid and Medical Service</v>
          </cell>
          <cell r="E108" t="str">
            <v>Square Metre (GIA) per annum</v>
          </cell>
          <cell r="F108" t="str">
            <v>Number of square metres (the Gross Internal Area (GIA) of the building)</v>
          </cell>
        </row>
        <row r="109">
          <cell r="A109" t="str">
            <v>L.5</v>
          </cell>
          <cell r="B109">
            <v>0.10765228327312786</v>
          </cell>
          <cell r="C109">
            <v>0.10765228327312784</v>
          </cell>
          <cell r="D109" t="str">
            <v>Flag Flying Service</v>
          </cell>
          <cell r="E109" t="str">
            <v>Square Metre (GIA) per annum</v>
          </cell>
          <cell r="F109" t="str">
            <v>Number of square metres (the Gross Internal Area (GIA) of the building)</v>
          </cell>
        </row>
        <row r="110">
          <cell r="A110" t="str">
            <v>L.6</v>
          </cell>
          <cell r="D110" t="str">
            <v>Journal, Magazine and Newspaper Supply</v>
          </cell>
          <cell r="E110" t="str">
            <v>No data available</v>
          </cell>
          <cell r="F110" t="str">
            <v>No input required</v>
          </cell>
        </row>
        <row r="111">
          <cell r="A111" t="str">
            <v>L.7</v>
          </cell>
          <cell r="D111" t="str">
            <v>Hairdressing Services</v>
          </cell>
          <cell r="E111" t="str">
            <v>No data available</v>
          </cell>
          <cell r="F111" t="str">
            <v>No input required</v>
          </cell>
        </row>
        <row r="112">
          <cell r="A112" t="str">
            <v>L.8</v>
          </cell>
          <cell r="D112" t="str">
            <v>Footwear Cobbling Services</v>
          </cell>
          <cell r="E112" t="str">
            <v>No data available</v>
          </cell>
          <cell r="F112" t="str">
            <v>No input required</v>
          </cell>
        </row>
        <row r="113">
          <cell r="A113" t="str">
            <v>L.9</v>
          </cell>
          <cell r="D113" t="str">
            <v>Provision of Chaplaincy Support Services</v>
          </cell>
          <cell r="E113" t="str">
            <v>No data available</v>
          </cell>
          <cell r="F113" t="str">
            <v>No input required</v>
          </cell>
        </row>
        <row r="114">
          <cell r="A114" t="str">
            <v>L.10</v>
          </cell>
          <cell r="D114" t="str">
            <v>Housing and Residential Accommodation Management</v>
          </cell>
          <cell r="E114" t="str">
            <v>No data available</v>
          </cell>
          <cell r="F114" t="str">
            <v>No input required</v>
          </cell>
        </row>
        <row r="115">
          <cell r="A115" t="str">
            <v>L.11</v>
          </cell>
          <cell r="D115" t="str">
            <v>Training Establishment Management and Booking Service</v>
          </cell>
          <cell r="E115" t="str">
            <v>No data available</v>
          </cell>
          <cell r="F115" t="str">
            <v>No input required</v>
          </cell>
        </row>
        <row r="116">
          <cell r="A116" t="str">
            <v>M.1</v>
          </cell>
          <cell r="B116">
            <v>1.4539402376910019E-2</v>
          </cell>
          <cell r="C116">
            <v>1.4539402376910019E-2</v>
          </cell>
          <cell r="D116" t="str">
            <v>CAFM System</v>
          </cell>
        </row>
        <row r="117">
          <cell r="A117" t="str">
            <v>N.1</v>
          </cell>
          <cell r="B117">
            <v>2.9853806818889703E-2</v>
          </cell>
          <cell r="C117">
            <v>2.9853806818889703E-2</v>
          </cell>
          <cell r="D117" t="str">
            <v>Helpdesk Services</v>
          </cell>
        </row>
        <row r="119">
          <cell r="A119" t="str">
            <v>B.1</v>
          </cell>
          <cell r="B119">
            <v>6.5000000000000002E-2</v>
          </cell>
          <cell r="C119">
            <v>6.5000000000000002E-2</v>
          </cell>
          <cell r="D119" t="str">
            <v>Contract Mobilisation</v>
          </cell>
        </row>
        <row r="120">
          <cell r="B120">
            <v>0.10090441334513844</v>
          </cell>
          <cell r="C120">
            <v>0.10090441334513844</v>
          </cell>
          <cell r="D120" t="str">
            <v>Management Overhead (Work Package A - Contract Mgt)</v>
          </cell>
        </row>
        <row r="121">
          <cell r="B121">
            <v>4.2000000000000003E-2</v>
          </cell>
          <cell r="C121">
            <v>4.9824514991181672E-2</v>
          </cell>
          <cell r="D121" t="str">
            <v>Corporate Overhead</v>
          </cell>
        </row>
        <row r="122">
          <cell r="B122">
            <v>3.1E-2</v>
          </cell>
          <cell r="C122">
            <v>5.427986509620053E-2</v>
          </cell>
          <cell r="D122" t="str">
            <v>Profit</v>
          </cell>
        </row>
        <row r="123">
          <cell r="B123">
            <v>0.18811284090909089</v>
          </cell>
          <cell r="C123">
            <v>0.18811284090909089</v>
          </cell>
          <cell r="D123" t="str">
            <v>London Location Percentage Variance (to Standard Service Rate)</v>
          </cell>
        </row>
        <row r="124">
          <cell r="B124">
            <v>26.209131601009094</v>
          </cell>
          <cell r="C124">
            <v>26.209131601009094</v>
          </cell>
          <cell r="D124" t="str">
            <v>Price per annum per building user. Applicable to services: G.1 Routine Cleaning, and G.3 Mobile Cleaning.</v>
          </cell>
        </row>
        <row r="125">
          <cell r="B125">
            <v>0.10383703703703701</v>
          </cell>
          <cell r="C125">
            <v>0.10383703703703701</v>
          </cell>
        </row>
      </sheetData>
      <sheetData sheetId="3"/>
      <sheetData sheetId="4"/>
      <sheetData sheetId="5">
        <row r="2">
          <cell r="A2" t="str">
            <v>General office - Customer Facing</v>
          </cell>
          <cell r="B2" t="str">
            <v>Standard</v>
          </cell>
          <cell r="C2">
            <v>1</v>
          </cell>
        </row>
        <row r="3">
          <cell r="A3" t="str">
            <v>General office - Non Customer Facing</v>
          </cell>
          <cell r="B3" t="str">
            <v>Standard</v>
          </cell>
          <cell r="C3">
            <v>2</v>
          </cell>
        </row>
        <row r="4">
          <cell r="A4" t="str">
            <v>Call Centre Operations</v>
          </cell>
          <cell r="B4" t="str">
            <v>Standard</v>
          </cell>
          <cell r="C4">
            <v>3</v>
          </cell>
        </row>
        <row r="5">
          <cell r="A5" t="str">
            <v>Warehouses</v>
          </cell>
          <cell r="B5" t="str">
            <v>Standard</v>
          </cell>
          <cell r="C5">
            <v>4</v>
          </cell>
        </row>
        <row r="6">
          <cell r="A6" t="str">
            <v xml:space="preserve">Restaurant and Catering Facilities </v>
          </cell>
          <cell r="B6" t="str">
            <v>Standard</v>
          </cell>
          <cell r="C6">
            <v>5</v>
          </cell>
        </row>
        <row r="7">
          <cell r="A7" t="str">
            <v>Pre-School</v>
          </cell>
          <cell r="B7" t="str">
            <v>Standard</v>
          </cell>
          <cell r="C7">
            <v>6</v>
          </cell>
        </row>
        <row r="8">
          <cell r="A8" t="str">
            <v>Primary School</v>
          </cell>
          <cell r="B8" t="str">
            <v>Standard</v>
          </cell>
          <cell r="C8">
            <v>7</v>
          </cell>
        </row>
        <row r="9">
          <cell r="A9" t="str">
            <v>Secondary School</v>
          </cell>
          <cell r="B9" t="str">
            <v>Standard</v>
          </cell>
          <cell r="C9">
            <v>8</v>
          </cell>
        </row>
        <row r="10">
          <cell r="A10" t="str">
            <v xml:space="preserve">Special Schools </v>
          </cell>
          <cell r="B10" t="str">
            <v>Standard</v>
          </cell>
          <cell r="C10">
            <v>9</v>
          </cell>
        </row>
        <row r="11">
          <cell r="A11" t="str">
            <v>Universities and Colleges</v>
          </cell>
          <cell r="B11" t="str">
            <v>Standard</v>
          </cell>
          <cell r="C11">
            <v>10</v>
          </cell>
        </row>
        <row r="12">
          <cell r="A12" t="str">
            <v>Doctors, Dentists and Health Clinics</v>
          </cell>
          <cell r="B12" t="str">
            <v>Standard</v>
          </cell>
          <cell r="C12">
            <v>11</v>
          </cell>
        </row>
        <row r="13">
          <cell r="A13" t="str">
            <v xml:space="preserve">Nursery and Care Homes </v>
          </cell>
          <cell r="B13" t="str">
            <v>Standard</v>
          </cell>
          <cell r="C13">
            <v>12</v>
          </cell>
        </row>
        <row r="14">
          <cell r="A14" t="str">
            <v>Data Centre Operations</v>
          </cell>
          <cell r="B14" t="str">
            <v xml:space="preserve">Non-Standard </v>
          </cell>
          <cell r="C14">
            <v>1</v>
          </cell>
        </row>
        <row r="15">
          <cell r="A15" t="str">
            <v>External parks, grounds and car parks</v>
          </cell>
          <cell r="B15" t="str">
            <v xml:space="preserve">Non-Standard </v>
          </cell>
          <cell r="C15">
            <v>2</v>
          </cell>
        </row>
        <row r="16">
          <cell r="A16" t="str">
            <v>Laboratory</v>
          </cell>
          <cell r="B16" t="str">
            <v xml:space="preserve">Non-Standard </v>
          </cell>
          <cell r="C16">
            <v>3</v>
          </cell>
        </row>
        <row r="17">
          <cell r="A17" t="str">
            <v xml:space="preserve">Heritage Buildings </v>
          </cell>
          <cell r="B17" t="str">
            <v xml:space="preserve">Non-Standard </v>
          </cell>
          <cell r="C17">
            <v>4</v>
          </cell>
        </row>
        <row r="18">
          <cell r="A18" t="str">
            <v xml:space="preserve">Nuclear Facilities </v>
          </cell>
          <cell r="B18" t="str">
            <v xml:space="preserve">Non-Standard </v>
          </cell>
          <cell r="C18">
            <v>5</v>
          </cell>
        </row>
        <row r="19">
          <cell r="A19" t="str">
            <v xml:space="preserve">Animal Facilities </v>
          </cell>
          <cell r="B19" t="str">
            <v xml:space="preserve">Non-Standard </v>
          </cell>
          <cell r="C19">
            <v>6</v>
          </cell>
        </row>
        <row r="20">
          <cell r="A20" t="str">
            <v xml:space="preserve">Custodial Facilities </v>
          </cell>
          <cell r="B20" t="str">
            <v xml:space="preserve">Non-Standard </v>
          </cell>
          <cell r="C20">
            <v>7</v>
          </cell>
        </row>
        <row r="21">
          <cell r="A21" t="str">
            <v xml:space="preserve">Fire and Police Stations </v>
          </cell>
          <cell r="B21" t="str">
            <v xml:space="preserve">Non-Standard </v>
          </cell>
          <cell r="C21">
            <v>8</v>
          </cell>
        </row>
        <row r="22">
          <cell r="A22" t="str">
            <v xml:space="preserve">Production Facilities </v>
          </cell>
          <cell r="B22" t="str">
            <v xml:space="preserve">Non-Standard </v>
          </cell>
          <cell r="C22">
            <v>9</v>
          </cell>
        </row>
        <row r="23">
          <cell r="A23" t="str">
            <v xml:space="preserve">Workshops </v>
          </cell>
          <cell r="B23" t="str">
            <v xml:space="preserve">Non-Standard </v>
          </cell>
          <cell r="C23">
            <v>10</v>
          </cell>
        </row>
        <row r="24">
          <cell r="A24" t="str">
            <v xml:space="preserve">Garages </v>
          </cell>
          <cell r="B24" t="str">
            <v xml:space="preserve">Non-Standard </v>
          </cell>
          <cell r="C24">
            <v>11</v>
          </cell>
        </row>
        <row r="25">
          <cell r="A25" t="str">
            <v>Shopping Centres</v>
          </cell>
          <cell r="B25" t="str">
            <v xml:space="preserve">Non-Standard </v>
          </cell>
          <cell r="C25">
            <v>12</v>
          </cell>
        </row>
        <row r="26">
          <cell r="A26" t="str">
            <v>Museums /Galleries</v>
          </cell>
          <cell r="B26" t="str">
            <v xml:space="preserve">Non-Standard </v>
          </cell>
          <cell r="C26">
            <v>13</v>
          </cell>
        </row>
        <row r="27">
          <cell r="A27" t="str">
            <v>Fitness / Training Establishments</v>
          </cell>
          <cell r="B27" t="str">
            <v xml:space="preserve">Non-Standard </v>
          </cell>
          <cell r="C27">
            <v>14</v>
          </cell>
        </row>
        <row r="28">
          <cell r="A28" t="str">
            <v xml:space="preserve">Residential Buildings </v>
          </cell>
          <cell r="B28" t="str">
            <v xml:space="preserve">Non-Standard </v>
          </cell>
          <cell r="C28">
            <v>15</v>
          </cell>
        </row>
        <row r="29">
          <cell r="A29" t="str">
            <v xml:space="preserve">Port and Airport buildings </v>
          </cell>
          <cell r="B29" t="str">
            <v xml:space="preserve">Non-Standard </v>
          </cell>
          <cell r="C29">
            <v>16</v>
          </cell>
        </row>
        <row r="30">
          <cell r="A30" t="str">
            <v>List X Property</v>
          </cell>
          <cell r="B30" t="str">
            <v xml:space="preserve">Non-Standard </v>
          </cell>
          <cell r="C30">
            <v>17</v>
          </cell>
        </row>
        <row r="31">
          <cell r="A31" t="str">
            <v xml:space="preserve">Hospitals </v>
          </cell>
          <cell r="B31" t="str">
            <v xml:space="preserve">Non-Standard </v>
          </cell>
          <cell r="C31">
            <v>18</v>
          </cell>
        </row>
        <row r="32">
          <cell r="A32" t="str">
            <v>Mothballed / Vacant / Disposal</v>
          </cell>
          <cell r="B32" t="str">
            <v xml:space="preserve">Non-Standard </v>
          </cell>
          <cell r="C32">
            <v>19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9D-D841-EF4C-8BB8-38D6F1C438FF}">
  <dimension ref="A1:AX11"/>
  <sheetViews>
    <sheetView tabSelected="1" workbookViewId="0">
      <selection activeCell="AE2" sqref="AE2"/>
    </sheetView>
  </sheetViews>
  <sheetFormatPr baseColWidth="10" defaultRowHeight="16" x14ac:dyDescent="0.2"/>
  <sheetData>
    <row r="1" spans="1:50" ht="122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8" t="s">
        <v>20</v>
      </c>
      <c r="V1" s="9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10" t="s">
        <v>29</v>
      </c>
      <c r="AE1" s="8" t="s">
        <v>30</v>
      </c>
      <c r="AF1" s="11" t="s">
        <v>31</v>
      </c>
      <c r="AG1" s="12" t="s">
        <v>14</v>
      </c>
      <c r="AH1" s="13" t="s">
        <v>15</v>
      </c>
      <c r="AI1" s="14" t="s">
        <v>16</v>
      </c>
      <c r="AJ1" s="13" t="s">
        <v>32</v>
      </c>
      <c r="AK1" s="14" t="s">
        <v>18</v>
      </c>
      <c r="AL1" s="13" t="s">
        <v>19</v>
      </c>
      <c r="AM1" s="13" t="s">
        <v>20</v>
      </c>
      <c r="AN1" s="14" t="s">
        <v>21</v>
      </c>
      <c r="AO1" s="13" t="s">
        <v>22</v>
      </c>
      <c r="AP1" s="13" t="s">
        <v>23</v>
      </c>
      <c r="AQ1" s="13" t="s">
        <v>24</v>
      </c>
      <c r="AR1" s="13" t="s">
        <v>25</v>
      </c>
      <c r="AS1" s="13" t="s">
        <v>26</v>
      </c>
      <c r="AT1" s="13" t="s">
        <v>27</v>
      </c>
      <c r="AU1" s="13" t="s">
        <v>28</v>
      </c>
      <c r="AV1" s="15" t="s">
        <v>29</v>
      </c>
      <c r="AW1" s="13" t="s">
        <v>30</v>
      </c>
      <c r="AX1" s="16" t="s">
        <v>31</v>
      </c>
    </row>
    <row r="2" spans="1:50" ht="121" thickBot="1" x14ac:dyDescent="0.25">
      <c r="A2" s="17" t="s">
        <v>33</v>
      </c>
      <c r="B2" s="18" t="s">
        <v>34</v>
      </c>
      <c r="C2" s="19" t="str">
        <f>VLOOKUP(B2,[1]ServicesLookupData!$A$2:$F$124,4,FALSE)</f>
        <v>Mechanical and Electrical Engineering Maintenance - Standard A, B or C</v>
      </c>
      <c r="D2" s="20" t="str">
        <f>VLOOKUP(B2,[1]ServicesLookupData!$A$2:$F$124,5,FALSE)</f>
        <v>Square Metre (GIA) per annum</v>
      </c>
      <c r="E2" s="21">
        <v>100</v>
      </c>
      <c r="F2" s="21"/>
      <c r="G2" s="22" t="s">
        <v>35</v>
      </c>
      <c r="H2" s="22" t="s">
        <v>35</v>
      </c>
      <c r="I2" s="22" t="s">
        <v>35</v>
      </c>
      <c r="J2" s="22" t="s">
        <v>35</v>
      </c>
      <c r="K2" s="23" t="s">
        <v>36</v>
      </c>
      <c r="L2" s="24" t="str">
        <f>VLOOKUP(K2,[1]BuildingTypesLookupData!$A$2:$C$32,2,FALSE)</f>
        <v>Standard</v>
      </c>
      <c r="M2" s="25">
        <f>VLOOKUP(B2,[1]ServicesLookupData!$A$2:$C$124,2,FALSE)</f>
        <v>4.8174132538082404</v>
      </c>
      <c r="N2" s="26">
        <f>VLOOKUP(B2,[1]ServicesLookupData!$A$2:$C$124,3,FALSE)</f>
        <v>2.6643275434425728</v>
      </c>
      <c r="O2" s="27">
        <f t="shared" ref="O2:O11" si="0">E2*M2</f>
        <v>481.74132538082404</v>
      </c>
      <c r="P2" s="28">
        <f>IF(OR(B2="G.1",B2="G.3"),(F2*[1]ServicesLookupData!$B$124),0)</f>
        <v>0</v>
      </c>
      <c r="Q2" s="28">
        <f>O2+P2</f>
        <v>481.74132538082404</v>
      </c>
      <c r="R2" s="28">
        <f>IF(H2="Y",(Q2*[1]ServicesLookupData!$B$123),(0))</f>
        <v>0</v>
      </c>
      <c r="S2" s="28">
        <f>Q2+R2</f>
        <v>481.74132538082404</v>
      </c>
      <c r="T2" s="28">
        <f>IF(I2="Y",(S2*[1]ServicesLookupData!$B$116),0)</f>
        <v>0</v>
      </c>
      <c r="U2" s="28">
        <f>IF(J2="Y",(S2*[1]ServicesLookupData!$B$117),0)</f>
        <v>0</v>
      </c>
      <c r="V2" s="28">
        <f>S2+T2+U2</f>
        <v>481.74132538082404</v>
      </c>
      <c r="W2" s="28">
        <f>V2*[1]ServicesLookupData!$B$119</f>
        <v>31.313186149753562</v>
      </c>
      <c r="X2" s="28">
        <f>IF(G2="Y",(V2*[1]ServicesLookupData!$B$125),0)</f>
        <v>0</v>
      </c>
      <c r="Y2" s="28">
        <f>V2+W2+X2</f>
        <v>513.05451153057766</v>
      </c>
      <c r="Z2" s="28">
        <f>Y2*[1]ServicesLookupData!$B$120</f>
        <v>51.769464500069503</v>
      </c>
      <c r="AA2" s="28">
        <f>Y2*[1]ServicesLookupData!$B$121</f>
        <v>21.548289484284261</v>
      </c>
      <c r="AB2" s="28">
        <f>Y2+Z2+AA2</f>
        <v>586.37226551493143</v>
      </c>
      <c r="AC2" s="28">
        <f>Y2*[1]ServicesLookupData!$B$122</f>
        <v>15.904689857447908</v>
      </c>
      <c r="AD2" s="29">
        <f>AB2+AC2</f>
        <v>602.27695537237935</v>
      </c>
      <c r="AE2" s="28">
        <f>5*(AD2-((W2+(W2*[1]ServicesLookupData!$B$120)+(W2*[1]ServicesLookupData!$B$121))*([1]ServicesLookupData!$B$122+1)))</f>
        <v>2826.8977469394404</v>
      </c>
      <c r="AF2" s="29">
        <f>AD2+AE2</f>
        <v>3429.1747023118196</v>
      </c>
      <c r="AG2" s="30">
        <f>E2*N2</f>
        <v>266.43275434425726</v>
      </c>
      <c r="AH2" s="31">
        <f>IF(OR(B2="G.1",B2="G.3"),(F2*[1]ServicesLookupData!$C$124),0)</f>
        <v>0</v>
      </c>
      <c r="AI2" s="31">
        <f>AG2+AH2</f>
        <v>266.43275434425726</v>
      </c>
      <c r="AJ2" s="31">
        <f>IF(H2="Y",(AI2*[1]ServicesLookupData!$C$123),(0))</f>
        <v>0</v>
      </c>
      <c r="AK2" s="31">
        <f>AI2+AJ2</f>
        <v>266.43275434425726</v>
      </c>
      <c r="AL2" s="31">
        <f>IF(I2="Y",(AK2*[1]ServicesLookupData!$C$116),0)</f>
        <v>0</v>
      </c>
      <c r="AM2" s="31">
        <f>IF(J2="Y",(AK2*[1]ServicesLookupData!$C$117),0)</f>
        <v>0</v>
      </c>
      <c r="AN2" s="31">
        <f>AK2+AL2+AM2</f>
        <v>266.43275434425726</v>
      </c>
      <c r="AO2" s="31">
        <f>AN2*[1]ServicesLookupData!$C$119</f>
        <v>17.318129032376724</v>
      </c>
      <c r="AP2" s="31">
        <f>IF(G2="Y",(AN2*[1]ServicesLookupData!$C$125),0)</f>
        <v>0</v>
      </c>
      <c r="AQ2" s="31">
        <f>AN2+AO2+AP2</f>
        <v>283.75088337663396</v>
      </c>
      <c r="AR2" s="31">
        <f>AQ2*[1]ServicesLookupData!$C$120</f>
        <v>28.631716423284047</v>
      </c>
      <c r="AS2" s="31">
        <f>AQ2*[1]ServicesLookupData!$C$121</f>
        <v>14.137750142560142</v>
      </c>
      <c r="AT2" s="31">
        <f>AQ2+AR2+AS2</f>
        <v>326.52034994247816</v>
      </c>
      <c r="AU2" s="31">
        <f>AQ2*[1]ServicesLookupData!$C$122</f>
        <v>15.40195967061142</v>
      </c>
      <c r="AV2" s="32">
        <f>AT2+AU2</f>
        <v>341.92230961308957</v>
      </c>
      <c r="AW2" s="31">
        <f>5*(AV2-((AO2+(AO2*[1]ServicesLookupData!$C$120)+(AO2*[1]ServicesLookupData!$C$121))*([1]ServicesLookupData!$C$122+1)))</f>
        <v>1604.5606138788103</v>
      </c>
      <c r="AX2" s="33">
        <f>AV2+AW2</f>
        <v>1946.4829234918998</v>
      </c>
    </row>
    <row r="3" spans="1:50" ht="121" thickBot="1" x14ac:dyDescent="0.25">
      <c r="A3" s="34" t="s">
        <v>37</v>
      </c>
      <c r="B3" s="35" t="s">
        <v>38</v>
      </c>
      <c r="C3" s="36" t="str">
        <f>VLOOKUP(B3,[1]ServicesLookupData!$A$2:$F$124,4,FALSE)</f>
        <v>Ventilation and Air Conditioning System Maintenance - Standard A, B or C</v>
      </c>
      <c r="D3" s="37" t="str">
        <f>VLOOKUP(B3,[1]ServicesLookupData!$A$2:$F$124,5,FALSE)</f>
        <v>Square Metre (GIA) per annum</v>
      </c>
      <c r="E3" s="38">
        <v>100</v>
      </c>
      <c r="F3" s="39"/>
      <c r="G3" s="40" t="s">
        <v>35</v>
      </c>
      <c r="H3" s="40" t="s">
        <v>35</v>
      </c>
      <c r="I3" s="40" t="s">
        <v>35</v>
      </c>
      <c r="J3" s="40" t="s">
        <v>35</v>
      </c>
      <c r="K3" s="41" t="s">
        <v>36</v>
      </c>
      <c r="L3" s="42" t="str">
        <f>VLOOKUP(K3,[1]BuildingTypesLookupData!$A$2:$C$32,2,FALSE)</f>
        <v>Standard</v>
      </c>
      <c r="M3" s="43">
        <f>VLOOKUP(B3,[1]ServicesLookupData!$A$2:$C$124,2,FALSE)</f>
        <v>2.1523592611238342</v>
      </c>
      <c r="N3" s="44">
        <f>VLOOKUP(B3,[1]ServicesLookupData!$A$2:$C$124,3,FALSE)</f>
        <v>2.8636694859762692</v>
      </c>
      <c r="O3" s="45">
        <f t="shared" si="0"/>
        <v>215.23592611238342</v>
      </c>
      <c r="P3" s="46">
        <f>IF(OR(B3="G.1",B3="G.3"),(F3*[1]ServicesLookupData!$B$124),0)</f>
        <v>0</v>
      </c>
      <c r="Q3" s="46">
        <f t="shared" ref="Q3:Q11" si="1">O3+P3</f>
        <v>215.23592611238342</v>
      </c>
      <c r="R3" s="46">
        <f>IF(H3="Y",(Q3*[1]ServicesLookupData!$B$123),(0))</f>
        <v>0</v>
      </c>
      <c r="S3" s="47">
        <f t="shared" ref="S3:S11" si="2">Q3+R3</f>
        <v>215.23592611238342</v>
      </c>
      <c r="T3" s="47">
        <f>IF(I3="Y",(S3*[1]ServicesLookupData!$B$116),0)</f>
        <v>0</v>
      </c>
      <c r="U3" s="46">
        <f>IF(J3="Y",(S3*[1]ServicesLookupData!$B$117),0)</f>
        <v>0</v>
      </c>
      <c r="V3" s="47">
        <f t="shared" ref="V3:V11" si="3">S3+T3+U3</f>
        <v>215.23592611238342</v>
      </c>
      <c r="W3" s="47">
        <f>V3*[1]ServicesLookupData!$B$119</f>
        <v>13.990335197304923</v>
      </c>
      <c r="X3" s="48">
        <f>IF(G3="Y",(V3*[1]ServicesLookupData!$B$125),0)</f>
        <v>0</v>
      </c>
      <c r="Y3" s="47">
        <f>V3+W3+X3</f>
        <v>229.22626130968834</v>
      </c>
      <c r="Z3" s="47">
        <f>Y3*[1]ServicesLookupData!$B$120</f>
        <v>23.129941420753507</v>
      </c>
      <c r="AA3" s="47">
        <f>Y3*[1]ServicesLookupData!$B$121</f>
        <v>9.6275029750069105</v>
      </c>
      <c r="AB3" s="47">
        <f t="shared" ref="AB3:AB11" si="4">Y3+Z3+AA3</f>
        <v>261.98370570544876</v>
      </c>
      <c r="AC3" s="47">
        <f>Y3*[1]ServicesLookupData!$B$122</f>
        <v>7.1060141006003388</v>
      </c>
      <c r="AD3" s="49">
        <f t="shared" ref="AD3:AD11" si="5">AB3+AC3</f>
        <v>269.08971980604912</v>
      </c>
      <c r="AE3" s="46">
        <f>5*(AD3-((W3+(W3*[1]ServicesLookupData!$B$120)+(W3*[1]ServicesLookupData!$B$121))*([1]ServicesLookupData!$B$122+1)))</f>
        <v>1263.0221293689749</v>
      </c>
      <c r="AF3" s="50">
        <f t="shared" ref="AF3:AF11" si="6">AD3+AE3</f>
        <v>1532.111849175024</v>
      </c>
      <c r="AG3" s="51">
        <f>E3*N3</f>
        <v>286.3669485976269</v>
      </c>
      <c r="AH3" s="52">
        <f>IF(OR(B3="G.1",B3="G.3"),(F3*[1]ServicesLookupData!$C$124),0)</f>
        <v>0</v>
      </c>
      <c r="AI3" s="53">
        <f t="shared" ref="AI3:AI11" si="7">AG3+AH3</f>
        <v>286.3669485976269</v>
      </c>
      <c r="AJ3" s="53">
        <f>IF(H3="Y",(AI3*[1]ServicesLookupData!$C$123),(0))</f>
        <v>0</v>
      </c>
      <c r="AK3" s="53">
        <f t="shared" ref="AK3:AK11" si="8">AI3+AJ3</f>
        <v>286.3669485976269</v>
      </c>
      <c r="AL3" s="52">
        <f>IF(I3="Y",(AK3*[1]ServicesLookupData!$C$116),0)</f>
        <v>0</v>
      </c>
      <c r="AM3" s="52">
        <f>IF(J3="Y",(AK3*[1]ServicesLookupData!$C$117),0)</f>
        <v>0</v>
      </c>
      <c r="AN3" s="53">
        <f t="shared" ref="AN3:AN11" si="9">AK3+AL3+AM3</f>
        <v>286.3669485976269</v>
      </c>
      <c r="AO3" s="52">
        <f>AN3*[1]ServicesLookupData!$C$119</f>
        <v>18.61385165884575</v>
      </c>
      <c r="AP3" s="52">
        <f>IF(G3="Y",(AN3*[1]ServicesLookupData!$C$125),0)</f>
        <v>0</v>
      </c>
      <c r="AQ3" s="53">
        <f>AN3+AO3+AP3</f>
        <v>304.98080025647266</v>
      </c>
      <c r="AR3" s="54">
        <f>AQ3*[1]ServicesLookupData!$C$120</f>
        <v>30.773908731410224</v>
      </c>
      <c r="AS3" s="52">
        <f>AQ3*[1]ServicesLookupData!$C$121</f>
        <v>15.195520454401205</v>
      </c>
      <c r="AT3" s="53">
        <f t="shared" ref="AT3:AT11" si="10">AQ3+AR3+AS3</f>
        <v>350.95022944228413</v>
      </c>
      <c r="AU3" s="52">
        <f>AQ3*[1]ServicesLookupData!$C$122</f>
        <v>16.554316694852616</v>
      </c>
      <c r="AV3" s="55">
        <f t="shared" ref="AV3:AV11" si="11">AT3+AU3</f>
        <v>367.50454613713674</v>
      </c>
      <c r="AW3" s="52">
        <f>5*(AV3-((AO3+(AO3*[1]ServicesLookupData!$C$120)+(AO3*[1]ServicesLookupData!$C$121))*([1]ServicesLookupData!$C$122+1)))</f>
        <v>1724.6120056346367</v>
      </c>
      <c r="AX3" s="56">
        <f>AV3+AW3</f>
        <v>2092.1165517717736</v>
      </c>
    </row>
    <row r="4" spans="1:50" ht="76" thickBot="1" x14ac:dyDescent="0.25">
      <c r="A4" s="17" t="s">
        <v>39</v>
      </c>
      <c r="B4" s="57" t="s">
        <v>40</v>
      </c>
      <c r="C4" s="58" t="str">
        <f>VLOOKUP(B4,[1]ServicesLookupData!$A$2:$F$124,4,FALSE)</f>
        <v>Environmental Cleaning Service - Standard A, B or C</v>
      </c>
      <c r="D4" s="59" t="str">
        <f>VLOOKUP(B4,[1]ServicesLookupData!$A$2:$F$124,5,FALSE)</f>
        <v>Square Metre (GIA) per annum</v>
      </c>
      <c r="E4" s="21">
        <v>100</v>
      </c>
      <c r="F4" s="60"/>
      <c r="G4" s="61" t="s">
        <v>35</v>
      </c>
      <c r="H4" s="61" t="s">
        <v>35</v>
      </c>
      <c r="I4" s="61" t="s">
        <v>35</v>
      </c>
      <c r="J4" s="61" t="s">
        <v>35</v>
      </c>
      <c r="K4" s="62" t="s">
        <v>36</v>
      </c>
      <c r="L4" s="63" t="str">
        <f>VLOOKUP(K4,[1]BuildingTypesLookupData!$A$2:$C$32,2,FALSE)</f>
        <v>Standard</v>
      </c>
      <c r="M4" s="64">
        <f>VLOOKUP(B4,[1]ServicesLookupData!$A$2:$C$124,2,FALSE)</f>
        <v>0.26180363877085483</v>
      </c>
      <c r="N4" s="65">
        <f>VLOOKUP(B4,[1]ServicesLookupData!$A$2:$C$124,3,FALSE)</f>
        <v>0.14767435753129651</v>
      </c>
      <c r="O4" s="27">
        <f t="shared" si="0"/>
        <v>26.180363877085483</v>
      </c>
      <c r="P4" s="66">
        <f>IF(OR(B4="G.1",B4="G.3"),(F4*[1]ServicesLookupData!$B$124),0)</f>
        <v>0</v>
      </c>
      <c r="Q4" s="66">
        <f t="shared" si="1"/>
        <v>26.180363877085483</v>
      </c>
      <c r="R4" s="66">
        <f>IF(H4="Y",(Q4*[1]ServicesLookupData!$B$123),(0))</f>
        <v>0</v>
      </c>
      <c r="S4" s="67">
        <f t="shared" si="2"/>
        <v>26.180363877085483</v>
      </c>
      <c r="T4" s="67">
        <f>IF(I4="Y",(S4*[1]ServicesLookupData!$B$116),0)</f>
        <v>0</v>
      </c>
      <c r="U4" s="66">
        <f>IF(J4="Y",(S4*[1]ServicesLookupData!$B$117),0)</f>
        <v>0</v>
      </c>
      <c r="V4" s="67">
        <f t="shared" si="3"/>
        <v>26.180363877085483</v>
      </c>
      <c r="W4" s="67">
        <f>V4*[1]ServicesLookupData!$B$119</f>
        <v>1.7017236520105565</v>
      </c>
      <c r="X4" s="68">
        <f>IF(G4="Y",(V4*[1]ServicesLookupData!$B$125),0)</f>
        <v>0</v>
      </c>
      <c r="Y4" s="67">
        <f t="shared" ref="Y4:Y11" si="12">V4+W4+X4</f>
        <v>27.88208752909604</v>
      </c>
      <c r="Z4" s="67">
        <f>Y4*[1]ServicesLookupData!$B$120</f>
        <v>2.8134256849612367</v>
      </c>
      <c r="AA4" s="67">
        <f>Y4*[1]ServicesLookupData!$B$121</f>
        <v>1.1710476762220337</v>
      </c>
      <c r="AB4" s="67">
        <f t="shared" si="4"/>
        <v>31.866560890279313</v>
      </c>
      <c r="AC4" s="67">
        <f>Y4*[1]ServicesLookupData!$B$122</f>
        <v>0.86434471340197727</v>
      </c>
      <c r="AD4" s="69">
        <f t="shared" si="5"/>
        <v>32.730905603681293</v>
      </c>
      <c r="AE4" s="66">
        <f>5*(AD4-((W4+(W4*[1]ServicesLookupData!$B$120)+(W4*[1]ServicesLookupData!$B$121))*([1]ServicesLookupData!$B$122+1)))</f>
        <v>153.62852999933574</v>
      </c>
      <c r="AF4" s="70">
        <f t="shared" si="6"/>
        <v>186.35943560301703</v>
      </c>
      <c r="AG4" s="71">
        <f>E4*N4</f>
        <v>14.767435753129652</v>
      </c>
      <c r="AH4" s="72">
        <f>IF(OR(B4="G.1",B4="G.3"),(F4*[1]ServicesLookupData!$C$124),0)</f>
        <v>0</v>
      </c>
      <c r="AI4" s="73">
        <f t="shared" si="7"/>
        <v>14.767435753129652</v>
      </c>
      <c r="AJ4" s="73">
        <f>IF(H4="Y",(AI4*[1]ServicesLookupData!$C$123),(0))</f>
        <v>0</v>
      </c>
      <c r="AK4" s="73">
        <f t="shared" si="8"/>
        <v>14.767435753129652</v>
      </c>
      <c r="AL4" s="72">
        <f>IF(I4="Y",(AK4*[1]ServicesLookupData!$C$116),0)</f>
        <v>0</v>
      </c>
      <c r="AM4" s="72">
        <f>IF(J4="Y",(AK4*[1]ServicesLookupData!$C$117),0)</f>
        <v>0</v>
      </c>
      <c r="AN4" s="73">
        <f t="shared" si="9"/>
        <v>14.767435753129652</v>
      </c>
      <c r="AO4" s="72">
        <f>AN4*[1]ServicesLookupData!$C$119</f>
        <v>0.95988332395342735</v>
      </c>
      <c r="AP4" s="72">
        <f>IF(G4="Y",(AN4*[1]ServicesLookupData!$C$125),0)</f>
        <v>0</v>
      </c>
      <c r="AQ4" s="73">
        <f t="shared" ref="AQ4:AQ11" si="13">AN4+AO4+AP4</f>
        <v>15.727319077083079</v>
      </c>
      <c r="AR4" s="74">
        <f>AQ4*[1]ServicesLookupData!$C$120</f>
        <v>1.5869559049648723</v>
      </c>
      <c r="AS4" s="72">
        <f>AQ4*[1]ServicesLookupData!$C$121</f>
        <v>0.78360604512722332</v>
      </c>
      <c r="AT4" s="73">
        <f t="shared" si="10"/>
        <v>18.097881027175173</v>
      </c>
      <c r="AU4" s="72">
        <f>AQ4*[1]ServicesLookupData!$C$122</f>
        <v>0.85367675782897057</v>
      </c>
      <c r="AV4" s="75">
        <f t="shared" si="11"/>
        <v>18.951557785004145</v>
      </c>
      <c r="AW4" s="72">
        <f>5*(AV4-((AO4+(AO4*[1]ServicesLookupData!$C$120)+(AO4*[1]ServicesLookupData!$C$121))*([1]ServicesLookupData!$C$122+1)))</f>
        <v>88.935183047505575</v>
      </c>
      <c r="AX4" s="76">
        <f t="shared" ref="AX4:AX11" si="14">AV4+AW4</f>
        <v>107.88674083250972</v>
      </c>
    </row>
    <row r="5" spans="1:50" ht="136" thickBot="1" x14ac:dyDescent="0.25">
      <c r="A5" s="34" t="s">
        <v>41</v>
      </c>
      <c r="B5" s="35" t="s">
        <v>42</v>
      </c>
      <c r="C5" s="36" t="str">
        <f>VLOOKUP(B5,[1]ServicesLookupData!$A$2:$F$124,4,FALSE)</f>
        <v>Fire Detection and Firefighting Systems Maintenance - Standard A, B or C</v>
      </c>
      <c r="D5" s="37" t="str">
        <f>VLOOKUP(B5,[1]ServicesLookupData!$A$2:$F$124,5,FALSE)</f>
        <v>Square Metre (GIA) per annum</v>
      </c>
      <c r="E5" s="38">
        <v>100</v>
      </c>
      <c r="F5" s="39"/>
      <c r="G5" s="40" t="s">
        <v>35</v>
      </c>
      <c r="H5" s="40" t="s">
        <v>35</v>
      </c>
      <c r="I5" s="40" t="s">
        <v>35</v>
      </c>
      <c r="J5" s="40" t="s">
        <v>35</v>
      </c>
      <c r="K5" s="41" t="s">
        <v>36</v>
      </c>
      <c r="L5" s="42" t="str">
        <f>VLOOKUP(K5,[1]BuildingTypesLookupData!$A$2:$C$32,2,FALSE)</f>
        <v>Standard</v>
      </c>
      <c r="M5" s="77">
        <f>VLOOKUP(B5,[1]ServicesLookupData!$A$2:$C$124,2,FALSE)</f>
        <v>1.0441701954261275</v>
      </c>
      <c r="N5" s="78">
        <f>VLOOKUP(B5,[1]ServicesLookupData!$A$2:$C$124,3,FALSE)</f>
        <v>0.92457648491349786</v>
      </c>
      <c r="O5" s="45">
        <f t="shared" si="0"/>
        <v>104.41701954261275</v>
      </c>
      <c r="P5" s="46">
        <f>IF(OR(B5="G.1",B5="G.3"),(F5*[1]ServicesLookupData!$B$124),0)</f>
        <v>0</v>
      </c>
      <c r="Q5" s="46">
        <f t="shared" si="1"/>
        <v>104.41701954261275</v>
      </c>
      <c r="R5" s="46">
        <f>IF(H5="Y",(Q5*[1]ServicesLookupData!$B$123),(0))</f>
        <v>0</v>
      </c>
      <c r="S5" s="47">
        <f t="shared" si="2"/>
        <v>104.41701954261275</v>
      </c>
      <c r="T5" s="47">
        <f>IF(I5="Y",(S5*[1]ServicesLookupData!$B$116),0)</f>
        <v>0</v>
      </c>
      <c r="U5" s="46">
        <f>IF(J5="Y",(S5*[1]ServicesLookupData!$B$117),0)</f>
        <v>0</v>
      </c>
      <c r="V5" s="47">
        <f t="shared" si="3"/>
        <v>104.41701954261275</v>
      </c>
      <c r="W5" s="47">
        <f>V5*[1]ServicesLookupData!$B$119</f>
        <v>6.7871062702698293</v>
      </c>
      <c r="X5" s="48">
        <f>IF(G5="Y",(V5*[1]ServicesLookupData!$B$125),0)</f>
        <v>0</v>
      </c>
      <c r="Y5" s="47">
        <f t="shared" si="12"/>
        <v>111.20412581288258</v>
      </c>
      <c r="Z5" s="47">
        <f>Y5*[1]ServicesLookupData!$B$120</f>
        <v>11.220987076707884</v>
      </c>
      <c r="AA5" s="47">
        <f>Y5*[1]ServicesLookupData!$B$121</f>
        <v>4.670573284141069</v>
      </c>
      <c r="AB5" s="47">
        <f t="shared" si="4"/>
        <v>127.09568617373154</v>
      </c>
      <c r="AC5" s="47">
        <f>Y5*[1]ServicesLookupData!$B$122</f>
        <v>3.44732790019936</v>
      </c>
      <c r="AD5" s="49">
        <f t="shared" si="5"/>
        <v>130.54301407393089</v>
      </c>
      <c r="AE5" s="46">
        <f>5*(AD5-((W5+(W5*[1]ServicesLookupData!$B$120)+(W5*[1]ServicesLookupData!$B$121))*([1]ServicesLookupData!$B$122+1)))</f>
        <v>612.72766469391445</v>
      </c>
      <c r="AF5" s="49">
        <f t="shared" si="6"/>
        <v>743.27067876784531</v>
      </c>
      <c r="AG5" s="51">
        <f>E5*N5</f>
        <v>92.457648491349786</v>
      </c>
      <c r="AH5" s="52">
        <f>IF(OR(B5="G.1",B5="G.3"),(F5*[1]ServicesLookupData!$C$124),0)</f>
        <v>0</v>
      </c>
      <c r="AI5" s="53">
        <f t="shared" si="7"/>
        <v>92.457648491349786</v>
      </c>
      <c r="AJ5" s="53">
        <f>IF(H5="Y",(AI5*[1]ServicesLookupData!$C$123),(0))</f>
        <v>0</v>
      </c>
      <c r="AK5" s="53">
        <f t="shared" si="8"/>
        <v>92.457648491349786</v>
      </c>
      <c r="AL5" s="52">
        <f>IF(I5="Y",(AK5*[1]ServicesLookupData!$C$116),0)</f>
        <v>0</v>
      </c>
      <c r="AM5" s="52">
        <f>IF(J5="Y",(AK5*[1]ServicesLookupData!$C$117),0)</f>
        <v>0</v>
      </c>
      <c r="AN5" s="53">
        <f t="shared" si="9"/>
        <v>92.457648491349786</v>
      </c>
      <c r="AO5" s="52">
        <f>AN5*[1]ServicesLookupData!$C$119</f>
        <v>6.0097471519377361</v>
      </c>
      <c r="AP5" s="52">
        <f>IF(G5="Y",(AN5*[1]ServicesLookupData!$C$125),0)</f>
        <v>0</v>
      </c>
      <c r="AQ5" s="53">
        <f t="shared" si="13"/>
        <v>98.467395643287517</v>
      </c>
      <c r="AR5" s="54">
        <f>AQ5*[1]ServicesLookupData!$C$120</f>
        <v>9.9357947910095685</v>
      </c>
      <c r="AS5" s="52">
        <f>AQ5*[1]ServicesLookupData!$C$121</f>
        <v>4.9060902303715954</v>
      </c>
      <c r="AT5" s="53">
        <f t="shared" si="10"/>
        <v>113.30928066466868</v>
      </c>
      <c r="AU5" s="52">
        <f>AQ5*[1]ServicesLookupData!$C$122</f>
        <v>5.3447969518918503</v>
      </c>
      <c r="AV5" s="55">
        <f t="shared" si="11"/>
        <v>118.65407761656053</v>
      </c>
      <c r="AW5" s="52">
        <f>5*(AV5-((AO5+(AO5*[1]ServicesLookupData!$C$120)+(AO5*[1]ServicesLookupData!$C$121))*([1]ServicesLookupData!$C$122+1)))</f>
        <v>556.81555215010712</v>
      </c>
      <c r="AX5" s="56">
        <f t="shared" si="14"/>
        <v>675.46962976666759</v>
      </c>
    </row>
    <row r="6" spans="1:50" ht="121" thickBot="1" x14ac:dyDescent="0.25">
      <c r="A6" s="17" t="s">
        <v>43</v>
      </c>
      <c r="B6" s="57" t="s">
        <v>44</v>
      </c>
      <c r="C6" s="58" t="str">
        <f>VLOOKUP(B6,[1]ServicesLookupData!$A$2:$F$124,4,FALSE)</f>
        <v>Security, Access and Intruder Systems Maintenance - Standard A, B or C</v>
      </c>
      <c r="D6" s="59" t="str">
        <f>VLOOKUP(B6,[1]ServicesLookupData!$A$2:$F$124,5,FALSE)</f>
        <v>Square Metre (GIA) per annum</v>
      </c>
      <c r="E6" s="21">
        <v>100</v>
      </c>
      <c r="F6" s="60"/>
      <c r="G6" s="79" t="s">
        <v>35</v>
      </c>
      <c r="H6" s="79" t="s">
        <v>35</v>
      </c>
      <c r="I6" s="79" t="s">
        <v>35</v>
      </c>
      <c r="J6" s="79" t="s">
        <v>35</v>
      </c>
      <c r="K6" s="80" t="s">
        <v>36</v>
      </c>
      <c r="L6" s="63" t="str">
        <f>VLOOKUP(K6,[1]BuildingTypesLookupData!$A$2:$C$32,2,FALSE)</f>
        <v>Standard</v>
      </c>
      <c r="M6" s="64">
        <f>VLOOKUP(B6,[1]ServicesLookupData!$A$2:$C$124,2,FALSE)</f>
        <v>0.50437666124610769</v>
      </c>
      <c r="N6" s="65">
        <f>VLOOKUP(B6,[1]ServicesLookupData!$A$2:$C$124,3,FALSE)</f>
        <v>0.52119723177642419</v>
      </c>
      <c r="O6" s="27">
        <f t="shared" si="0"/>
        <v>50.437666124610772</v>
      </c>
      <c r="P6" s="66">
        <f>IF(OR(B6="G.1",B6="G.3"),(F6*[1]ServicesLookupData!$B$124),0)</f>
        <v>0</v>
      </c>
      <c r="Q6" s="66">
        <f t="shared" si="1"/>
        <v>50.437666124610772</v>
      </c>
      <c r="R6" s="66">
        <f>IF(H6="Y",(Q6*[1]ServicesLookupData!$B$123),(0))</f>
        <v>0</v>
      </c>
      <c r="S6" s="67">
        <f t="shared" si="2"/>
        <v>50.437666124610772</v>
      </c>
      <c r="T6" s="67">
        <f>IF(I6="Y",(S6*[1]ServicesLookupData!$B$116),0)</f>
        <v>0</v>
      </c>
      <c r="U6" s="66">
        <f>IF(J6="Y",(S6*[1]ServicesLookupData!$B$117),0)</f>
        <v>0</v>
      </c>
      <c r="V6" s="67">
        <f t="shared" si="3"/>
        <v>50.437666124610772</v>
      </c>
      <c r="W6" s="67">
        <f>V6*[1]ServicesLookupData!$B$119</f>
        <v>3.2784482980997001</v>
      </c>
      <c r="X6" s="68">
        <f>IF(G6="Y",(V6*[1]ServicesLookupData!$B$125),0)</f>
        <v>0</v>
      </c>
      <c r="Y6" s="67">
        <f t="shared" si="12"/>
        <v>53.716114422710469</v>
      </c>
      <c r="Z6" s="67">
        <f>Y6*[1]ServicesLookupData!$B$120</f>
        <v>5.4201930130039297</v>
      </c>
      <c r="AA6" s="67">
        <f>Y6*[1]ServicesLookupData!$B$121</f>
        <v>2.2560768057538398</v>
      </c>
      <c r="AB6" s="67">
        <f t="shared" si="4"/>
        <v>61.392384241468243</v>
      </c>
      <c r="AC6" s="67">
        <f>Y6*[1]ServicesLookupData!$B$122</f>
        <v>1.6651995471040244</v>
      </c>
      <c r="AD6" s="69">
        <f t="shared" si="5"/>
        <v>63.057583788572266</v>
      </c>
      <c r="AE6" s="66">
        <f>5*(AD6-((W6+(W6*[1]ServicesLookupData!$B$120)+(W6*[1]ServicesLookupData!$B$121))*([1]ServicesLookupData!$B$122+1)))</f>
        <v>295.97237607928389</v>
      </c>
      <c r="AF6" s="69">
        <f t="shared" si="6"/>
        <v>359.02995986785618</v>
      </c>
      <c r="AG6" s="71">
        <f t="shared" ref="AG6:AG11" si="15">E6*N6</f>
        <v>52.11972317764242</v>
      </c>
      <c r="AH6" s="72">
        <f>IF(OR(B6="G.1",B6="G.3"),(F6*[1]ServicesLookupData!$C$124),0)</f>
        <v>0</v>
      </c>
      <c r="AI6" s="73">
        <f t="shared" si="7"/>
        <v>52.11972317764242</v>
      </c>
      <c r="AJ6" s="73">
        <f>IF(H6="Y",(AI6*[1]ServicesLookupData!$C$123),(0))</f>
        <v>0</v>
      </c>
      <c r="AK6" s="73">
        <f t="shared" si="8"/>
        <v>52.11972317764242</v>
      </c>
      <c r="AL6" s="72">
        <f>IF(I6="Y",(AK6*[1]ServicesLookupData!$C$116),0)</f>
        <v>0</v>
      </c>
      <c r="AM6" s="72">
        <f>IF(J6="Y",(AK6*[1]ServicesLookupData!$C$117),0)</f>
        <v>0</v>
      </c>
      <c r="AN6" s="73">
        <f t="shared" si="9"/>
        <v>52.11972317764242</v>
      </c>
      <c r="AO6" s="72">
        <f>AN6*[1]ServicesLookupData!$C$119</f>
        <v>3.3877820065467574</v>
      </c>
      <c r="AP6" s="72">
        <f>IF(G6="Y",(AN6*[1]ServicesLookupData!$C$125),0)</f>
        <v>0</v>
      </c>
      <c r="AQ6" s="73">
        <f t="shared" si="13"/>
        <v>55.507505184189178</v>
      </c>
      <c r="AR6" s="74">
        <f>AQ6*[1]ServicesLookupData!$C$120</f>
        <v>5.6009522468628399</v>
      </c>
      <c r="AS6" s="72">
        <f>AQ6*[1]ServicesLookupData!$C$121</f>
        <v>2.7656345241727283</v>
      </c>
      <c r="AT6" s="73">
        <f t="shared" si="10"/>
        <v>63.874091955224742</v>
      </c>
      <c r="AU6" s="72">
        <f>AQ6*[1]ServicesLookupData!$C$122</f>
        <v>3.01293989322444</v>
      </c>
      <c r="AV6" s="75">
        <f t="shared" si="11"/>
        <v>66.887031848449183</v>
      </c>
      <c r="AW6" s="72">
        <f>5*(AV6-((AO6+(AO6*[1]ServicesLookupData!$C$120)+(AO6*[1]ServicesLookupData!$C$121))*([1]ServicesLookupData!$C$122+1)))</f>
        <v>313.88503723177513</v>
      </c>
      <c r="AX6" s="76">
        <f t="shared" si="14"/>
        <v>380.7720690802243</v>
      </c>
    </row>
    <row r="7" spans="1:50" ht="121" thickBot="1" x14ac:dyDescent="0.25">
      <c r="A7" s="34" t="s">
        <v>45</v>
      </c>
      <c r="B7" s="35" t="s">
        <v>46</v>
      </c>
      <c r="C7" s="36" t="str">
        <f>VLOOKUP(B7,[1]ServicesLookupData!$A$2:$F$124,4,FALSE)</f>
        <v>Internal &amp; External Building Fabric Maintenance - Standard A, B or C</v>
      </c>
      <c r="D7" s="37" t="str">
        <f>VLOOKUP(B7,[1]ServicesLookupData!$A$2:$F$124,5,FALSE)</f>
        <v>Square Metre (GIA) per annum</v>
      </c>
      <c r="E7" s="38">
        <v>100</v>
      </c>
      <c r="F7" s="39"/>
      <c r="G7" s="81" t="s">
        <v>35</v>
      </c>
      <c r="H7" s="81" t="s">
        <v>35</v>
      </c>
      <c r="I7" s="81" t="s">
        <v>35</v>
      </c>
      <c r="J7" s="81" t="s">
        <v>35</v>
      </c>
      <c r="K7" s="82" t="s">
        <v>36</v>
      </c>
      <c r="L7" s="42" t="str">
        <f>VLOOKUP(K7,[1]BuildingTypesLookupData!$A$2:$C$32,2,FALSE)</f>
        <v>Standard</v>
      </c>
      <c r="M7" s="43">
        <f>VLOOKUP(B7,[1]ServicesLookupData!$A$2:$C$124,2,FALSE)</f>
        <v>1.4773416173850915</v>
      </c>
      <c r="N7" s="44">
        <f>VLOOKUP(B7,[1]ServicesLookupData!$A$2:$C$124,3,FALSE)</f>
        <v>2.79</v>
      </c>
      <c r="O7" s="45">
        <f t="shared" si="0"/>
        <v>147.73416173850916</v>
      </c>
      <c r="P7" s="46">
        <f>IF(OR(B7="G.1",B7="G.3"),(F7*[1]ServicesLookupData!$B$124),0)</f>
        <v>0</v>
      </c>
      <c r="Q7" s="46">
        <f t="shared" si="1"/>
        <v>147.73416173850916</v>
      </c>
      <c r="R7" s="46">
        <f>IF(H7="Y",(Q7*[1]ServicesLookupData!$B$123),(0))</f>
        <v>0</v>
      </c>
      <c r="S7" s="47">
        <f t="shared" si="2"/>
        <v>147.73416173850916</v>
      </c>
      <c r="T7" s="47">
        <f>IF(I7="Y",(S7*[1]ServicesLookupData!$B$116),0)</f>
        <v>0</v>
      </c>
      <c r="U7" s="46">
        <f>IF(J7="Y",(S7*[1]ServicesLookupData!$B$117),0)</f>
        <v>0</v>
      </c>
      <c r="V7" s="47">
        <f t="shared" si="3"/>
        <v>147.73416173850916</v>
      </c>
      <c r="W7" s="47">
        <f>V7*[1]ServicesLookupData!$B$119</f>
        <v>9.6027205130030957</v>
      </c>
      <c r="X7" s="48">
        <f>IF(G7="Y",(V7*[1]ServicesLookupData!$B$125),0)</f>
        <v>0</v>
      </c>
      <c r="Y7" s="47">
        <f t="shared" si="12"/>
        <v>157.33688225151226</v>
      </c>
      <c r="Z7" s="47">
        <f>Y7*[1]ServicesLookupData!$B$120</f>
        <v>15.875985801141971</v>
      </c>
      <c r="AA7" s="47">
        <f>Y7*[1]ServicesLookupData!$B$121</f>
        <v>6.6081490545635155</v>
      </c>
      <c r="AB7" s="47">
        <f t="shared" si="4"/>
        <v>179.82101710721776</v>
      </c>
      <c r="AC7" s="47">
        <f>Y7*[1]ServicesLookupData!$B$122</f>
        <v>4.8774433497968799</v>
      </c>
      <c r="AD7" s="49">
        <f t="shared" si="5"/>
        <v>184.69846045701465</v>
      </c>
      <c r="AE7" s="46">
        <f>5*(AD7-((W7+(W7*[1]ServicesLookupData!$B$120)+(W7*[1]ServicesLookupData!$B$121))*([1]ServicesLookupData!$B$122+1)))</f>
        <v>866.9162203064808</v>
      </c>
      <c r="AF7" s="49">
        <f t="shared" si="6"/>
        <v>1051.6146807634955</v>
      </c>
      <c r="AG7" s="51">
        <f t="shared" si="15"/>
        <v>279</v>
      </c>
      <c r="AH7" s="52">
        <f>IF(OR(B7="G.1",B7="G.3"),(F7*[1]ServicesLookupData!$C$124),0)</f>
        <v>0</v>
      </c>
      <c r="AI7" s="53">
        <f t="shared" si="7"/>
        <v>279</v>
      </c>
      <c r="AJ7" s="53">
        <f>IF(H7="Y",(AI7*[1]ServicesLookupData!$C$123),(0))</f>
        <v>0</v>
      </c>
      <c r="AK7" s="53">
        <f t="shared" si="8"/>
        <v>279</v>
      </c>
      <c r="AL7" s="52">
        <f>IF(I7="Y",(AK7*[1]ServicesLookupData!$C$116),0)</f>
        <v>0</v>
      </c>
      <c r="AM7" s="52">
        <f>IF(J7="Y",(AK7*[1]ServicesLookupData!$C$117),0)</f>
        <v>0</v>
      </c>
      <c r="AN7" s="53">
        <f t="shared" si="9"/>
        <v>279</v>
      </c>
      <c r="AO7" s="52">
        <f>AN7*[1]ServicesLookupData!$C$119</f>
        <v>18.135000000000002</v>
      </c>
      <c r="AP7" s="52">
        <f>IF(G7="Y",(AN7*[1]ServicesLookupData!$C$125),0)</f>
        <v>0</v>
      </c>
      <c r="AQ7" s="53">
        <f t="shared" si="13"/>
        <v>297.13499999999999</v>
      </c>
      <c r="AR7" s="54">
        <f>AQ7*[1]ServicesLookupData!$C$120</f>
        <v>29.982232859307711</v>
      </c>
      <c r="AS7" s="52">
        <f>AQ7*[1]ServicesLookupData!$C$121</f>
        <v>14.804607261904765</v>
      </c>
      <c r="AT7" s="53">
        <f t="shared" si="10"/>
        <v>341.92184012121248</v>
      </c>
      <c r="AU7" s="52">
        <f>AQ7*[1]ServicesLookupData!$C$122</f>
        <v>16.128447715359545</v>
      </c>
      <c r="AV7" s="55">
        <f t="shared" si="11"/>
        <v>358.05028783657201</v>
      </c>
      <c r="AW7" s="52">
        <f>5*(AV7-((AO7+(AO7*[1]ServicesLookupData!$C$120)+(AO7*[1]ServicesLookupData!$C$121))*([1]ServicesLookupData!$C$122+1)))</f>
        <v>1680.2454051642292</v>
      </c>
      <c r="AX7" s="56">
        <f t="shared" si="14"/>
        <v>2038.2956930008013</v>
      </c>
    </row>
    <row r="8" spans="1:50" ht="121" thickBot="1" x14ac:dyDescent="0.25">
      <c r="A8" s="17" t="s">
        <v>47</v>
      </c>
      <c r="B8" s="57" t="s">
        <v>48</v>
      </c>
      <c r="C8" s="58" t="str">
        <f>VLOOKUP(B8,[1]ServicesLookupData!$A$2:$F$124,4,FALSE)</f>
        <v>Building Management System (BMS) Maintenance - Standard A, B or C</v>
      </c>
      <c r="D8" s="59" t="str">
        <f>VLOOKUP(B8,[1]ServicesLookupData!$A$2:$F$124,5,FALSE)</f>
        <v>Square Metre (GIA) per annum</v>
      </c>
      <c r="E8" s="21">
        <v>100</v>
      </c>
      <c r="F8" s="60"/>
      <c r="G8" s="79" t="s">
        <v>35</v>
      </c>
      <c r="H8" s="79" t="s">
        <v>35</v>
      </c>
      <c r="I8" s="79" t="s">
        <v>35</v>
      </c>
      <c r="J8" s="79" t="s">
        <v>35</v>
      </c>
      <c r="K8" s="80" t="s">
        <v>36</v>
      </c>
      <c r="L8" s="63" t="str">
        <f>VLOOKUP(K8,[1]BuildingTypesLookupData!$A$2:$C$32,2,FALSE)</f>
        <v>Standard</v>
      </c>
      <c r="M8" s="64">
        <f>VLOOKUP(B8,[1]ServicesLookupData!$A$2:$C$124,2,FALSE)</f>
        <v>0.55966494852948812</v>
      </c>
      <c r="N8" s="65">
        <f>VLOOKUP(B8,[1]ServicesLookupData!$A$2:$C$124,3,FALSE)</f>
        <v>0.40231528714194709</v>
      </c>
      <c r="O8" s="27">
        <f t="shared" si="0"/>
        <v>55.966494852948813</v>
      </c>
      <c r="P8" s="66">
        <f>IF(OR(B8="G.1",B8="G.3"),(F8*[1]ServicesLookupData!$B$124),0)</f>
        <v>0</v>
      </c>
      <c r="Q8" s="66">
        <f t="shared" si="1"/>
        <v>55.966494852948813</v>
      </c>
      <c r="R8" s="66">
        <f>IF(H8="Y",(Q8*[1]ServicesLookupData!$B$123),(0))</f>
        <v>0</v>
      </c>
      <c r="S8" s="67">
        <f t="shared" si="2"/>
        <v>55.966494852948813</v>
      </c>
      <c r="T8" s="67">
        <f>IF(I8="Y",(S8*[1]ServicesLookupData!$B$116),0)</f>
        <v>0</v>
      </c>
      <c r="U8" s="66">
        <f>IF(J8="Y",(S8*[1]ServicesLookupData!$B$117),0)</f>
        <v>0</v>
      </c>
      <c r="V8" s="67">
        <f t="shared" si="3"/>
        <v>55.966494852948813</v>
      </c>
      <c r="W8" s="67">
        <f>V8*[1]ServicesLookupData!$B$119</f>
        <v>3.6378221654416731</v>
      </c>
      <c r="X8" s="68">
        <f>IF(G8="Y",(V8*[1]ServicesLookupData!$B$125),0)</f>
        <v>0</v>
      </c>
      <c r="Y8" s="67">
        <f t="shared" si="12"/>
        <v>59.604317018390489</v>
      </c>
      <c r="Z8" s="67">
        <f>Y8*[1]ServicesLookupData!$B$120</f>
        <v>6.0143386415783437</v>
      </c>
      <c r="AA8" s="67">
        <f>Y8*[1]ServicesLookupData!$B$121</f>
        <v>2.5033813147724007</v>
      </c>
      <c r="AB8" s="67">
        <f t="shared" si="4"/>
        <v>68.122036974741235</v>
      </c>
      <c r="AC8" s="67">
        <f>Y8*[1]ServicesLookupData!$B$122</f>
        <v>1.8477338275701052</v>
      </c>
      <c r="AD8" s="69">
        <f t="shared" si="5"/>
        <v>69.969770802311345</v>
      </c>
      <c r="AE8" s="66">
        <f>5*(AD8-((W8+(W8*[1]ServicesLookupData!$B$120)+(W8*[1]ServicesLookupData!$B$121))*([1]ServicesLookupData!$B$122+1)))</f>
        <v>328.41599810610001</v>
      </c>
      <c r="AF8" s="69">
        <f t="shared" si="6"/>
        <v>398.38576890841136</v>
      </c>
      <c r="AG8" s="71">
        <f t="shared" si="15"/>
        <v>40.23152871419471</v>
      </c>
      <c r="AH8" s="72">
        <f>IF(OR(B8="G.1",B8="G.3"),(F8*[1]ServicesLookupData!$C$124),0)</f>
        <v>0</v>
      </c>
      <c r="AI8" s="73">
        <f t="shared" si="7"/>
        <v>40.23152871419471</v>
      </c>
      <c r="AJ8" s="73">
        <f>IF(H8="Y",(AI8*[1]ServicesLookupData!$C$123),(0))</f>
        <v>0</v>
      </c>
      <c r="AK8" s="73">
        <f t="shared" si="8"/>
        <v>40.23152871419471</v>
      </c>
      <c r="AL8" s="72">
        <f>IF(I8="Y",(AK8*[1]ServicesLookupData!$C$116),0)</f>
        <v>0</v>
      </c>
      <c r="AM8" s="72">
        <f>IF(J8="Y",(AK8*[1]ServicesLookupData!$C$117),0)</f>
        <v>0</v>
      </c>
      <c r="AN8" s="73">
        <f t="shared" si="9"/>
        <v>40.23152871419471</v>
      </c>
      <c r="AO8" s="72">
        <f>AN8*[1]ServicesLookupData!$C$119</f>
        <v>2.6150493664226562</v>
      </c>
      <c r="AP8" s="72">
        <f>IF(G8="Y",(AN8*[1]ServicesLookupData!$C$125),0)</f>
        <v>0</v>
      </c>
      <c r="AQ8" s="73">
        <f t="shared" si="13"/>
        <v>42.846578080617363</v>
      </c>
      <c r="AR8" s="74">
        <f>AQ8*[1]ServicesLookupData!$C$120</f>
        <v>4.3234088250713629</v>
      </c>
      <c r="AS8" s="72">
        <f>AQ8*[1]ServicesLookupData!$C$121</f>
        <v>2.1348099718985556</v>
      </c>
      <c r="AT8" s="73">
        <f t="shared" si="10"/>
        <v>49.304796877587279</v>
      </c>
      <c r="AU8" s="72">
        <f>AQ8*[1]ServicesLookupData!$C$122</f>
        <v>2.325706478049733</v>
      </c>
      <c r="AV8" s="75">
        <f t="shared" si="11"/>
        <v>51.630503355637011</v>
      </c>
      <c r="AW8" s="72">
        <f>5*(AV8-((AO8+(AO8*[1]ServicesLookupData!$C$120)+(AO8*[1]ServicesLookupData!$C$121))*([1]ServicesLookupData!$C$122+1)))</f>
        <v>242.28975363712689</v>
      </c>
      <c r="AX8" s="76">
        <f t="shared" si="14"/>
        <v>293.92025699276388</v>
      </c>
    </row>
    <row r="9" spans="1:50" ht="106" thickBot="1" x14ac:dyDescent="0.25">
      <c r="A9" s="34" t="s">
        <v>49</v>
      </c>
      <c r="B9" s="35" t="s">
        <v>50</v>
      </c>
      <c r="C9" s="36" t="str">
        <f>VLOOKUP(B9,[1]ServicesLookupData!$A$2:$F$124,4,FALSE)</f>
        <v>Standby Power System Maintenance - Standard A, B or C</v>
      </c>
      <c r="D9" s="37" t="str">
        <f>VLOOKUP(B9,[1]ServicesLookupData!$A$2:$F$124,5,FALSE)</f>
        <v>Square Metre (GIA) per annum</v>
      </c>
      <c r="E9" s="38">
        <v>100</v>
      </c>
      <c r="F9" s="39"/>
      <c r="G9" s="81" t="s">
        <v>35</v>
      </c>
      <c r="H9" s="81" t="s">
        <v>35</v>
      </c>
      <c r="I9" s="81" t="s">
        <v>35</v>
      </c>
      <c r="J9" s="81" t="s">
        <v>35</v>
      </c>
      <c r="K9" s="82" t="s">
        <v>36</v>
      </c>
      <c r="L9" s="42" t="str">
        <f>VLOOKUP(K9,[1]BuildingTypesLookupData!$A$2:$C$32,2,FALSE)</f>
        <v>Standard</v>
      </c>
      <c r="M9" s="43">
        <f>VLOOKUP(B9,[1]ServicesLookupData!$A$2:$C$124,2,FALSE)</f>
        <v>0.57068460399395582</v>
      </c>
      <c r="N9" s="44">
        <f>VLOOKUP(B9,[1]ServicesLookupData!$A$2:$C$124,3,FALSE)</f>
        <v>0.55908868969872083</v>
      </c>
      <c r="O9" s="45">
        <f t="shared" si="0"/>
        <v>57.068460399395583</v>
      </c>
      <c r="P9" s="46">
        <f>IF(OR(B9="G.1",B9="G.3"),(F9*[1]ServicesLookupData!$B$124),0)</f>
        <v>0</v>
      </c>
      <c r="Q9" s="46">
        <f t="shared" si="1"/>
        <v>57.068460399395583</v>
      </c>
      <c r="R9" s="46">
        <f>IF(H9="Y",(Q9*[1]ServicesLookupData!$B$123),(0))</f>
        <v>0</v>
      </c>
      <c r="S9" s="47">
        <f t="shared" si="2"/>
        <v>57.068460399395583</v>
      </c>
      <c r="T9" s="47">
        <f>IF(I9="Y",(S9*[1]ServicesLookupData!$B$116),0)</f>
        <v>0</v>
      </c>
      <c r="U9" s="46">
        <f>IF(J9="Y",(S9*[1]ServicesLookupData!$B$117),0)</f>
        <v>0</v>
      </c>
      <c r="V9" s="47">
        <f t="shared" si="3"/>
        <v>57.068460399395583</v>
      </c>
      <c r="W9" s="47">
        <f>V9*[1]ServicesLookupData!$B$119</f>
        <v>3.7094499259607132</v>
      </c>
      <c r="X9" s="48">
        <f>IF(G9="Y",(V9*[1]ServicesLookupData!$B$125),0)</f>
        <v>0</v>
      </c>
      <c r="Y9" s="47">
        <f t="shared" si="12"/>
        <v>60.777910325356295</v>
      </c>
      <c r="Z9" s="47">
        <f>Y9*[1]ServicesLookupData!$B$120</f>
        <v>6.1327593857235092</v>
      </c>
      <c r="AA9" s="47">
        <f>Y9*[1]ServicesLookupData!$B$121</f>
        <v>2.5526722336649645</v>
      </c>
      <c r="AB9" s="47">
        <f t="shared" si="4"/>
        <v>69.463341944744769</v>
      </c>
      <c r="AC9" s="47">
        <f>Y9*[1]ServicesLookupData!$B$122</f>
        <v>1.8841152200860452</v>
      </c>
      <c r="AD9" s="49">
        <f t="shared" si="5"/>
        <v>71.347457164830814</v>
      </c>
      <c r="AE9" s="46">
        <f>5*(AD9-((W9+(W9*[1]ServicesLookupData!$B$120)+(W9*[1]ServicesLookupData!$B$121))*([1]ServicesLookupData!$B$122+1)))</f>
        <v>334.88242262966077</v>
      </c>
      <c r="AF9" s="49">
        <f t="shared" si="6"/>
        <v>406.22987979449158</v>
      </c>
      <c r="AG9" s="51">
        <f t="shared" si="15"/>
        <v>55.908868969872081</v>
      </c>
      <c r="AH9" s="52">
        <f>IF(OR(B9="G.1",B9="G.3"),(F9*[1]ServicesLookupData!$C$124),0)</f>
        <v>0</v>
      </c>
      <c r="AI9" s="53">
        <f t="shared" si="7"/>
        <v>55.908868969872081</v>
      </c>
      <c r="AJ9" s="53">
        <f>IF(H9="Y",(AI9*[1]ServicesLookupData!$C$123),(0))</f>
        <v>0</v>
      </c>
      <c r="AK9" s="53">
        <f t="shared" si="8"/>
        <v>55.908868969872081</v>
      </c>
      <c r="AL9" s="52">
        <f>IF(I9="Y",(AK9*[1]ServicesLookupData!$C$116),0)</f>
        <v>0</v>
      </c>
      <c r="AM9" s="52">
        <f>IF(J9="Y",(AK9*[1]ServicesLookupData!$C$117),0)</f>
        <v>0</v>
      </c>
      <c r="AN9" s="53">
        <f t="shared" si="9"/>
        <v>55.908868969872081</v>
      </c>
      <c r="AO9" s="52">
        <f>AN9*[1]ServicesLookupData!$C$119</f>
        <v>3.6340764830416856</v>
      </c>
      <c r="AP9" s="52">
        <f>IF(G9="Y",(AN9*[1]ServicesLookupData!$C$125),0)</f>
        <v>0</v>
      </c>
      <c r="AQ9" s="53">
        <f t="shared" si="13"/>
        <v>59.54294545291377</v>
      </c>
      <c r="AR9" s="54">
        <f>AQ9*[1]ServicesLookupData!$C$120</f>
        <v>6.0081459797678427</v>
      </c>
      <c r="AS9" s="52">
        <f>AQ9*[1]ServicesLookupData!$C$121</f>
        <v>2.9666983783378149</v>
      </c>
      <c r="AT9" s="53">
        <f t="shared" si="10"/>
        <v>68.517789811019426</v>
      </c>
      <c r="AU9" s="52">
        <f>AQ9*[1]ServicesLookupData!$C$122</f>
        <v>3.231983046614586</v>
      </c>
      <c r="AV9" s="55">
        <f t="shared" si="11"/>
        <v>71.749772857634014</v>
      </c>
      <c r="AW9" s="52">
        <f>5*(AV9-((AO9+(AO9*[1]ServicesLookupData!$C$120)+(AO9*[1]ServicesLookupData!$C$121))*([1]ServicesLookupData!$C$122+1)))</f>
        <v>336.70473188013091</v>
      </c>
      <c r="AX9" s="56">
        <f t="shared" si="14"/>
        <v>408.45450473776492</v>
      </c>
    </row>
    <row r="10" spans="1:50" ht="121" thickBot="1" x14ac:dyDescent="0.25">
      <c r="A10" s="17" t="s">
        <v>51</v>
      </c>
      <c r="B10" s="57" t="s">
        <v>52</v>
      </c>
      <c r="C10" s="83" t="str">
        <f>VLOOKUP(B10,[1]ServicesLookupData!$A$2:$F$124,4,FALSE)</f>
        <v>High Voltage (HV) and Switchgear Maintenance - Standard A, B or C</v>
      </c>
      <c r="D10" s="59" t="str">
        <f>VLOOKUP(B10,[1]ServicesLookupData!$A$2:$F$124,5,FALSE)</f>
        <v>Square Metre (GIA) per annum</v>
      </c>
      <c r="E10" s="21">
        <v>100</v>
      </c>
      <c r="F10" s="60"/>
      <c r="G10" s="79" t="s">
        <v>35</v>
      </c>
      <c r="H10" s="79" t="s">
        <v>35</v>
      </c>
      <c r="I10" s="79" t="s">
        <v>35</v>
      </c>
      <c r="J10" s="79" t="s">
        <v>35</v>
      </c>
      <c r="K10" s="80" t="s">
        <v>36</v>
      </c>
      <c r="L10" s="63" t="str">
        <f>VLOOKUP(K10,[1]BuildingTypesLookupData!$A$2:$C$32,2,FALSE)</f>
        <v>Standard</v>
      </c>
      <c r="M10" s="64">
        <f>VLOOKUP(B10,[1]ServicesLookupData!$A$2:$C$124,2,FALSE)</f>
        <v>0.29352719489101037</v>
      </c>
      <c r="N10" s="65">
        <f>VLOOKUP(B10,[1]ServicesLookupData!$A$2:$C$124,3,FALSE)</f>
        <v>0.27878009706041662</v>
      </c>
      <c r="O10" s="27">
        <f t="shared" si="0"/>
        <v>29.352719489101037</v>
      </c>
      <c r="P10" s="66">
        <f>IF(OR(B10="G.1",B10="G.3"),(F10*[1]ServicesLookupData!$B$124),0)</f>
        <v>0</v>
      </c>
      <c r="Q10" s="66">
        <f t="shared" si="1"/>
        <v>29.352719489101037</v>
      </c>
      <c r="R10" s="66">
        <f>IF(H10="Y",(Q10*[1]ServicesLookupData!$B$123),(0))</f>
        <v>0</v>
      </c>
      <c r="S10" s="67">
        <f t="shared" si="2"/>
        <v>29.352719489101037</v>
      </c>
      <c r="T10" s="67">
        <f>IF(I10="Y",(S10*[1]ServicesLookupData!$B$116),0)</f>
        <v>0</v>
      </c>
      <c r="U10" s="66">
        <f>IF(J10="Y",(S10*[1]ServicesLookupData!$B$117),0)</f>
        <v>0</v>
      </c>
      <c r="V10" s="67">
        <f t="shared" si="3"/>
        <v>29.352719489101037</v>
      </c>
      <c r="W10" s="67">
        <f>V10*[1]ServicesLookupData!$B$119</f>
        <v>1.9079267667915676</v>
      </c>
      <c r="X10" s="68">
        <f>IF(G10="Y",(V10*[1]ServicesLookupData!$B$125),0)</f>
        <v>0</v>
      </c>
      <c r="Y10" s="67">
        <f t="shared" si="12"/>
        <v>31.260646255892606</v>
      </c>
      <c r="Z10" s="67">
        <f>Y10*[1]ServicesLookupData!$B$120</f>
        <v>3.154337171240742</v>
      </c>
      <c r="AA10" s="67">
        <f>Y10*[1]ServicesLookupData!$B$121</f>
        <v>1.3129471427474895</v>
      </c>
      <c r="AB10" s="67">
        <f t="shared" si="4"/>
        <v>35.72793056988084</v>
      </c>
      <c r="AC10" s="67">
        <f>Y10*[1]ServicesLookupData!$B$122</f>
        <v>0.96908003393267084</v>
      </c>
      <c r="AD10" s="69">
        <f t="shared" si="5"/>
        <v>36.69701060381351</v>
      </c>
      <c r="AE10" s="66">
        <f>5*(AD10-((W10+(W10*[1]ServicesLookupData!$B$120)+(W10*[1]ServicesLookupData!$B$121))*([1]ServicesLookupData!$B$122+1)))</f>
        <v>172.24417383061419</v>
      </c>
      <c r="AF10" s="69">
        <f t="shared" si="6"/>
        <v>208.9411844344277</v>
      </c>
      <c r="AG10" s="71">
        <f t="shared" si="15"/>
        <v>27.878009706041663</v>
      </c>
      <c r="AH10" s="72">
        <f>IF(OR(B10="G.1",B10="G.3"),(F10*[1]ServicesLookupData!$C$124),0)</f>
        <v>0</v>
      </c>
      <c r="AI10" s="73">
        <f t="shared" si="7"/>
        <v>27.878009706041663</v>
      </c>
      <c r="AJ10" s="73">
        <f>IF(H10="Y",(AI10*[1]ServicesLookupData!$C$123),(0))</f>
        <v>0</v>
      </c>
      <c r="AK10" s="73">
        <f t="shared" si="8"/>
        <v>27.878009706041663</v>
      </c>
      <c r="AL10" s="72">
        <f>IF(I10="Y",(AK10*[1]ServicesLookupData!$C$116),0)</f>
        <v>0</v>
      </c>
      <c r="AM10" s="73">
        <f>IF(J10="Y",(AK10*[1]ServicesLookupData!$C$117),0)</f>
        <v>0</v>
      </c>
      <c r="AN10" s="73">
        <f t="shared" si="9"/>
        <v>27.878009706041663</v>
      </c>
      <c r="AO10" s="73">
        <f>AN10*[1]ServicesLookupData!$C$119</f>
        <v>1.8120706308927081</v>
      </c>
      <c r="AP10" s="73">
        <f>IF(G10="Y",(AN10*[1]ServicesLookupData!$C$125),0)</f>
        <v>0</v>
      </c>
      <c r="AQ10" s="73">
        <f t="shared" si="13"/>
        <v>29.690080336934372</v>
      </c>
      <c r="AR10" s="73">
        <f>AQ10*[1]ServicesLookupData!$C$120</f>
        <v>2.9958601385683932</v>
      </c>
      <c r="AS10" s="72">
        <f>AQ10*[1]ServicesLookupData!$C$121</f>
        <v>1.4792938528369748</v>
      </c>
      <c r="AT10" s="73">
        <f t="shared" si="10"/>
        <v>34.165234328339743</v>
      </c>
      <c r="AU10" s="73">
        <f>AQ10*[1]ServicesLookupData!$C$122</f>
        <v>1.6115735553841537</v>
      </c>
      <c r="AV10" s="75">
        <f t="shared" si="11"/>
        <v>35.776807883723897</v>
      </c>
      <c r="AW10" s="73">
        <f>5*(AV10-((AO10+(AO10*[1]ServicesLookupData!$C$120)+(AO10*[1]ServicesLookupData!$C$121))*([1]ServicesLookupData!$C$122+1)))</f>
        <v>167.89210650071792</v>
      </c>
      <c r="AX10" s="76">
        <f t="shared" si="14"/>
        <v>203.66891438444182</v>
      </c>
    </row>
    <row r="11" spans="1:50" ht="120" x14ac:dyDescent="0.2">
      <c r="A11" s="34" t="s">
        <v>53</v>
      </c>
      <c r="B11" s="35" t="s">
        <v>54</v>
      </c>
      <c r="C11" s="84" t="str">
        <f>VLOOKUP(B11,[1]ServicesLookupData!$A$2:$F$124,4,FALSE)</f>
        <v>Lifts, Hoists &amp; Conveyance Systems Maintenance - Standard A, B or C</v>
      </c>
      <c r="D11" s="37" t="str">
        <f>VLOOKUP(B11,[1]ServicesLookupData!$A$2:$F$124,5,FALSE)</f>
        <v>Number (per lift per floor) per annum</v>
      </c>
      <c r="E11" s="39">
        <v>3</v>
      </c>
      <c r="F11" s="39"/>
      <c r="G11" s="81" t="s">
        <v>35</v>
      </c>
      <c r="H11" s="81" t="s">
        <v>35</v>
      </c>
      <c r="I11" s="81" t="s">
        <v>35</v>
      </c>
      <c r="J11" s="81" t="s">
        <v>35</v>
      </c>
      <c r="K11" s="82" t="s">
        <v>36</v>
      </c>
      <c r="L11" s="42" t="str">
        <f>VLOOKUP(K11,[1]BuildingTypesLookupData!$A$2:$C$32,2,FALSE)</f>
        <v>Standard</v>
      </c>
      <c r="M11" s="43">
        <f>VLOOKUP(B11,[1]ServicesLookupData!$A$2:$C$124,2,FALSE)</f>
        <v>210.4171460213033</v>
      </c>
      <c r="N11" s="44">
        <f>VLOOKUP(B11,[1]ServicesLookupData!$A$2:$C$124,3,FALSE)</f>
        <v>210.4171460213033</v>
      </c>
      <c r="O11" s="45">
        <f t="shared" si="0"/>
        <v>631.25143806390986</v>
      </c>
      <c r="P11" s="46">
        <f>IF(OR(B11="G.1",B11="G.3"),(F11*[1]ServicesLookupData!$B$124),0)</f>
        <v>0</v>
      </c>
      <c r="Q11" s="46">
        <f t="shared" si="1"/>
        <v>631.25143806390986</v>
      </c>
      <c r="R11" s="46">
        <f>IF(H11="Y",(Q11*[1]ServicesLookupData!$B$123),(0))</f>
        <v>0</v>
      </c>
      <c r="S11" s="47">
        <f t="shared" si="2"/>
        <v>631.25143806390986</v>
      </c>
      <c r="T11" s="47">
        <f>IF(I11="Y",(S11*[1]ServicesLookupData!$B$116),0)</f>
        <v>0</v>
      </c>
      <c r="U11" s="46">
        <f>IF(J11="Y",(S11*[1]ServicesLookupData!$B$117),0)</f>
        <v>0</v>
      </c>
      <c r="V11" s="47">
        <f t="shared" si="3"/>
        <v>631.25143806390986</v>
      </c>
      <c r="W11" s="47">
        <f>V11*[1]ServicesLookupData!$B$119</f>
        <v>41.031343474154141</v>
      </c>
      <c r="X11" s="48">
        <f>IF(G11="Y",(V11*[1]ServicesLookupData!$B$125),0)</f>
        <v>0</v>
      </c>
      <c r="Y11" s="47">
        <f t="shared" si="12"/>
        <v>672.282781538064</v>
      </c>
      <c r="Z11" s="47">
        <f>Y11*[1]ServicesLookupData!$B$120</f>
        <v>67.836299673136224</v>
      </c>
      <c r="AA11" s="47">
        <f>Y11*[1]ServicesLookupData!$B$121</f>
        <v>28.235876824598691</v>
      </c>
      <c r="AB11" s="47">
        <f t="shared" si="4"/>
        <v>768.35495803579886</v>
      </c>
      <c r="AC11" s="47">
        <f>Y11*[1]ServicesLookupData!$B$122</f>
        <v>20.840766227679985</v>
      </c>
      <c r="AD11" s="49">
        <f t="shared" si="5"/>
        <v>789.19572426347884</v>
      </c>
      <c r="AE11" s="46">
        <f>5*(AD11-((W11+(W11*[1]ServicesLookupData!$B$120)+(W11*[1]ServicesLookupData!$B$121))*([1]ServicesLookupData!$B$122+1)))</f>
        <v>3704.2353935579149</v>
      </c>
      <c r="AF11" s="49">
        <f t="shared" si="6"/>
        <v>4493.4311178213939</v>
      </c>
      <c r="AG11" s="51">
        <f t="shared" si="15"/>
        <v>631.25143806390986</v>
      </c>
      <c r="AH11" s="52">
        <f>IF(OR(B11="G.1",B11="G.3"),(F11*[1]ServicesLookupData!$C$124),0)</f>
        <v>0</v>
      </c>
      <c r="AI11" s="53">
        <f t="shared" si="7"/>
        <v>631.25143806390986</v>
      </c>
      <c r="AJ11" s="53">
        <f>IF(H11="Y",(AI11*[1]ServicesLookupData!$C$123),(0))</f>
        <v>0</v>
      </c>
      <c r="AK11" s="53">
        <f t="shared" si="8"/>
        <v>631.25143806390986</v>
      </c>
      <c r="AL11" s="52">
        <f>IF(I11="Y",(AK11*[1]ServicesLookupData!$C$116),0)</f>
        <v>0</v>
      </c>
      <c r="AM11" s="53">
        <f>IF(J11="Y",(AK11*[1]ServicesLookupData!$C$117),0)</f>
        <v>0</v>
      </c>
      <c r="AN11" s="53">
        <f t="shared" si="9"/>
        <v>631.25143806390986</v>
      </c>
      <c r="AO11" s="53">
        <f>AN11*[1]ServicesLookupData!$C$119</f>
        <v>41.031343474154141</v>
      </c>
      <c r="AP11" s="53">
        <f>IF(G11="Y",(AN11*[1]ServicesLookupData!$C$125),0)</f>
        <v>0</v>
      </c>
      <c r="AQ11" s="53">
        <f t="shared" si="13"/>
        <v>672.282781538064</v>
      </c>
      <c r="AR11" s="53">
        <f>AQ11*[1]ServicesLookupData!$C$120</f>
        <v>67.836299673136224</v>
      </c>
      <c r="AS11" s="52">
        <f>AQ11*[1]ServicesLookupData!$C$121</f>
        <v>33.496163527056581</v>
      </c>
      <c r="AT11" s="53">
        <f t="shared" si="10"/>
        <v>773.61524473825671</v>
      </c>
      <c r="AU11" s="53">
        <f>AQ11*[1]ServicesLookupData!$C$122</f>
        <v>36.491418688384563</v>
      </c>
      <c r="AV11" s="55">
        <f t="shared" si="11"/>
        <v>810.10666342664126</v>
      </c>
      <c r="AW11" s="53">
        <f>5*(AV11-((AO11+(AO11*[1]ServicesLookupData!$C$120)+(AO11*[1]ServicesLookupData!$C$121))*([1]ServicesLookupData!$C$122+1)))</f>
        <v>3801.6391695705966</v>
      </c>
      <c r="AX11" s="56">
        <f t="shared" si="14"/>
        <v>4611.7458329972378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8F1FA8-BE08-5545-81EB-CD59B50DC478}">
          <x14:formula1>
            <xm:f>'[RM3830 assessed value calc (3).xlsx]ServicesLookupData'!#REF!</xm:f>
          </x14:formula1>
          <xm:sqref>G2:J11</xm:sqref>
        </x14:dataValidation>
        <x14:dataValidation type="list" allowBlank="1" showInputMessage="1" showErrorMessage="1" xr:uid="{661DC8FA-D3FB-D640-856D-E96845821128}">
          <x14:formula1>
            <xm:f>'[RM3830 assessed value calc (3).xlsx]BuildingTypesLookupData'!#REF!</xm:f>
          </x14:formula1>
          <xm:sqref>K2:K11</xm:sqref>
        </x14:dataValidation>
        <x14:dataValidation type="list" allowBlank="1" showInputMessage="1" showErrorMessage="1" xr:uid="{A4DF593F-BC12-7643-9125-B2BDC2BFBBFB}">
          <x14:formula1>
            <xm:f>'[RM3830 assessed value calc (3).xlsx]ServicesLookupData'!#REF!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2020-02-25T10:56:50Z</dcterms:created>
  <dcterms:modified xsi:type="dcterms:W3CDTF">2020-02-25T10:58:28Z</dcterms:modified>
</cp:coreProperties>
</file>