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aparedes\Documents\CristhianParedes\INM_TitulacionesEDTA\Lead\Gravimetric\dat.2021.08.27.Pb-StandarizationEDTA\"/>
    </mc:Choice>
  </mc:AlternateContent>
  <bookViews>
    <workbookView xWindow="0" yWindow="0" windowWidth="24000" windowHeight="9735"/>
  </bookViews>
  <sheets>
    <sheet name="DrPbTr01" sheetId="33" r:id="rId1"/>
    <sheet name="DrPbTr02" sheetId="35" r:id="rId2"/>
    <sheet name="DrPbTr03" sheetId="36" r:id="rId3"/>
    <sheet name="DrPbSt04" sheetId="37" r:id="rId4"/>
    <sheet name="DrPbSt05" sheetId="38" r:id="rId5"/>
    <sheet name="DrPbTr06" sheetId="40" r:id="rId6"/>
    <sheet name="DrPbTr07" sheetId="41" r:id="rId7"/>
    <sheet name="DrPbSt08" sheetId="42" r:id="rId8"/>
    <sheet name="DrPbSt09" sheetId="43" r:id="rId9"/>
    <sheet name="DrPbSt10" sheetId="44" r:id="rId10"/>
    <sheet name="--DrCaBn06" sheetId="39" r:id="rId11"/>
    <sheet name="-RetP0x" sheetId="31" r:id="rId1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4" l="1"/>
  <c r="D12" i="44"/>
  <c r="E12" i="44" s="1"/>
  <c r="D11" i="44"/>
  <c r="E11" i="44" s="1"/>
  <c r="D10" i="44"/>
  <c r="E10" i="44" s="1"/>
  <c r="D9" i="44"/>
  <c r="E9" i="44" s="1"/>
  <c r="Q8" i="44"/>
  <c r="D8" i="44"/>
  <c r="E8" i="44" s="1"/>
  <c r="D7" i="44"/>
  <c r="E7" i="44" s="1"/>
  <c r="Q6" i="44"/>
  <c r="D6" i="44"/>
  <c r="E6" i="44" s="1"/>
  <c r="D5" i="44"/>
  <c r="E5" i="44" s="1"/>
  <c r="E2" i="44"/>
  <c r="D2" i="44" s="1"/>
  <c r="E1" i="44"/>
  <c r="F3" i="43"/>
  <c r="D12" i="43"/>
  <c r="E12" i="43" s="1"/>
  <c r="D11" i="43"/>
  <c r="E11" i="43" s="1"/>
  <c r="D10" i="43"/>
  <c r="E10" i="43" s="1"/>
  <c r="D9" i="43"/>
  <c r="E9" i="43" s="1"/>
  <c r="Q8" i="43"/>
  <c r="D8" i="43"/>
  <c r="E8" i="43" s="1"/>
  <c r="E7" i="43"/>
  <c r="D7" i="43"/>
  <c r="Q6" i="43"/>
  <c r="D6" i="43"/>
  <c r="E6" i="43" s="1"/>
  <c r="D5" i="43"/>
  <c r="E5" i="43" s="1"/>
  <c r="E2" i="43"/>
  <c r="D2" i="43" s="1"/>
  <c r="E1" i="43"/>
  <c r="F3" i="42"/>
  <c r="D12" i="42"/>
  <c r="E12" i="42" s="1"/>
  <c r="D11" i="42"/>
  <c r="E11" i="42" s="1"/>
  <c r="D10" i="42"/>
  <c r="E10" i="42" s="1"/>
  <c r="D9" i="42"/>
  <c r="E9" i="42" s="1"/>
  <c r="Q8" i="42"/>
  <c r="D8" i="42"/>
  <c r="E8" i="42" s="1"/>
  <c r="D7" i="42"/>
  <c r="E7" i="42" s="1"/>
  <c r="Q6" i="42"/>
  <c r="D6" i="42"/>
  <c r="E6" i="42" s="1"/>
  <c r="D5" i="42"/>
  <c r="E5" i="42" s="1"/>
  <c r="E2" i="42"/>
  <c r="D2" i="42" s="1"/>
  <c r="E1" i="42"/>
  <c r="F3" i="41"/>
  <c r="D14" i="41"/>
  <c r="E14" i="41" s="1"/>
  <c r="D13" i="41"/>
  <c r="E13" i="41" s="1"/>
  <c r="D12" i="41"/>
  <c r="E12" i="41" s="1"/>
  <c r="D11" i="41"/>
  <c r="E11" i="41" s="1"/>
  <c r="D10" i="41"/>
  <c r="E10" i="41" s="1"/>
  <c r="D9" i="41"/>
  <c r="E9" i="41" s="1"/>
  <c r="Q8" i="41"/>
  <c r="D8" i="41"/>
  <c r="E8" i="41" s="1"/>
  <c r="E7" i="41"/>
  <c r="D7" i="41"/>
  <c r="Q6" i="41"/>
  <c r="D6" i="41"/>
  <c r="E6" i="41" s="1"/>
  <c r="D5" i="41"/>
  <c r="E5" i="41" s="1"/>
  <c r="G3" i="41"/>
  <c r="E2" i="41"/>
  <c r="D2" i="41"/>
  <c r="E1" i="41"/>
  <c r="F3" i="40"/>
  <c r="D17" i="40"/>
  <c r="E17" i="40" s="1"/>
  <c r="D16" i="40"/>
  <c r="E16" i="40" s="1"/>
  <c r="D15" i="40"/>
  <c r="E15" i="40" s="1"/>
  <c r="D14" i="40"/>
  <c r="E14" i="40" s="1"/>
  <c r="D13" i="40"/>
  <c r="E13" i="40" s="1"/>
  <c r="D12" i="40"/>
  <c r="E12" i="40" s="1"/>
  <c r="D11" i="40"/>
  <c r="E11" i="40" s="1"/>
  <c r="D10" i="40"/>
  <c r="E10" i="40" s="1"/>
  <c r="D9" i="40"/>
  <c r="E9" i="40" s="1"/>
  <c r="Q8" i="40"/>
  <c r="D8" i="40"/>
  <c r="E8" i="40" s="1"/>
  <c r="D7" i="40"/>
  <c r="E7" i="40" s="1"/>
  <c r="Q6" i="40"/>
  <c r="D6" i="40"/>
  <c r="E6" i="40" s="1"/>
  <c r="D5" i="40"/>
  <c r="E5" i="40" s="1"/>
  <c r="E2" i="40"/>
  <c r="D2" i="40" s="1"/>
  <c r="E1" i="40"/>
  <c r="D24" i="39"/>
  <c r="E24" i="39" s="1"/>
  <c r="D23" i="39"/>
  <c r="E23" i="39" s="1"/>
  <c r="D22" i="39"/>
  <c r="E22" i="39" s="1"/>
  <c r="D21" i="39"/>
  <c r="E21" i="39" s="1"/>
  <c r="D20" i="39"/>
  <c r="E20" i="39" s="1"/>
  <c r="D19" i="39"/>
  <c r="E19" i="39" s="1"/>
  <c r="D18" i="39"/>
  <c r="E18" i="39" s="1"/>
  <c r="D17" i="39"/>
  <c r="E17" i="39" s="1"/>
  <c r="D16" i="39"/>
  <c r="E16" i="39" s="1"/>
  <c r="D15" i="39"/>
  <c r="E15" i="39" s="1"/>
  <c r="D14" i="39"/>
  <c r="E14" i="39" s="1"/>
  <c r="D13" i="39"/>
  <c r="E13" i="39" s="1"/>
  <c r="D12" i="39"/>
  <c r="E12" i="39" s="1"/>
  <c r="D11" i="39"/>
  <c r="E11" i="39" s="1"/>
  <c r="D10" i="39"/>
  <c r="E10" i="39" s="1"/>
  <c r="Q8" i="39"/>
  <c r="D7" i="39"/>
  <c r="E7" i="39" s="1"/>
  <c r="Q6" i="39"/>
  <c r="D6" i="39"/>
  <c r="E6" i="39" s="1"/>
  <c r="D5" i="39"/>
  <c r="E5" i="39" s="1"/>
  <c r="F3" i="39"/>
  <c r="E2" i="39"/>
  <c r="D2" i="39" s="1"/>
  <c r="E1" i="39"/>
  <c r="F3" i="38"/>
  <c r="D14" i="38"/>
  <c r="E14" i="38" s="1"/>
  <c r="D13" i="38"/>
  <c r="E13" i="38" s="1"/>
  <c r="D12" i="38"/>
  <c r="E12" i="38" s="1"/>
  <c r="D11" i="38"/>
  <c r="E11" i="38" s="1"/>
  <c r="D10" i="38"/>
  <c r="E10" i="38" s="1"/>
  <c r="D9" i="38"/>
  <c r="E9" i="38" s="1"/>
  <c r="Q8" i="38"/>
  <c r="D8" i="38"/>
  <c r="E8" i="38" s="1"/>
  <c r="D7" i="38"/>
  <c r="E7" i="38" s="1"/>
  <c r="Q6" i="38"/>
  <c r="D6" i="38"/>
  <c r="E6" i="38" s="1"/>
  <c r="D5" i="38"/>
  <c r="E5" i="38" s="1"/>
  <c r="E2" i="38"/>
  <c r="D2" i="38" s="1"/>
  <c r="E1" i="38"/>
  <c r="D19" i="37"/>
  <c r="E19" i="37" s="1"/>
  <c r="D18" i="37"/>
  <c r="E18" i="37" s="1"/>
  <c r="D17" i="37"/>
  <c r="E17" i="37" s="1"/>
  <c r="D16" i="37"/>
  <c r="E16" i="37" s="1"/>
  <c r="D15" i="37"/>
  <c r="E15" i="37" s="1"/>
  <c r="D14" i="37"/>
  <c r="E14" i="37" s="1"/>
  <c r="D13" i="37"/>
  <c r="E13" i="37" s="1"/>
  <c r="D12" i="37"/>
  <c r="E12" i="37" s="1"/>
  <c r="D11" i="37"/>
  <c r="E11" i="37" s="1"/>
  <c r="D10" i="37"/>
  <c r="E10" i="37" s="1"/>
  <c r="D9" i="37"/>
  <c r="E9" i="37" s="1"/>
  <c r="Q8" i="37"/>
  <c r="D8" i="37"/>
  <c r="E8" i="37" s="1"/>
  <c r="D7" i="37"/>
  <c r="E7" i="37" s="1"/>
  <c r="Q6" i="37"/>
  <c r="D6" i="37"/>
  <c r="E6" i="37" s="1"/>
  <c r="D5" i="37"/>
  <c r="E5" i="37" s="1"/>
  <c r="F3" i="37"/>
  <c r="E2" i="37"/>
  <c r="D2" i="37" s="1"/>
  <c r="E1" i="37"/>
  <c r="F3" i="36"/>
  <c r="D18" i="36"/>
  <c r="E18" i="36" s="1"/>
  <c r="D17" i="36"/>
  <c r="E17" i="36" s="1"/>
  <c r="D16" i="36"/>
  <c r="E16" i="36" s="1"/>
  <c r="D15" i="36"/>
  <c r="E15" i="36" s="1"/>
  <c r="D14" i="36"/>
  <c r="E14" i="36" s="1"/>
  <c r="D13" i="36"/>
  <c r="E13" i="36" s="1"/>
  <c r="D12" i="36"/>
  <c r="E12" i="36" s="1"/>
  <c r="D11" i="36"/>
  <c r="E11" i="36" s="1"/>
  <c r="D10" i="36"/>
  <c r="E10" i="36" s="1"/>
  <c r="D9" i="36"/>
  <c r="E9" i="36" s="1"/>
  <c r="Q8" i="36"/>
  <c r="D8" i="36"/>
  <c r="E8" i="36" s="1"/>
  <c r="D7" i="36"/>
  <c r="E7" i="36" s="1"/>
  <c r="Q6" i="36"/>
  <c r="D6" i="36"/>
  <c r="E6" i="36" s="1"/>
  <c r="D5" i="36"/>
  <c r="E5" i="36" s="1"/>
  <c r="E2" i="36"/>
  <c r="D2" i="36" s="1"/>
  <c r="E1" i="36"/>
  <c r="F3" i="35"/>
  <c r="D17" i="33"/>
  <c r="E17" i="33"/>
  <c r="D18" i="33"/>
  <c r="E18" i="33"/>
  <c r="D19" i="33"/>
  <c r="E19" i="33"/>
  <c r="D20" i="33"/>
  <c r="E20" i="33"/>
  <c r="F3" i="33"/>
  <c r="D16" i="35"/>
  <c r="E16" i="35" s="1"/>
  <c r="D15" i="35"/>
  <c r="E15" i="35" s="1"/>
  <c r="D14" i="35"/>
  <c r="E14" i="35" s="1"/>
  <c r="D13" i="35"/>
  <c r="E13" i="35" s="1"/>
  <c r="D12" i="35"/>
  <c r="E12" i="35" s="1"/>
  <c r="D11" i="35"/>
  <c r="E11" i="35" s="1"/>
  <c r="D10" i="35"/>
  <c r="E10" i="35" s="1"/>
  <c r="D9" i="35"/>
  <c r="E9" i="35" s="1"/>
  <c r="Q8" i="35"/>
  <c r="D8" i="35"/>
  <c r="E8" i="35" s="1"/>
  <c r="D7" i="35"/>
  <c r="E7" i="35" s="1"/>
  <c r="Q6" i="35"/>
  <c r="D6" i="35"/>
  <c r="E6" i="35" s="1"/>
  <c r="D5" i="35"/>
  <c r="E5" i="35" s="1"/>
  <c r="E1" i="35"/>
  <c r="F3" i="31"/>
  <c r="D16" i="33"/>
  <c r="E16" i="33" s="1"/>
  <c r="D15" i="33"/>
  <c r="E15" i="33" s="1"/>
  <c r="D14" i="33"/>
  <c r="E14" i="33" s="1"/>
  <c r="D13" i="33"/>
  <c r="E13" i="33" s="1"/>
  <c r="D12" i="33"/>
  <c r="E12" i="33" s="1"/>
  <c r="D11" i="33"/>
  <c r="E11" i="33" s="1"/>
  <c r="D10" i="33"/>
  <c r="E10" i="33" s="1"/>
  <c r="D9" i="33"/>
  <c r="E9" i="33" s="1"/>
  <c r="Q8" i="33"/>
  <c r="D8" i="33"/>
  <c r="E8" i="33" s="1"/>
  <c r="D7" i="33"/>
  <c r="E7" i="33" s="1"/>
  <c r="Q6" i="33"/>
  <c r="D6" i="33"/>
  <c r="E6" i="33" s="1"/>
  <c r="D5" i="33"/>
  <c r="E5" i="33" s="1"/>
  <c r="E2" i="33"/>
  <c r="D2" i="33" s="1"/>
  <c r="E1" i="33"/>
  <c r="D16" i="31"/>
  <c r="E16" i="31" s="1"/>
  <c r="D15" i="31"/>
  <c r="E15" i="31" s="1"/>
  <c r="D14" i="31"/>
  <c r="E14" i="31" s="1"/>
  <c r="D13" i="31"/>
  <c r="E13" i="31" s="1"/>
  <c r="D12" i="31"/>
  <c r="E12" i="31" s="1"/>
  <c r="D11" i="31"/>
  <c r="E11" i="31" s="1"/>
  <c r="D10" i="31"/>
  <c r="E10" i="31" s="1"/>
  <c r="D9" i="31"/>
  <c r="E9" i="31" s="1"/>
  <c r="D8" i="31"/>
  <c r="E8" i="31" s="1"/>
  <c r="P7" i="31"/>
  <c r="D7" i="31"/>
  <c r="E7" i="31" s="1"/>
  <c r="D6" i="31"/>
  <c r="E6" i="31" s="1"/>
  <c r="R5" i="31"/>
  <c r="P5" i="31"/>
  <c r="D5" i="31"/>
  <c r="E2" i="31"/>
  <c r="D2" i="31" s="1"/>
  <c r="G3" i="44" l="1"/>
  <c r="G3" i="43"/>
  <c r="G3" i="42"/>
  <c r="G3" i="40"/>
  <c r="G3" i="39"/>
  <c r="G3" i="38"/>
  <c r="G3" i="37"/>
  <c r="G3" i="36"/>
  <c r="E2" i="35"/>
  <c r="D2" i="35" s="1"/>
  <c r="G3" i="33"/>
  <c r="F4" i="31"/>
  <c r="G3" i="35" l="1"/>
</calcChain>
</file>

<file path=xl/sharedStrings.xml><?xml version="1.0" encoding="utf-8"?>
<sst xmlns="http://schemas.openxmlformats.org/spreadsheetml/2006/main" count="131" uniqueCount="28">
  <si>
    <t>Masa muestra</t>
  </si>
  <si>
    <t>9.5 mL buffer 1 M</t>
  </si>
  <si>
    <t>Masa inicial EDTA</t>
  </si>
  <si>
    <t>220 uL tartrato 1M</t>
  </si>
  <si>
    <t>Tip de 5 mL con punta de 10 uL incolora</t>
  </si>
  <si>
    <t>masa</t>
  </si>
  <si>
    <t>potencial</t>
  </si>
  <si>
    <t>electrodo de referencia doble con adaptaci’on de altura</t>
  </si>
  <si>
    <t>Potencial medido con titrino plus 848</t>
  </si>
  <si>
    <t>agitador en velocidad 8</t>
  </si>
  <si>
    <t>masa cobre</t>
  </si>
  <si>
    <t>masa EDTA</t>
  </si>
  <si>
    <t>edta</t>
  </si>
  <si>
    <t>cu</t>
  </si>
  <si>
    <t>pb</t>
  </si>
  <si>
    <t>zn</t>
  </si>
  <si>
    <t>RETROCESO</t>
  </si>
  <si>
    <t>La posición del electrodo afecta la diferencia de potencial que se registra</t>
  </si>
  <si>
    <t>220uL tartrato</t>
  </si>
  <si>
    <t>5mL buffer</t>
  </si>
  <si>
    <t>EDTA trazable</t>
  </si>
  <si>
    <t>Tip de 5000 uL con punta de 10 uL incolora</t>
  </si>
  <si>
    <t>PAUSA DE UNA HORA Y MEDIA</t>
  </si>
  <si>
    <t>EDTA blended</t>
  </si>
  <si>
    <t>7mL buffer</t>
  </si>
  <si>
    <t>m0</t>
  </si>
  <si>
    <t>La señal del perro electrodo no se estabiliza</t>
  </si>
  <si>
    <t>Fuuuuuck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</si>
</sst>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16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b/>
      <i/>
      <u/>
      <sz val="10"/>
      <color rgb="FF000000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4">
    <xf numFmtId="0" fontId="0" fillId="0" borderId="0" xfId="0"/>
    <xf numFmtId="0" fontId="15" fillId="0" borderId="0" xfId="0" applyFont="1"/>
    <xf numFmtId="3" fontId="0" fillId="0" borderId="0" xfId="0" applyNumberFormat="1"/>
    <xf numFmtId="164" fontId="0" fillId="0" borderId="0" xfId="0" applyNumberFormat="1"/>
  </cellXfs>
  <cellStyles count="19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" xfId="10"/>
    <cellStyle name="Heading 1" xfId="11"/>
    <cellStyle name="Heading 2" xfId="12"/>
    <cellStyle name="Hyperlink" xfId="13"/>
    <cellStyle name="Neutral" xfId="1" builtinId="28" customBuiltin="1"/>
    <cellStyle name="Normal" xfId="0" builtinId="0" customBuiltin="1"/>
    <cellStyle name="Note" xfId="14"/>
    <cellStyle name="Result" xfId="15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</a:ln>
          </c:spPr>
          <c:marker>
            <c:symbol val="circle"/>
            <c:size val="5"/>
          </c:marker>
          <c:xVal>
            <c:numRef>
              <c:f>DrPbTr01!$A$5:$A$38</c:f>
              <c:numCache>
                <c:formatCode>General</c:formatCode>
                <c:ptCount val="34"/>
                <c:pt idx="0">
                  <c:v>4.5049000000000001</c:v>
                </c:pt>
                <c:pt idx="1">
                  <c:v>4.5354999999999999</c:v>
                </c:pt>
                <c:pt idx="2">
                  <c:v>4.5560999999999998</c:v>
                </c:pt>
                <c:pt idx="3">
                  <c:v>4.5669000000000004</c:v>
                </c:pt>
                <c:pt idx="4">
                  <c:v>4.5705</c:v>
                </c:pt>
                <c:pt idx="5">
                  <c:v>4.5747</c:v>
                </c:pt>
                <c:pt idx="6">
                  <c:v>4.5784000000000002</c:v>
                </c:pt>
                <c:pt idx="7">
                  <c:v>4.5823</c:v>
                </c:pt>
                <c:pt idx="8">
                  <c:v>4.5849000000000002</c:v>
                </c:pt>
                <c:pt idx="9">
                  <c:v>4.5885999999999996</c:v>
                </c:pt>
                <c:pt idx="10">
                  <c:v>4.5923999999999996</c:v>
                </c:pt>
                <c:pt idx="11">
                  <c:v>4.5964</c:v>
                </c:pt>
                <c:pt idx="12">
                  <c:v>4.6007999999999996</c:v>
                </c:pt>
                <c:pt idx="13">
                  <c:v>4.6060999999999996</c:v>
                </c:pt>
                <c:pt idx="14">
                  <c:v>4.6174999999999997</c:v>
                </c:pt>
                <c:pt idx="15">
                  <c:v>4.6388999999999996</c:v>
                </c:pt>
              </c:numCache>
            </c:numRef>
          </c:xVal>
          <c:yVal>
            <c:numRef>
              <c:f>DrPbTr01!$B$5:$B$38</c:f>
              <c:numCache>
                <c:formatCode>General</c:formatCode>
                <c:ptCount val="34"/>
                <c:pt idx="0">
                  <c:v>-192</c:v>
                </c:pt>
                <c:pt idx="1">
                  <c:v>-195.6</c:v>
                </c:pt>
                <c:pt idx="2">
                  <c:v>-199.8</c:v>
                </c:pt>
                <c:pt idx="3">
                  <c:v>-203.1</c:v>
                </c:pt>
                <c:pt idx="4">
                  <c:v>-204.9</c:v>
                </c:pt>
                <c:pt idx="5">
                  <c:v>-206.8</c:v>
                </c:pt>
                <c:pt idx="6">
                  <c:v>-209</c:v>
                </c:pt>
                <c:pt idx="7">
                  <c:v>-211.8</c:v>
                </c:pt>
                <c:pt idx="8">
                  <c:v>-214.6</c:v>
                </c:pt>
                <c:pt idx="9">
                  <c:v>-219.8</c:v>
                </c:pt>
                <c:pt idx="10">
                  <c:v>-227.4</c:v>
                </c:pt>
                <c:pt idx="11">
                  <c:v>-242.6</c:v>
                </c:pt>
                <c:pt idx="12">
                  <c:v>-248.6</c:v>
                </c:pt>
                <c:pt idx="13">
                  <c:v>-250.3</c:v>
                </c:pt>
                <c:pt idx="14">
                  <c:v>-251.8</c:v>
                </c:pt>
                <c:pt idx="15">
                  <c:v>-252.7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36-4883-950A-700A9458B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274472"/>
        <c:axId val="396273688"/>
      </c:scatterChart>
      <c:valAx>
        <c:axId val="396273688"/>
        <c:scaling>
          <c:orientation val="minMax"/>
          <c:max val="-150"/>
        </c:scaling>
        <c:delete val="0"/>
        <c:axPos val="l"/>
        <c:majorGridlines>
          <c:spPr>
            <a:ln w="9360">
              <a:solidFill>
                <a:srgbClr val="D9D9D9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396274472"/>
        <c:crossesAt val="0"/>
        <c:crossBetween val="midCat"/>
      </c:valAx>
      <c:valAx>
        <c:axId val="396274472"/>
        <c:scaling>
          <c:orientation val="minMax"/>
          <c:min val="4.0999999999999996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396273688"/>
        <c:crossesAt val="0"/>
        <c:crossBetween val="midCat"/>
      </c:valAx>
      <c:spPr>
        <a:noFill/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</a:ln>
          </c:spPr>
          <c:marker>
            <c:symbol val="circle"/>
            <c:size val="5"/>
          </c:marker>
          <c:xVal>
            <c:numRef>
              <c:f>DrPbSt10!$A$5:$A$38</c:f>
              <c:numCache>
                <c:formatCode>General</c:formatCode>
                <c:ptCount val="34"/>
                <c:pt idx="0">
                  <c:v>4.5465</c:v>
                </c:pt>
                <c:pt idx="1">
                  <c:v>4.5624000000000002</c:v>
                </c:pt>
                <c:pt idx="2">
                  <c:v>4.5671999999999997</c:v>
                </c:pt>
                <c:pt idx="3">
                  <c:v>4.5735999999999999</c:v>
                </c:pt>
                <c:pt idx="4">
                  <c:v>4.5805999999999996</c:v>
                </c:pt>
                <c:pt idx="5">
                  <c:v>4.5860000000000003</c:v>
                </c:pt>
                <c:pt idx="6">
                  <c:v>4.5919999999999996</c:v>
                </c:pt>
                <c:pt idx="7">
                  <c:v>4.6077000000000004</c:v>
                </c:pt>
              </c:numCache>
            </c:numRef>
          </c:xVal>
          <c:yVal>
            <c:numRef>
              <c:f>DrPbSt10!$B$5:$B$38</c:f>
              <c:numCache>
                <c:formatCode>General</c:formatCode>
                <c:ptCount val="34"/>
                <c:pt idx="0">
                  <c:v>-191.6</c:v>
                </c:pt>
                <c:pt idx="1">
                  <c:v>-200.6</c:v>
                </c:pt>
                <c:pt idx="2">
                  <c:v>-205.2</c:v>
                </c:pt>
                <c:pt idx="3">
                  <c:v>-214.2</c:v>
                </c:pt>
                <c:pt idx="4">
                  <c:v>-237.6</c:v>
                </c:pt>
                <c:pt idx="5">
                  <c:v>-250.7</c:v>
                </c:pt>
                <c:pt idx="6">
                  <c:v>-253</c:v>
                </c:pt>
                <c:pt idx="7">
                  <c:v>-255.5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98-44D8-9D2E-BD5FAEDFD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61576"/>
        <c:axId val="490363928"/>
      </c:scatterChart>
      <c:valAx>
        <c:axId val="490363928"/>
        <c:scaling>
          <c:orientation val="minMax"/>
          <c:max val="-150"/>
        </c:scaling>
        <c:delete val="0"/>
        <c:axPos val="l"/>
        <c:majorGridlines>
          <c:spPr>
            <a:ln w="9360">
              <a:solidFill>
                <a:srgbClr val="D9D9D9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490361576"/>
        <c:crossesAt val="0"/>
        <c:crossBetween val="midCat"/>
      </c:valAx>
      <c:valAx>
        <c:axId val="490361576"/>
        <c:scaling>
          <c:orientation val="minMax"/>
          <c:min val="4.0999999999999996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490363928"/>
        <c:crossesAt val="0"/>
        <c:crossBetween val="midCat"/>
      </c:valAx>
      <c:spPr>
        <a:noFill/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</a:ln>
          </c:spPr>
          <c:marker>
            <c:symbol val="circle"/>
            <c:size val="5"/>
          </c:marker>
          <c:xVal>
            <c:strRef>
              <c:f>'--DrCaBn06'!$A$5:$A$38</c:f>
              <c:strCache>
                <c:ptCount val="5"/>
                <c:pt idx="0">
                  <c:v>1,988</c:v>
                </c:pt>
                <c:pt idx="1">
                  <c:v>2,0755</c:v>
                </c:pt>
                <c:pt idx="2">
                  <c:v>2,1533</c:v>
                </c:pt>
                <c:pt idx="3">
                  <c:v>La señal del perro electrodo no se estabiliza</c:v>
                </c:pt>
                <c:pt idx="4">
                  <c:v>Fuuuuuck</c:v>
                </c:pt>
              </c:strCache>
            </c:strRef>
          </c:xVal>
          <c:yVal>
            <c:numRef>
              <c:f>'--DrCaBn06'!$B$5:$B$38</c:f>
              <c:numCache>
                <c:formatCode>General</c:formatCode>
                <c:ptCount val="34"/>
                <c:pt idx="0">
                  <c:v>-131.5</c:v>
                </c:pt>
                <c:pt idx="1">
                  <c:v>-140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21-4CC0-AC6C-B3B5056C3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59224"/>
        <c:axId val="490366672"/>
      </c:scatterChart>
      <c:valAx>
        <c:axId val="490366672"/>
        <c:scaling>
          <c:orientation val="minMax"/>
          <c:max val="-150"/>
        </c:scaling>
        <c:delete val="0"/>
        <c:axPos val="l"/>
        <c:majorGridlines>
          <c:spPr>
            <a:ln w="9360">
              <a:solidFill>
                <a:srgbClr val="D9D9D9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490359224"/>
        <c:crossesAt val="0"/>
        <c:crossBetween val="midCat"/>
      </c:valAx>
      <c:valAx>
        <c:axId val="490359224"/>
        <c:scaling>
          <c:orientation val="minMax"/>
          <c:min val="4.0999999999999996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490366672"/>
        <c:crossesAt val="0"/>
        <c:crossBetween val="midCat"/>
      </c:valAx>
      <c:spPr>
        <a:noFill/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</a:ln>
          </c:spPr>
          <c:marker>
            <c:symbol val="circle"/>
            <c:size val="5"/>
          </c:marker>
          <c:xVal>
            <c:numRef>
              <c:f>'-RetP0x'!$A$5:$A$38</c:f>
              <c:numCache>
                <c:formatCode>General</c:formatCode>
                <c:ptCount val="34"/>
                <c:pt idx="0">
                  <c:v>2.4361999999999999</c:v>
                </c:pt>
                <c:pt idx="1">
                  <c:v>2.4670999999999998</c:v>
                </c:pt>
                <c:pt idx="2">
                  <c:v>2.4765000000000001</c:v>
                </c:pt>
                <c:pt idx="3">
                  <c:v>2.4857</c:v>
                </c:pt>
                <c:pt idx="4">
                  <c:v>2.4925000000000002</c:v>
                </c:pt>
                <c:pt idx="5">
                  <c:v>2.5021</c:v>
                </c:pt>
                <c:pt idx="6">
                  <c:v>2.5063</c:v>
                </c:pt>
                <c:pt idx="7">
                  <c:v>2.5084</c:v>
                </c:pt>
                <c:pt idx="8">
                  <c:v>2.5122</c:v>
                </c:pt>
                <c:pt idx="9">
                  <c:v>2.5215999999999998</c:v>
                </c:pt>
                <c:pt idx="10">
                  <c:v>2.5312999999999999</c:v>
                </c:pt>
                <c:pt idx="11">
                  <c:v>2.5405000000000002</c:v>
                </c:pt>
              </c:numCache>
            </c:numRef>
          </c:xVal>
          <c:yVal>
            <c:numRef>
              <c:f>'-RetP0x'!$B$5:$B$38</c:f>
              <c:numCache>
                <c:formatCode>General</c:formatCode>
                <c:ptCount val="34"/>
                <c:pt idx="0">
                  <c:v>-237.5</c:v>
                </c:pt>
                <c:pt idx="1">
                  <c:v>-235.9</c:v>
                </c:pt>
                <c:pt idx="2">
                  <c:v>-235</c:v>
                </c:pt>
                <c:pt idx="3">
                  <c:v>-233.3</c:v>
                </c:pt>
                <c:pt idx="4">
                  <c:v>-231.2</c:v>
                </c:pt>
                <c:pt idx="5">
                  <c:v>-217.3</c:v>
                </c:pt>
                <c:pt idx="6">
                  <c:v>-200</c:v>
                </c:pt>
                <c:pt idx="7">
                  <c:v>-192</c:v>
                </c:pt>
                <c:pt idx="8">
                  <c:v>-186</c:v>
                </c:pt>
                <c:pt idx="9">
                  <c:v>-173</c:v>
                </c:pt>
                <c:pt idx="10">
                  <c:v>-168</c:v>
                </c:pt>
                <c:pt idx="11">
                  <c:v>-164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79-433A-AD99-9367C7B67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63536"/>
        <c:axId val="490360008"/>
      </c:scatterChart>
      <c:valAx>
        <c:axId val="490360008"/>
        <c:scaling>
          <c:orientation val="minMax"/>
          <c:max val="-120"/>
        </c:scaling>
        <c:delete val="0"/>
        <c:axPos val="l"/>
        <c:majorGridlines>
          <c:spPr>
            <a:ln w="9360">
              <a:solidFill>
                <a:srgbClr val="D9D9D9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490363536"/>
        <c:crossesAt val="0"/>
        <c:crossBetween val="midCat"/>
      </c:valAx>
      <c:valAx>
        <c:axId val="49036353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490360008"/>
        <c:crossesAt val="0"/>
        <c:crossBetween val="midCat"/>
      </c:valAx>
      <c:spPr>
        <a:noFill/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</a:ln>
          </c:spPr>
          <c:marker>
            <c:symbol val="circle"/>
            <c:size val="5"/>
          </c:marker>
          <c:xVal>
            <c:numRef>
              <c:f>DrPbTr02!$A$5:$A$38</c:f>
              <c:numCache>
                <c:formatCode>General</c:formatCode>
                <c:ptCount val="34"/>
                <c:pt idx="0">
                  <c:v>4.5768000000000004</c:v>
                </c:pt>
                <c:pt idx="1">
                  <c:v>4.5869999999999997</c:v>
                </c:pt>
                <c:pt idx="2">
                  <c:v>4.5976999999999997</c:v>
                </c:pt>
                <c:pt idx="3">
                  <c:v>4.6077000000000004</c:v>
                </c:pt>
                <c:pt idx="4">
                  <c:v>4.617</c:v>
                </c:pt>
                <c:pt idx="5">
                  <c:v>4.6234000000000002</c:v>
                </c:pt>
                <c:pt idx="6">
                  <c:v>4.6283000000000003</c:v>
                </c:pt>
                <c:pt idx="7">
                  <c:v>4.6334999999999997</c:v>
                </c:pt>
                <c:pt idx="8">
                  <c:v>4.6375000000000002</c:v>
                </c:pt>
                <c:pt idx="9">
                  <c:v>4.6410999999999998</c:v>
                </c:pt>
                <c:pt idx="10">
                  <c:v>4.6516000000000002</c:v>
                </c:pt>
                <c:pt idx="11">
                  <c:v>4.6731999999999996</c:v>
                </c:pt>
              </c:numCache>
            </c:numRef>
          </c:xVal>
          <c:yVal>
            <c:numRef>
              <c:f>DrPbTr02!$B$5:$B$38</c:f>
              <c:numCache>
                <c:formatCode>General</c:formatCode>
                <c:ptCount val="34"/>
                <c:pt idx="0">
                  <c:v>-191.2</c:v>
                </c:pt>
                <c:pt idx="1">
                  <c:v>-194.2</c:v>
                </c:pt>
                <c:pt idx="2">
                  <c:v>-197.4</c:v>
                </c:pt>
                <c:pt idx="3">
                  <c:v>-201.2</c:v>
                </c:pt>
                <c:pt idx="4">
                  <c:v>-206.6</c:v>
                </c:pt>
                <c:pt idx="5">
                  <c:v>-213.1</c:v>
                </c:pt>
                <c:pt idx="6">
                  <c:v>-221.1</c:v>
                </c:pt>
                <c:pt idx="7">
                  <c:v>-237.2</c:v>
                </c:pt>
                <c:pt idx="8">
                  <c:v>-244.7</c:v>
                </c:pt>
                <c:pt idx="9">
                  <c:v>-246.3</c:v>
                </c:pt>
                <c:pt idx="10">
                  <c:v>-248.7</c:v>
                </c:pt>
                <c:pt idx="11">
                  <c:v>-250.2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C0-4AAA-A777-C939F0075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272904"/>
        <c:axId val="396276040"/>
      </c:scatterChart>
      <c:valAx>
        <c:axId val="396276040"/>
        <c:scaling>
          <c:orientation val="minMax"/>
          <c:max val="-150"/>
        </c:scaling>
        <c:delete val="0"/>
        <c:axPos val="l"/>
        <c:majorGridlines>
          <c:spPr>
            <a:ln w="9360">
              <a:solidFill>
                <a:srgbClr val="D9D9D9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396272904"/>
        <c:crossesAt val="0"/>
        <c:crossBetween val="midCat"/>
      </c:valAx>
      <c:valAx>
        <c:axId val="396272904"/>
        <c:scaling>
          <c:orientation val="minMax"/>
          <c:min val="4.0999999999999996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396276040"/>
        <c:crossesAt val="0"/>
        <c:crossBetween val="midCat"/>
      </c:valAx>
      <c:spPr>
        <a:noFill/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</a:ln>
          </c:spPr>
          <c:marker>
            <c:symbol val="circle"/>
            <c:size val="5"/>
          </c:marker>
          <c:xVal>
            <c:numRef>
              <c:f>DrPbTr03!$A$5:$A$38</c:f>
              <c:numCache>
                <c:formatCode>General</c:formatCode>
                <c:ptCount val="34"/>
                <c:pt idx="0">
                  <c:v>4.5419999999999998</c:v>
                </c:pt>
                <c:pt idx="1">
                  <c:v>4.5522999999999998</c:v>
                </c:pt>
                <c:pt idx="2">
                  <c:v>4.5629</c:v>
                </c:pt>
                <c:pt idx="3">
                  <c:v>4.5738000000000003</c:v>
                </c:pt>
                <c:pt idx="4">
                  <c:v>4.5773000000000001</c:v>
                </c:pt>
                <c:pt idx="5">
                  <c:v>4.5792000000000002</c:v>
                </c:pt>
                <c:pt idx="6">
                  <c:v>4.5834999999999999</c:v>
                </c:pt>
                <c:pt idx="7">
                  <c:v>4.5869</c:v>
                </c:pt>
                <c:pt idx="8">
                  <c:v>4.5903</c:v>
                </c:pt>
                <c:pt idx="9">
                  <c:v>4.5941000000000001</c:v>
                </c:pt>
                <c:pt idx="10">
                  <c:v>4.5974000000000004</c:v>
                </c:pt>
                <c:pt idx="11">
                  <c:v>4.6021000000000001</c:v>
                </c:pt>
                <c:pt idx="12">
                  <c:v>4.6128999999999998</c:v>
                </c:pt>
                <c:pt idx="13">
                  <c:v>4.6233000000000004</c:v>
                </c:pt>
              </c:numCache>
            </c:numRef>
          </c:xVal>
          <c:yVal>
            <c:numRef>
              <c:f>DrPbTr03!$B$5:$B$38</c:f>
              <c:numCache>
                <c:formatCode>General</c:formatCode>
                <c:ptCount val="34"/>
                <c:pt idx="0">
                  <c:v>-198.1</c:v>
                </c:pt>
                <c:pt idx="1">
                  <c:v>-200.4</c:v>
                </c:pt>
                <c:pt idx="2">
                  <c:v>-203.5</c:v>
                </c:pt>
                <c:pt idx="3">
                  <c:v>-208.4</c:v>
                </c:pt>
                <c:pt idx="4">
                  <c:v>-210.8</c:v>
                </c:pt>
                <c:pt idx="5">
                  <c:v>-212.2</c:v>
                </c:pt>
                <c:pt idx="6">
                  <c:v>-216.8</c:v>
                </c:pt>
                <c:pt idx="7">
                  <c:v>-222.7</c:v>
                </c:pt>
                <c:pt idx="8">
                  <c:v>-230</c:v>
                </c:pt>
                <c:pt idx="9">
                  <c:v>-242.7</c:v>
                </c:pt>
                <c:pt idx="10">
                  <c:v>-246.7</c:v>
                </c:pt>
                <c:pt idx="11">
                  <c:v>-248.6</c:v>
                </c:pt>
                <c:pt idx="12">
                  <c:v>-250.1</c:v>
                </c:pt>
                <c:pt idx="13">
                  <c:v>-250.5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93-4AD0-805A-8C6B7E899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268592"/>
        <c:axId val="396270944"/>
      </c:scatterChart>
      <c:valAx>
        <c:axId val="396270944"/>
        <c:scaling>
          <c:orientation val="minMax"/>
          <c:max val="-150"/>
        </c:scaling>
        <c:delete val="0"/>
        <c:axPos val="l"/>
        <c:majorGridlines>
          <c:spPr>
            <a:ln w="9360">
              <a:solidFill>
                <a:srgbClr val="D9D9D9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396268592"/>
        <c:crossesAt val="0"/>
        <c:crossBetween val="midCat"/>
      </c:valAx>
      <c:valAx>
        <c:axId val="396268592"/>
        <c:scaling>
          <c:orientation val="minMax"/>
          <c:min val="4.0999999999999996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396270944"/>
        <c:crossesAt val="0"/>
        <c:crossBetween val="midCat"/>
      </c:valAx>
      <c:spPr>
        <a:noFill/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</a:ln>
          </c:spPr>
          <c:marker>
            <c:symbol val="circle"/>
            <c:size val="5"/>
          </c:marker>
          <c:xVal>
            <c:numRef>
              <c:f>DrPbSt04!$A$5:$A$38</c:f>
              <c:numCache>
                <c:formatCode>General</c:formatCode>
                <c:ptCount val="34"/>
                <c:pt idx="0">
                  <c:v>4.5186000000000002</c:v>
                </c:pt>
                <c:pt idx="1">
                  <c:v>4.5608000000000004</c:v>
                </c:pt>
                <c:pt idx="2">
                  <c:v>4.5781000000000001</c:v>
                </c:pt>
                <c:pt idx="3">
                  <c:v>4.5865</c:v>
                </c:pt>
                <c:pt idx="4">
                  <c:v>4.5887000000000002</c:v>
                </c:pt>
                <c:pt idx="5">
                  <c:v>4.593</c:v>
                </c:pt>
                <c:pt idx="6">
                  <c:v>4.5970000000000004</c:v>
                </c:pt>
                <c:pt idx="7">
                  <c:v>4.6009000000000002</c:v>
                </c:pt>
                <c:pt idx="8">
                  <c:v>4.6045999999999996</c:v>
                </c:pt>
                <c:pt idx="9">
                  <c:v>4.6097000000000001</c:v>
                </c:pt>
                <c:pt idx="10">
                  <c:v>4.6143000000000001</c:v>
                </c:pt>
                <c:pt idx="11">
                  <c:v>4.6180000000000003</c:v>
                </c:pt>
                <c:pt idx="12">
                  <c:v>4.6268000000000002</c:v>
                </c:pt>
                <c:pt idx="13">
                  <c:v>4.6356999999999999</c:v>
                </c:pt>
                <c:pt idx="14">
                  <c:v>4.6531000000000002</c:v>
                </c:pt>
              </c:numCache>
            </c:numRef>
          </c:xVal>
          <c:yVal>
            <c:numRef>
              <c:f>DrPbSt04!$B$5:$B$38</c:f>
              <c:numCache>
                <c:formatCode>General</c:formatCode>
                <c:ptCount val="34"/>
                <c:pt idx="0">
                  <c:v>-187.7</c:v>
                </c:pt>
                <c:pt idx="1">
                  <c:v>-194.5</c:v>
                </c:pt>
                <c:pt idx="2">
                  <c:v>-199.8</c:v>
                </c:pt>
                <c:pt idx="3">
                  <c:v>-203.5</c:v>
                </c:pt>
                <c:pt idx="4">
                  <c:v>-204.9</c:v>
                </c:pt>
                <c:pt idx="5">
                  <c:v>-207.8</c:v>
                </c:pt>
                <c:pt idx="6">
                  <c:v>-211.4</c:v>
                </c:pt>
                <c:pt idx="7">
                  <c:v>-216.8</c:v>
                </c:pt>
                <c:pt idx="8">
                  <c:v>-224.3</c:v>
                </c:pt>
                <c:pt idx="9">
                  <c:v>-237.5</c:v>
                </c:pt>
                <c:pt idx="10">
                  <c:v>-246.2</c:v>
                </c:pt>
                <c:pt idx="11">
                  <c:v>-247.8</c:v>
                </c:pt>
                <c:pt idx="12">
                  <c:v>-249.5</c:v>
                </c:pt>
                <c:pt idx="13">
                  <c:v>-250</c:v>
                </c:pt>
                <c:pt idx="14">
                  <c:v>-250.6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5F-4099-A73E-D75B7D787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269376"/>
        <c:axId val="396273296"/>
      </c:scatterChart>
      <c:valAx>
        <c:axId val="396273296"/>
        <c:scaling>
          <c:orientation val="minMax"/>
          <c:max val="-150"/>
        </c:scaling>
        <c:delete val="0"/>
        <c:axPos val="l"/>
        <c:majorGridlines>
          <c:spPr>
            <a:ln w="9360">
              <a:solidFill>
                <a:srgbClr val="D9D9D9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396269376"/>
        <c:crossesAt val="0"/>
        <c:crossBetween val="midCat"/>
      </c:valAx>
      <c:valAx>
        <c:axId val="396269376"/>
        <c:scaling>
          <c:orientation val="minMax"/>
          <c:min val="4.0999999999999996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396273296"/>
        <c:crossesAt val="0"/>
        <c:crossBetween val="midCat"/>
      </c:valAx>
      <c:spPr>
        <a:noFill/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</a:ln>
          </c:spPr>
          <c:marker>
            <c:symbol val="circle"/>
            <c:size val="5"/>
          </c:marker>
          <c:xVal>
            <c:numRef>
              <c:f>DrPbSt05!$A$5:$A$38</c:f>
              <c:numCache>
                <c:formatCode>General</c:formatCode>
                <c:ptCount val="34"/>
                <c:pt idx="0">
                  <c:v>4.5259999999999998</c:v>
                </c:pt>
                <c:pt idx="1">
                  <c:v>4.5418000000000003</c:v>
                </c:pt>
                <c:pt idx="2">
                  <c:v>4.5506000000000002</c:v>
                </c:pt>
                <c:pt idx="3">
                  <c:v>4.5594999999999999</c:v>
                </c:pt>
                <c:pt idx="4">
                  <c:v>4.5659000000000001</c:v>
                </c:pt>
                <c:pt idx="5">
                  <c:v>4.5701999999999998</c:v>
                </c:pt>
                <c:pt idx="6">
                  <c:v>4.5744999999999996</c:v>
                </c:pt>
                <c:pt idx="7">
                  <c:v>4.5797999999999996</c:v>
                </c:pt>
                <c:pt idx="8">
                  <c:v>4.5891000000000002</c:v>
                </c:pt>
                <c:pt idx="9">
                  <c:v>4.6214000000000004</c:v>
                </c:pt>
              </c:numCache>
            </c:numRef>
          </c:xVal>
          <c:yVal>
            <c:numRef>
              <c:f>DrPbSt05!$B$5:$B$38</c:f>
              <c:numCache>
                <c:formatCode>General</c:formatCode>
                <c:ptCount val="34"/>
                <c:pt idx="0">
                  <c:v>-190.6</c:v>
                </c:pt>
                <c:pt idx="1">
                  <c:v>-197</c:v>
                </c:pt>
                <c:pt idx="2">
                  <c:v>-201.1</c:v>
                </c:pt>
                <c:pt idx="3">
                  <c:v>-207.2</c:v>
                </c:pt>
                <c:pt idx="4">
                  <c:v>-215</c:v>
                </c:pt>
                <c:pt idx="5">
                  <c:v>-224.3</c:v>
                </c:pt>
                <c:pt idx="6">
                  <c:v>-240.1</c:v>
                </c:pt>
                <c:pt idx="7">
                  <c:v>-247.8</c:v>
                </c:pt>
                <c:pt idx="8">
                  <c:v>-250.6</c:v>
                </c:pt>
                <c:pt idx="9">
                  <c:v>-253.1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C4-4195-822B-AAE4A648F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274080"/>
        <c:axId val="396268984"/>
      </c:scatterChart>
      <c:valAx>
        <c:axId val="396268984"/>
        <c:scaling>
          <c:orientation val="minMax"/>
          <c:max val="-150"/>
        </c:scaling>
        <c:delete val="0"/>
        <c:axPos val="l"/>
        <c:majorGridlines>
          <c:spPr>
            <a:ln w="9360">
              <a:solidFill>
                <a:srgbClr val="D9D9D9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396274080"/>
        <c:crossesAt val="0"/>
        <c:crossBetween val="midCat"/>
      </c:valAx>
      <c:valAx>
        <c:axId val="396274080"/>
        <c:scaling>
          <c:orientation val="minMax"/>
          <c:min val="4.0999999999999996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396268984"/>
        <c:crossesAt val="0"/>
        <c:crossBetween val="midCat"/>
      </c:valAx>
      <c:spPr>
        <a:noFill/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</a:ln>
          </c:spPr>
          <c:marker>
            <c:symbol val="circle"/>
            <c:size val="5"/>
          </c:marker>
          <c:xVal>
            <c:numRef>
              <c:f>DrPbTr06!$A$5:$A$38</c:f>
              <c:numCache>
                <c:formatCode>General</c:formatCode>
                <c:ptCount val="34"/>
                <c:pt idx="0">
                  <c:v>4.5236999999999998</c:v>
                </c:pt>
                <c:pt idx="1">
                  <c:v>4.5343999999999998</c:v>
                </c:pt>
                <c:pt idx="2">
                  <c:v>4.5452000000000004</c:v>
                </c:pt>
                <c:pt idx="3">
                  <c:v>4.5560999999999998</c:v>
                </c:pt>
                <c:pt idx="4">
                  <c:v>4.5598000000000001</c:v>
                </c:pt>
                <c:pt idx="5">
                  <c:v>4.5631000000000004</c:v>
                </c:pt>
                <c:pt idx="6">
                  <c:v>4.5677000000000003</c:v>
                </c:pt>
                <c:pt idx="7">
                  <c:v>4.5723000000000003</c:v>
                </c:pt>
                <c:pt idx="8">
                  <c:v>4.5758999999999999</c:v>
                </c:pt>
                <c:pt idx="9">
                  <c:v>4.5807000000000002</c:v>
                </c:pt>
                <c:pt idx="10">
                  <c:v>4.5848000000000004</c:v>
                </c:pt>
                <c:pt idx="11">
                  <c:v>4.5896999999999997</c:v>
                </c:pt>
                <c:pt idx="12">
                  <c:v>4.6005000000000003</c:v>
                </c:pt>
              </c:numCache>
            </c:numRef>
          </c:xVal>
          <c:yVal>
            <c:numRef>
              <c:f>DrPbTr06!$B$5:$B$38</c:f>
              <c:numCache>
                <c:formatCode>General</c:formatCode>
                <c:ptCount val="34"/>
                <c:pt idx="0">
                  <c:v>-196</c:v>
                </c:pt>
                <c:pt idx="1">
                  <c:v>-199.2</c:v>
                </c:pt>
                <c:pt idx="2">
                  <c:v>-203.2</c:v>
                </c:pt>
                <c:pt idx="3">
                  <c:v>-210.1</c:v>
                </c:pt>
                <c:pt idx="4">
                  <c:v>-213.3</c:v>
                </c:pt>
                <c:pt idx="5">
                  <c:v>-216.5</c:v>
                </c:pt>
                <c:pt idx="6">
                  <c:v>-221.3</c:v>
                </c:pt>
                <c:pt idx="7">
                  <c:v>-225.6</c:v>
                </c:pt>
                <c:pt idx="8">
                  <c:v>-227.8</c:v>
                </c:pt>
                <c:pt idx="9">
                  <c:v>-237.4</c:v>
                </c:pt>
                <c:pt idx="10">
                  <c:v>-244.5</c:v>
                </c:pt>
                <c:pt idx="11">
                  <c:v>-246.9</c:v>
                </c:pt>
                <c:pt idx="12">
                  <c:v>-249.2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93-4269-A1D4-62B98B7F6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272120"/>
        <c:axId val="396271336"/>
      </c:scatterChart>
      <c:valAx>
        <c:axId val="396271336"/>
        <c:scaling>
          <c:orientation val="minMax"/>
          <c:max val="-150"/>
        </c:scaling>
        <c:delete val="0"/>
        <c:axPos val="l"/>
        <c:majorGridlines>
          <c:spPr>
            <a:ln w="9360">
              <a:solidFill>
                <a:srgbClr val="D9D9D9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396272120"/>
        <c:crossesAt val="0"/>
        <c:crossBetween val="midCat"/>
      </c:valAx>
      <c:valAx>
        <c:axId val="396272120"/>
        <c:scaling>
          <c:orientation val="minMax"/>
          <c:min val="4.0999999999999996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396271336"/>
        <c:crossesAt val="0"/>
        <c:crossBetween val="midCat"/>
      </c:valAx>
      <c:spPr>
        <a:noFill/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</a:ln>
          </c:spPr>
          <c:marker>
            <c:symbol val="circle"/>
            <c:size val="5"/>
          </c:marker>
          <c:xVal>
            <c:numRef>
              <c:f>DrPbTr07!$A$5:$A$38</c:f>
              <c:numCache>
                <c:formatCode>General</c:formatCode>
                <c:ptCount val="34"/>
                <c:pt idx="0">
                  <c:v>4.5349000000000004</c:v>
                </c:pt>
                <c:pt idx="1">
                  <c:v>4.5457999999999998</c:v>
                </c:pt>
                <c:pt idx="2">
                  <c:v>4.5571000000000002</c:v>
                </c:pt>
                <c:pt idx="3">
                  <c:v>4.5683999999999996</c:v>
                </c:pt>
                <c:pt idx="4">
                  <c:v>4.5751999999999997</c:v>
                </c:pt>
                <c:pt idx="5">
                  <c:v>4.5799000000000003</c:v>
                </c:pt>
                <c:pt idx="6">
                  <c:v>4.5841000000000003</c:v>
                </c:pt>
                <c:pt idx="7">
                  <c:v>4.5903</c:v>
                </c:pt>
                <c:pt idx="8">
                  <c:v>4.6025999999999998</c:v>
                </c:pt>
                <c:pt idx="9">
                  <c:v>4.6138000000000003</c:v>
                </c:pt>
              </c:numCache>
            </c:numRef>
          </c:xVal>
          <c:yVal>
            <c:numRef>
              <c:f>DrPbTr07!$B$5:$B$38</c:f>
              <c:numCache>
                <c:formatCode>General</c:formatCode>
                <c:ptCount val="34"/>
                <c:pt idx="0">
                  <c:v>-191.1</c:v>
                </c:pt>
                <c:pt idx="1">
                  <c:v>-194.8</c:v>
                </c:pt>
                <c:pt idx="2">
                  <c:v>-199.4</c:v>
                </c:pt>
                <c:pt idx="3">
                  <c:v>-207.7</c:v>
                </c:pt>
                <c:pt idx="4">
                  <c:v>-218.3</c:v>
                </c:pt>
                <c:pt idx="5">
                  <c:v>-230.1</c:v>
                </c:pt>
                <c:pt idx="6">
                  <c:v>-244.5</c:v>
                </c:pt>
                <c:pt idx="7">
                  <c:v>-249.3</c:v>
                </c:pt>
                <c:pt idx="8">
                  <c:v>-251.7</c:v>
                </c:pt>
                <c:pt idx="9">
                  <c:v>-252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BA-4D23-951D-6285D8139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271728"/>
        <c:axId val="396270552"/>
      </c:scatterChart>
      <c:valAx>
        <c:axId val="396270552"/>
        <c:scaling>
          <c:orientation val="minMax"/>
          <c:max val="-150"/>
        </c:scaling>
        <c:delete val="0"/>
        <c:axPos val="l"/>
        <c:majorGridlines>
          <c:spPr>
            <a:ln w="9360">
              <a:solidFill>
                <a:srgbClr val="D9D9D9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396271728"/>
        <c:crossesAt val="0"/>
        <c:crossBetween val="midCat"/>
      </c:valAx>
      <c:valAx>
        <c:axId val="396271728"/>
        <c:scaling>
          <c:orientation val="minMax"/>
          <c:min val="4.0999999999999996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396270552"/>
        <c:crossesAt val="0"/>
        <c:crossBetween val="midCat"/>
      </c:valAx>
      <c:spPr>
        <a:noFill/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</a:ln>
          </c:spPr>
          <c:marker>
            <c:symbol val="circle"/>
            <c:size val="5"/>
          </c:marker>
          <c:xVal>
            <c:numRef>
              <c:f>DrPbSt08!$A$5:$A$38</c:f>
              <c:numCache>
                <c:formatCode>General</c:formatCode>
                <c:ptCount val="34"/>
                <c:pt idx="0">
                  <c:v>4.5374999999999996</c:v>
                </c:pt>
                <c:pt idx="1">
                  <c:v>4.5526999999999997</c:v>
                </c:pt>
                <c:pt idx="2">
                  <c:v>4.5679999999999996</c:v>
                </c:pt>
                <c:pt idx="3">
                  <c:v>4.5749000000000004</c:v>
                </c:pt>
                <c:pt idx="4">
                  <c:v>4.5789</c:v>
                </c:pt>
                <c:pt idx="5">
                  <c:v>4.5823999999999998</c:v>
                </c:pt>
                <c:pt idx="6">
                  <c:v>4.5983999999999998</c:v>
                </c:pt>
                <c:pt idx="7">
                  <c:v>4.6045999999999996</c:v>
                </c:pt>
              </c:numCache>
            </c:numRef>
          </c:xVal>
          <c:yVal>
            <c:numRef>
              <c:f>DrPbSt08!$B$5:$B$38</c:f>
              <c:numCache>
                <c:formatCode>General</c:formatCode>
                <c:ptCount val="34"/>
                <c:pt idx="0">
                  <c:v>-190.8</c:v>
                </c:pt>
                <c:pt idx="1">
                  <c:v>-197.4</c:v>
                </c:pt>
                <c:pt idx="2">
                  <c:v>-211.4</c:v>
                </c:pt>
                <c:pt idx="3">
                  <c:v>-230.6</c:v>
                </c:pt>
                <c:pt idx="4">
                  <c:v>-245.1</c:v>
                </c:pt>
                <c:pt idx="5">
                  <c:v>-248.6</c:v>
                </c:pt>
                <c:pt idx="6">
                  <c:v>-252.8</c:v>
                </c:pt>
                <c:pt idx="7">
                  <c:v>-253.2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92-4F4E-8692-9E578C27B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59616"/>
        <c:axId val="490365496"/>
      </c:scatterChart>
      <c:valAx>
        <c:axId val="490365496"/>
        <c:scaling>
          <c:orientation val="minMax"/>
          <c:max val="-150"/>
        </c:scaling>
        <c:delete val="0"/>
        <c:axPos val="l"/>
        <c:majorGridlines>
          <c:spPr>
            <a:ln w="9360">
              <a:solidFill>
                <a:srgbClr val="D9D9D9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490359616"/>
        <c:crossesAt val="0"/>
        <c:crossBetween val="midCat"/>
      </c:valAx>
      <c:valAx>
        <c:axId val="490359616"/>
        <c:scaling>
          <c:orientation val="minMax"/>
          <c:min val="4.0999999999999996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490365496"/>
        <c:crossesAt val="0"/>
        <c:crossBetween val="midCat"/>
      </c:valAx>
      <c:spPr>
        <a:noFill/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</a:ln>
          </c:spPr>
          <c:marker>
            <c:symbol val="circle"/>
            <c:size val="5"/>
          </c:marker>
          <c:xVal>
            <c:numRef>
              <c:f>DrPbSt09!$A$5:$A$38</c:f>
              <c:numCache>
                <c:formatCode>General</c:formatCode>
                <c:ptCount val="34"/>
                <c:pt idx="0">
                  <c:v>4.5571000000000002</c:v>
                </c:pt>
                <c:pt idx="1">
                  <c:v>4.5727000000000002</c:v>
                </c:pt>
                <c:pt idx="2">
                  <c:v>4.5765000000000002</c:v>
                </c:pt>
                <c:pt idx="3">
                  <c:v>4.5805999999999996</c:v>
                </c:pt>
                <c:pt idx="4">
                  <c:v>4.5849000000000002</c:v>
                </c:pt>
                <c:pt idx="5">
                  <c:v>4.5890000000000004</c:v>
                </c:pt>
                <c:pt idx="6">
                  <c:v>4.6044</c:v>
                </c:pt>
                <c:pt idx="7">
                  <c:v>4.6199000000000003</c:v>
                </c:pt>
              </c:numCache>
            </c:numRef>
          </c:xVal>
          <c:yVal>
            <c:numRef>
              <c:f>DrPbSt09!$B$5:$B$38</c:f>
              <c:numCache>
                <c:formatCode>General</c:formatCode>
                <c:ptCount val="34"/>
                <c:pt idx="0">
                  <c:v>-196.5</c:v>
                </c:pt>
                <c:pt idx="1">
                  <c:v>-208.4</c:v>
                </c:pt>
                <c:pt idx="2">
                  <c:v>-215</c:v>
                </c:pt>
                <c:pt idx="3">
                  <c:v>-226.9</c:v>
                </c:pt>
                <c:pt idx="4">
                  <c:v>-245</c:v>
                </c:pt>
                <c:pt idx="5">
                  <c:v>-249.6</c:v>
                </c:pt>
                <c:pt idx="6">
                  <c:v>-253.5</c:v>
                </c:pt>
                <c:pt idx="7">
                  <c:v>-254.8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F6-4E1E-BAA9-4B808F476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64712"/>
        <c:axId val="490365104"/>
      </c:scatterChart>
      <c:valAx>
        <c:axId val="490365104"/>
        <c:scaling>
          <c:orientation val="minMax"/>
          <c:max val="-150"/>
        </c:scaling>
        <c:delete val="0"/>
        <c:axPos val="l"/>
        <c:majorGridlines>
          <c:spPr>
            <a:ln w="9360">
              <a:solidFill>
                <a:srgbClr val="D9D9D9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490364712"/>
        <c:crossesAt val="0"/>
        <c:crossBetween val="midCat"/>
      </c:valAx>
      <c:valAx>
        <c:axId val="490364712"/>
        <c:scaling>
          <c:orientation val="minMax"/>
          <c:min val="4.0999999999999996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490365104"/>
        <c:crossesAt val="0"/>
        <c:crossBetween val="midCat"/>
      </c:valAx>
      <c:spPr>
        <a:noFill/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276098</xdr:colOff>
      <xdr:row>7</xdr:row>
      <xdr:rowOff>163830</xdr:rowOff>
    </xdr:from>
    <xdr:ext cx="4583557" cy="27331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ECB1AEA-D301-4901-B684-93C7284FB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276098</xdr:colOff>
      <xdr:row>7</xdr:row>
      <xdr:rowOff>163830</xdr:rowOff>
    </xdr:from>
    <xdr:ext cx="4583557" cy="27331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0639E95-86A8-48B3-BB67-36F35B88B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276098</xdr:colOff>
      <xdr:row>7</xdr:row>
      <xdr:rowOff>163830</xdr:rowOff>
    </xdr:from>
    <xdr:ext cx="4583557" cy="27331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5DCA58C-50AE-46F6-9CBA-C03A25B45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55752</xdr:colOff>
      <xdr:row>9</xdr:row>
      <xdr:rowOff>23368</xdr:rowOff>
    </xdr:from>
    <xdr:ext cx="4023360" cy="27331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FB74A6C-448D-44CE-BD3E-EC39BC068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276098</xdr:colOff>
      <xdr:row>7</xdr:row>
      <xdr:rowOff>163830</xdr:rowOff>
    </xdr:from>
    <xdr:ext cx="4583557" cy="27331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BDFC245-0BD7-41DB-A3B4-FD4EE5684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276098</xdr:colOff>
      <xdr:row>7</xdr:row>
      <xdr:rowOff>163830</xdr:rowOff>
    </xdr:from>
    <xdr:ext cx="4583557" cy="27331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98F4E05-D2AD-498E-9087-4E9D9CC1C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276098</xdr:colOff>
      <xdr:row>7</xdr:row>
      <xdr:rowOff>163830</xdr:rowOff>
    </xdr:from>
    <xdr:ext cx="4583557" cy="27331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566CC0D-5023-45C9-B4DB-1D88135D7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276098</xdr:colOff>
      <xdr:row>7</xdr:row>
      <xdr:rowOff>163830</xdr:rowOff>
    </xdr:from>
    <xdr:ext cx="4583557" cy="27331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7704DB1-D939-4C42-9455-D23353CB6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276098</xdr:colOff>
      <xdr:row>7</xdr:row>
      <xdr:rowOff>163830</xdr:rowOff>
    </xdr:from>
    <xdr:ext cx="4583557" cy="27331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0F176BD-E14F-4976-AD3F-B7A418DBB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276098</xdr:colOff>
      <xdr:row>7</xdr:row>
      <xdr:rowOff>163830</xdr:rowOff>
    </xdr:from>
    <xdr:ext cx="4583557" cy="27331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F784604-B71D-4F14-9099-2996DF4E1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276098</xdr:colOff>
      <xdr:row>7</xdr:row>
      <xdr:rowOff>163830</xdr:rowOff>
    </xdr:from>
    <xdr:ext cx="4583557" cy="27331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8D1D03A-D34F-46EC-96F7-751241215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276098</xdr:colOff>
      <xdr:row>7</xdr:row>
      <xdr:rowOff>163830</xdr:rowOff>
    </xdr:from>
    <xdr:ext cx="4583557" cy="27331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70ABBEE-341D-4025-BC49-DF5C4633A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E11" sqref="E11"/>
    </sheetView>
  </sheetViews>
  <sheetFormatPr baseColWidth="10" defaultRowHeight="15" x14ac:dyDescent="0.25"/>
  <cols>
    <col min="1" max="64" width="9.140625" customWidth="1"/>
  </cols>
  <sheetData>
    <row r="1" spans="1:17" x14ac:dyDescent="0.25">
      <c r="A1" t="s">
        <v>0</v>
      </c>
      <c r="D1" s="3">
        <v>9.5245999999999995</v>
      </c>
      <c r="E1">
        <f>130*0.02</f>
        <v>2.6</v>
      </c>
      <c r="I1" t="s">
        <v>20</v>
      </c>
      <c r="O1" t="s">
        <v>1</v>
      </c>
    </row>
    <row r="2" spans="1:17" x14ac:dyDescent="0.25">
      <c r="D2">
        <f>0.99*E2</f>
        <v>4.5504360000000004</v>
      </c>
      <c r="E2" s="1">
        <f>+D1 * E3</f>
        <v>4.5964</v>
      </c>
      <c r="I2" t="s">
        <v>21</v>
      </c>
      <c r="O2" t="s">
        <v>3</v>
      </c>
    </row>
    <row r="3" spans="1:17" x14ac:dyDescent="0.25">
      <c r="A3" t="s">
        <v>5</v>
      </c>
      <c r="B3" t="s">
        <v>6</v>
      </c>
      <c r="E3" s="1">
        <v>0.48258194569850704</v>
      </c>
      <c r="F3">
        <f>+A16</f>
        <v>4.5964</v>
      </c>
      <c r="G3">
        <f>+F3/E2</f>
        <v>1</v>
      </c>
      <c r="I3" t="s">
        <v>7</v>
      </c>
    </row>
    <row r="4" spans="1:17" x14ac:dyDescent="0.25">
      <c r="A4">
        <v>0</v>
      </c>
      <c r="B4">
        <v>-174</v>
      </c>
      <c r="I4" t="s">
        <v>8</v>
      </c>
    </row>
    <row r="5" spans="1:17" x14ac:dyDescent="0.25">
      <c r="A5">
        <v>4.5049000000000001</v>
      </c>
      <c r="B5">
        <v>-192</v>
      </c>
      <c r="D5">
        <f t="shared" ref="D5:D16" si="0">(A5-A4)*1000</f>
        <v>4504.9000000000005</v>
      </c>
      <c r="E5">
        <f t="shared" ref="E5:E16" si="1">(B5-B4)/D5</f>
        <v>-3.9956491820018194E-3</v>
      </c>
      <c r="I5" t="s">
        <v>9</v>
      </c>
    </row>
    <row r="6" spans="1:17" x14ac:dyDescent="0.25">
      <c r="A6">
        <v>4.5354999999999999</v>
      </c>
      <c r="B6">
        <v>-195.6</v>
      </c>
      <c r="D6">
        <f t="shared" si="0"/>
        <v>30.599999999999739</v>
      </c>
      <c r="E6">
        <f t="shared" si="1"/>
        <v>-0.11764705882353023</v>
      </c>
      <c r="Q6">
        <f>133+17.0878</f>
        <v>150.08780000000002</v>
      </c>
    </row>
    <row r="7" spans="1:17" x14ac:dyDescent="0.25">
      <c r="A7">
        <v>4.5560999999999998</v>
      </c>
      <c r="B7">
        <v>-199.8</v>
      </c>
      <c r="D7">
        <f t="shared" si="0"/>
        <v>20.599999999999952</v>
      </c>
      <c r="E7">
        <f t="shared" si="1"/>
        <v>-0.20388349514563237</v>
      </c>
      <c r="Q7" s="2">
        <v>1501491</v>
      </c>
    </row>
    <row r="8" spans="1:17" x14ac:dyDescent="0.25">
      <c r="A8">
        <v>4.5669000000000004</v>
      </c>
      <c r="B8">
        <v>-203.1</v>
      </c>
      <c r="D8">
        <f t="shared" si="0"/>
        <v>10.800000000000587</v>
      </c>
      <c r="E8">
        <f t="shared" si="1"/>
        <v>-0.30555555555553737</v>
      </c>
      <c r="Q8">
        <f>150.1492-17.0879</f>
        <v>133.06130000000002</v>
      </c>
    </row>
    <row r="9" spans="1:17" x14ac:dyDescent="0.25">
      <c r="A9">
        <v>4.5705</v>
      </c>
      <c r="B9">
        <v>-204.9</v>
      </c>
      <c r="D9">
        <f t="shared" si="0"/>
        <v>3.5999999999996035</v>
      </c>
      <c r="E9">
        <f t="shared" si="1"/>
        <v>-0.50000000000005818</v>
      </c>
    </row>
    <row r="10" spans="1:17" x14ac:dyDescent="0.25">
      <c r="A10">
        <v>4.5747</v>
      </c>
      <c r="B10">
        <v>-206.8</v>
      </c>
      <c r="D10">
        <f t="shared" si="0"/>
        <v>4.1999999999999815</v>
      </c>
      <c r="E10">
        <f t="shared" si="1"/>
        <v>-0.45238095238095571</v>
      </c>
    </row>
    <row r="11" spans="1:17" x14ac:dyDescent="0.25">
      <c r="A11">
        <v>4.5784000000000002</v>
      </c>
      <c r="B11">
        <v>-209</v>
      </c>
      <c r="D11">
        <f t="shared" si="0"/>
        <v>3.7000000000002586</v>
      </c>
      <c r="E11">
        <f t="shared" si="1"/>
        <v>-0.59459459459455</v>
      </c>
    </row>
    <row r="12" spans="1:17" x14ac:dyDescent="0.25">
      <c r="A12">
        <v>4.5823</v>
      </c>
      <c r="B12">
        <v>-211.8</v>
      </c>
      <c r="D12">
        <f t="shared" si="0"/>
        <v>3.8999999999997925</v>
      </c>
      <c r="E12">
        <f t="shared" si="1"/>
        <v>-0.71794871794875903</v>
      </c>
    </row>
    <row r="13" spans="1:17" x14ac:dyDescent="0.25">
      <c r="A13">
        <v>4.5849000000000002</v>
      </c>
      <c r="B13">
        <v>-214.6</v>
      </c>
      <c r="D13">
        <f t="shared" si="0"/>
        <v>2.6000000000001577</v>
      </c>
      <c r="E13">
        <f t="shared" si="1"/>
        <v>-1.0769230769230049</v>
      </c>
    </row>
    <row r="14" spans="1:17" x14ac:dyDescent="0.25">
      <c r="A14">
        <v>4.5885999999999996</v>
      </c>
      <c r="B14">
        <v>-219.8</v>
      </c>
      <c r="D14">
        <f t="shared" si="0"/>
        <v>3.6999999999993705</v>
      </c>
      <c r="E14">
        <f t="shared" si="1"/>
        <v>-1.4054054054056491</v>
      </c>
    </row>
    <row r="15" spans="1:17" x14ac:dyDescent="0.25">
      <c r="A15">
        <v>4.5923999999999996</v>
      </c>
      <c r="B15">
        <v>-227.4</v>
      </c>
      <c r="D15">
        <f t="shared" si="0"/>
        <v>3.8000000000000256</v>
      </c>
      <c r="E15">
        <f t="shared" si="1"/>
        <v>-1.9999999999999851</v>
      </c>
    </row>
    <row r="16" spans="1:17" x14ac:dyDescent="0.25">
      <c r="A16">
        <v>4.5964</v>
      </c>
      <c r="B16">
        <v>-242.6</v>
      </c>
      <c r="D16">
        <f t="shared" si="0"/>
        <v>4.0000000000004476</v>
      </c>
      <c r="E16">
        <f t="shared" si="1"/>
        <v>-3.7999999999995717</v>
      </c>
    </row>
    <row r="17" spans="1:5" x14ac:dyDescent="0.25">
      <c r="A17">
        <v>4.6007999999999996</v>
      </c>
      <c r="B17">
        <v>-248.6</v>
      </c>
      <c r="D17">
        <f t="shared" ref="D17:D20" si="2">(A17-A16)*1000</f>
        <v>4.3999999999995154</v>
      </c>
      <c r="E17">
        <f t="shared" ref="E17:E20" si="3">(B17-B16)/D17</f>
        <v>-1.3636363636365139</v>
      </c>
    </row>
    <row r="18" spans="1:5" x14ac:dyDescent="0.25">
      <c r="A18">
        <v>4.6060999999999996</v>
      </c>
      <c r="B18">
        <v>-250.3</v>
      </c>
      <c r="D18">
        <f t="shared" si="2"/>
        <v>5.3000000000000824</v>
      </c>
      <c r="E18">
        <f t="shared" si="3"/>
        <v>-0.32075471698113028</v>
      </c>
    </row>
    <row r="19" spans="1:5" x14ac:dyDescent="0.25">
      <c r="A19">
        <v>4.6174999999999997</v>
      </c>
      <c r="B19">
        <v>-251.8</v>
      </c>
      <c r="D19">
        <f t="shared" si="2"/>
        <v>11.400000000000077</v>
      </c>
      <c r="E19">
        <f t="shared" si="3"/>
        <v>-0.13157894736842016</v>
      </c>
    </row>
    <row r="20" spans="1:5" x14ac:dyDescent="0.25">
      <c r="A20">
        <v>4.6388999999999996</v>
      </c>
      <c r="B20">
        <v>-252.7</v>
      </c>
      <c r="D20">
        <f t="shared" si="2"/>
        <v>21.399999999999864</v>
      </c>
      <c r="E20">
        <f t="shared" si="3"/>
        <v>-4.2056074766354347E-2</v>
      </c>
    </row>
  </sheetData>
  <pageMargins left="0.7" right="0.7" top="1.1437499999999998" bottom="1.1437499999999998" header="0.75" footer="0.75"/>
  <pageSetup fitToWidth="0" fitToHeight="0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D13" sqref="D13:E24"/>
    </sheetView>
  </sheetViews>
  <sheetFormatPr baseColWidth="10" defaultRowHeight="15" x14ac:dyDescent="0.25"/>
  <cols>
    <col min="1" max="64" width="9.140625" customWidth="1"/>
  </cols>
  <sheetData>
    <row r="1" spans="1:17" x14ac:dyDescent="0.25">
      <c r="A1" t="s">
        <v>0</v>
      </c>
      <c r="D1" s="3">
        <v>9.5053999999999998</v>
      </c>
      <c r="E1">
        <f>130*0.02</f>
        <v>2.6</v>
      </c>
      <c r="I1" s="1" t="s">
        <v>23</v>
      </c>
      <c r="O1" t="s">
        <v>1</v>
      </c>
    </row>
    <row r="2" spans="1:17" x14ac:dyDescent="0.25">
      <c r="D2">
        <f>0.99*E2</f>
        <v>4.5366372746211523</v>
      </c>
      <c r="E2" s="1">
        <f>+D1 * E3</f>
        <v>4.5824618935567196</v>
      </c>
      <c r="I2" t="s">
        <v>21</v>
      </c>
      <c r="O2" t="s">
        <v>3</v>
      </c>
    </row>
    <row r="3" spans="1:17" x14ac:dyDescent="0.25">
      <c r="A3" t="s">
        <v>5</v>
      </c>
      <c r="B3" t="s">
        <v>6</v>
      </c>
      <c r="E3" s="1">
        <v>0.48209037952708145</v>
      </c>
      <c r="F3">
        <f>+A9</f>
        <v>4.5805999999999996</v>
      </c>
      <c r="G3">
        <f>+F3/E2</f>
        <v>0.99959369142614407</v>
      </c>
      <c r="I3" t="s">
        <v>7</v>
      </c>
    </row>
    <row r="4" spans="1:17" x14ac:dyDescent="0.25">
      <c r="A4">
        <v>0</v>
      </c>
      <c r="B4">
        <v>-154</v>
      </c>
      <c r="I4" t="s">
        <v>8</v>
      </c>
    </row>
    <row r="5" spans="1:17" x14ac:dyDescent="0.25">
      <c r="A5">
        <v>4.5465</v>
      </c>
      <c r="B5">
        <v>-191.6</v>
      </c>
      <c r="D5">
        <f t="shared" ref="D5:D24" si="0">(A5-A4)*1000</f>
        <v>4546.5</v>
      </c>
      <c r="E5">
        <f t="shared" ref="E5:E24" si="1">(B5-B4)/D5</f>
        <v>-8.2700978774881764E-3</v>
      </c>
      <c r="I5" t="s">
        <v>9</v>
      </c>
    </row>
    <row r="6" spans="1:17" x14ac:dyDescent="0.25">
      <c r="A6">
        <v>4.5624000000000002</v>
      </c>
      <c r="B6">
        <v>-200.6</v>
      </c>
      <c r="D6">
        <f t="shared" si="0"/>
        <v>15.900000000000247</v>
      </c>
      <c r="E6">
        <f t="shared" si="1"/>
        <v>-0.56603773584904782</v>
      </c>
      <c r="Q6">
        <f>133+17.0878</f>
        <v>150.08780000000002</v>
      </c>
    </row>
    <row r="7" spans="1:17" x14ac:dyDescent="0.25">
      <c r="A7">
        <v>4.5671999999999997</v>
      </c>
      <c r="B7">
        <v>-205.2</v>
      </c>
      <c r="D7">
        <f t="shared" si="0"/>
        <v>4.7999999999994714</v>
      </c>
      <c r="E7">
        <f t="shared" si="1"/>
        <v>-0.95833333333343773</v>
      </c>
      <c r="I7" s="1"/>
      <c r="Q7" s="2">
        <v>1501491</v>
      </c>
    </row>
    <row r="8" spans="1:17" x14ac:dyDescent="0.25">
      <c r="A8">
        <v>4.5735999999999999</v>
      </c>
      <c r="B8">
        <v>-214.2</v>
      </c>
      <c r="D8">
        <f t="shared" si="0"/>
        <v>6.4000000000001833</v>
      </c>
      <c r="E8">
        <f t="shared" si="1"/>
        <v>-1.4062499999999598</v>
      </c>
      <c r="Q8">
        <f>150.1492-17.0879</f>
        <v>133.06130000000002</v>
      </c>
    </row>
    <row r="9" spans="1:17" x14ac:dyDescent="0.25">
      <c r="A9">
        <v>4.5805999999999996</v>
      </c>
      <c r="B9">
        <v>-237.6</v>
      </c>
      <c r="D9">
        <f t="shared" si="0"/>
        <v>6.9999999999996732</v>
      </c>
      <c r="E9">
        <f t="shared" si="1"/>
        <v>-3.3428571428572997</v>
      </c>
    </row>
    <row r="10" spans="1:17" x14ac:dyDescent="0.25">
      <c r="A10">
        <v>4.5860000000000003</v>
      </c>
      <c r="B10">
        <v>-250.7</v>
      </c>
      <c r="D10">
        <f t="shared" si="0"/>
        <v>5.4000000000007375</v>
      </c>
      <c r="E10">
        <f t="shared" si="1"/>
        <v>-2.4259259259255934</v>
      </c>
    </row>
    <row r="11" spans="1:17" x14ac:dyDescent="0.25">
      <c r="A11">
        <v>4.5919999999999996</v>
      </c>
      <c r="B11">
        <v>-253</v>
      </c>
      <c r="D11">
        <f t="shared" si="0"/>
        <v>5.9999999999993392</v>
      </c>
      <c r="E11">
        <f t="shared" si="1"/>
        <v>-0.38333333333337744</v>
      </c>
      <c r="N11" s="1"/>
    </row>
    <row r="12" spans="1:17" x14ac:dyDescent="0.25">
      <c r="A12">
        <v>4.6077000000000004</v>
      </c>
      <c r="B12">
        <v>-255.5</v>
      </c>
      <c r="D12">
        <f t="shared" si="0"/>
        <v>15.700000000000713</v>
      </c>
      <c r="E12">
        <f t="shared" si="1"/>
        <v>-0.15923566878980169</v>
      </c>
    </row>
  </sheetData>
  <pageMargins left="0.7" right="0.7" top="1.1437499999999998" bottom="1.1437499999999998" header="0.75" footer="0.75"/>
  <pageSetup fitToWidth="0" fitToHeight="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M6" sqref="M6"/>
    </sheetView>
  </sheetViews>
  <sheetFormatPr baseColWidth="10" defaultRowHeight="15" x14ac:dyDescent="0.25"/>
  <cols>
    <col min="1" max="64" width="9.140625" customWidth="1"/>
  </cols>
  <sheetData>
    <row r="1" spans="1:17" x14ac:dyDescent="0.25">
      <c r="A1" t="s">
        <v>0</v>
      </c>
      <c r="D1" s="3">
        <v>4.5949</v>
      </c>
      <c r="E1">
        <f>130*0.02</f>
        <v>2.6</v>
      </c>
      <c r="G1" s="1" t="s">
        <v>25</v>
      </c>
      <c r="H1" s="1">
        <v>9.0840999999999994</v>
      </c>
      <c r="I1" s="1" t="s">
        <v>23</v>
      </c>
      <c r="O1" t="s">
        <v>24</v>
      </c>
    </row>
    <row r="2" spans="1:17" x14ac:dyDescent="0.25">
      <c r="D2">
        <f>0.99*E2</f>
        <v>11.372377499999999</v>
      </c>
      <c r="E2" s="1">
        <f>+D1 * E3</f>
        <v>11.48725</v>
      </c>
      <c r="I2" t="s">
        <v>21</v>
      </c>
    </row>
    <row r="3" spans="1:17" x14ac:dyDescent="0.25">
      <c r="A3" t="s">
        <v>5</v>
      </c>
      <c r="B3" t="s">
        <v>6</v>
      </c>
      <c r="E3" s="1">
        <v>2.5</v>
      </c>
      <c r="F3">
        <f>+A11</f>
        <v>0</v>
      </c>
      <c r="G3">
        <f>+F3/E2</f>
        <v>0</v>
      </c>
      <c r="I3" t="s">
        <v>7</v>
      </c>
    </row>
    <row r="4" spans="1:17" x14ac:dyDescent="0.25">
      <c r="A4">
        <v>0</v>
      </c>
      <c r="I4" t="s">
        <v>8</v>
      </c>
    </row>
    <row r="5" spans="1:17" x14ac:dyDescent="0.25">
      <c r="A5">
        <v>1.988</v>
      </c>
      <c r="B5">
        <v>-131.5</v>
      </c>
      <c r="D5">
        <f t="shared" ref="D5:D24" si="0">(A5-A4)*1000</f>
        <v>1988</v>
      </c>
      <c r="E5">
        <f t="shared" ref="E5:E24" si="1">(B5-B4)/D5</f>
        <v>-6.6146881287726361E-2</v>
      </c>
      <c r="I5" t="s">
        <v>9</v>
      </c>
    </row>
    <row r="6" spans="1:17" x14ac:dyDescent="0.25">
      <c r="A6">
        <v>2.0754999999999999</v>
      </c>
      <c r="B6">
        <v>-140</v>
      </c>
      <c r="D6">
        <f t="shared" si="0"/>
        <v>87.499999999999915</v>
      </c>
      <c r="E6">
        <f t="shared" si="1"/>
        <v>-9.7142857142857239E-2</v>
      </c>
      <c r="Q6">
        <f>133+17.0878</f>
        <v>150.08780000000002</v>
      </c>
    </row>
    <row r="7" spans="1:17" x14ac:dyDescent="0.25">
      <c r="A7">
        <v>2.1533000000000002</v>
      </c>
      <c r="D7">
        <f t="shared" si="0"/>
        <v>77.80000000000031</v>
      </c>
      <c r="E7">
        <f t="shared" si="1"/>
        <v>1.7994858611825122</v>
      </c>
      <c r="I7" s="1"/>
      <c r="Q7" s="2">
        <v>1501491</v>
      </c>
    </row>
    <row r="8" spans="1:17" x14ac:dyDescent="0.25">
      <c r="A8" t="s">
        <v>26</v>
      </c>
      <c r="Q8">
        <f>150.1492-17.0879</f>
        <v>133.06130000000002</v>
      </c>
    </row>
    <row r="9" spans="1:17" x14ac:dyDescent="0.25">
      <c r="A9" t="s">
        <v>27</v>
      </c>
    </row>
    <row r="10" spans="1:17" x14ac:dyDescent="0.25">
      <c r="D10" t="e">
        <f t="shared" si="0"/>
        <v>#VALUE!</v>
      </c>
      <c r="E10" t="e">
        <f t="shared" si="1"/>
        <v>#VALUE!</v>
      </c>
    </row>
    <row r="11" spans="1:17" x14ac:dyDescent="0.25">
      <c r="D11">
        <f t="shared" si="0"/>
        <v>0</v>
      </c>
      <c r="E11" t="e">
        <f t="shared" si="1"/>
        <v>#DIV/0!</v>
      </c>
    </row>
    <row r="12" spans="1:17" x14ac:dyDescent="0.25">
      <c r="D12">
        <f t="shared" si="0"/>
        <v>0</v>
      </c>
      <c r="E12" t="e">
        <f t="shared" si="1"/>
        <v>#DIV/0!</v>
      </c>
    </row>
    <row r="13" spans="1:17" x14ac:dyDescent="0.25">
      <c r="D13">
        <f t="shared" si="0"/>
        <v>0</v>
      </c>
      <c r="E13" t="e">
        <f t="shared" si="1"/>
        <v>#DIV/0!</v>
      </c>
    </row>
    <row r="14" spans="1:17" x14ac:dyDescent="0.25">
      <c r="D14">
        <f t="shared" si="0"/>
        <v>0</v>
      </c>
      <c r="E14" t="e">
        <f t="shared" si="1"/>
        <v>#DIV/0!</v>
      </c>
    </row>
    <row r="15" spans="1:17" x14ac:dyDescent="0.25">
      <c r="D15">
        <f t="shared" si="0"/>
        <v>0</v>
      </c>
      <c r="E15" t="e">
        <f t="shared" si="1"/>
        <v>#DIV/0!</v>
      </c>
    </row>
    <row r="16" spans="1:17" x14ac:dyDescent="0.25">
      <c r="D16">
        <f t="shared" si="0"/>
        <v>0</v>
      </c>
      <c r="E16" t="e">
        <f t="shared" si="1"/>
        <v>#DIV/0!</v>
      </c>
    </row>
    <row r="17" spans="4:5" x14ac:dyDescent="0.25">
      <c r="D17">
        <f t="shared" si="0"/>
        <v>0</v>
      </c>
      <c r="E17" t="e">
        <f t="shared" si="1"/>
        <v>#DIV/0!</v>
      </c>
    </row>
    <row r="18" spans="4:5" x14ac:dyDescent="0.25">
      <c r="D18">
        <f t="shared" si="0"/>
        <v>0</v>
      </c>
      <c r="E18" t="e">
        <f t="shared" si="1"/>
        <v>#DIV/0!</v>
      </c>
    </row>
    <row r="19" spans="4:5" x14ac:dyDescent="0.25">
      <c r="D19">
        <f t="shared" si="0"/>
        <v>0</v>
      </c>
      <c r="E19" t="e">
        <f t="shared" si="1"/>
        <v>#DIV/0!</v>
      </c>
    </row>
    <row r="20" spans="4:5" x14ac:dyDescent="0.25">
      <c r="D20">
        <f t="shared" si="0"/>
        <v>0</v>
      </c>
      <c r="E20" t="e">
        <f t="shared" si="1"/>
        <v>#DIV/0!</v>
      </c>
    </row>
    <row r="21" spans="4:5" x14ac:dyDescent="0.25">
      <c r="D21">
        <f t="shared" si="0"/>
        <v>0</v>
      </c>
      <c r="E21" t="e">
        <f t="shared" si="1"/>
        <v>#DIV/0!</v>
      </c>
    </row>
    <row r="22" spans="4:5" x14ac:dyDescent="0.25">
      <c r="D22">
        <f t="shared" si="0"/>
        <v>0</v>
      </c>
      <c r="E22" t="e">
        <f t="shared" si="1"/>
        <v>#DIV/0!</v>
      </c>
    </row>
    <row r="23" spans="4:5" x14ac:dyDescent="0.25">
      <c r="D23">
        <f t="shared" si="0"/>
        <v>0</v>
      </c>
      <c r="E23" t="e">
        <f t="shared" si="1"/>
        <v>#DIV/0!</v>
      </c>
    </row>
    <row r="24" spans="4:5" x14ac:dyDescent="0.25">
      <c r="D24">
        <f t="shared" si="0"/>
        <v>0</v>
      </c>
      <c r="E24" t="e">
        <f t="shared" si="1"/>
        <v>#DIV/0!</v>
      </c>
    </row>
  </sheetData>
  <pageMargins left="0.7" right="0.7" top="1.1437499999999998" bottom="1.1437499999999998" header="0.75" footer="0.75"/>
  <pageSetup fitToWidth="0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zoomScale="80" zoomScaleNormal="80" workbookViewId="0">
      <selection activeCell="D17" sqref="D17"/>
    </sheetView>
  </sheetViews>
  <sheetFormatPr baseColWidth="10" defaultRowHeight="15" x14ac:dyDescent="0.25"/>
  <cols>
    <col min="1" max="64" width="9.140625" customWidth="1"/>
  </cols>
  <sheetData>
    <row r="1" spans="1:19" x14ac:dyDescent="0.25">
      <c r="A1" t="s">
        <v>0</v>
      </c>
      <c r="D1">
        <v>3.5278</v>
      </c>
      <c r="F1" t="s">
        <v>19</v>
      </c>
      <c r="I1" t="s">
        <v>10</v>
      </c>
      <c r="J1">
        <v>0.55289999999999995</v>
      </c>
      <c r="L1" t="s">
        <v>11</v>
      </c>
      <c r="M1">
        <v>2.7658999999999998</v>
      </c>
    </row>
    <row r="2" spans="1:19" x14ac:dyDescent="0.25">
      <c r="A2" t="s">
        <v>2</v>
      </c>
      <c r="D2">
        <f>0.98*E2</f>
        <v>2.4412594751480818</v>
      </c>
      <c r="E2">
        <f>((P3*M1)-(R3*D1)-(Q3*J1))/S3</f>
        <v>2.4910810970898796</v>
      </c>
      <c r="F2" t="s">
        <v>18</v>
      </c>
      <c r="I2" t="s">
        <v>4</v>
      </c>
      <c r="P2" t="s">
        <v>12</v>
      </c>
      <c r="Q2" t="s">
        <v>13</v>
      </c>
      <c r="R2" t="s">
        <v>14</v>
      </c>
      <c r="S2" t="s">
        <v>15</v>
      </c>
    </row>
    <row r="3" spans="1:19" x14ac:dyDescent="0.25">
      <c r="A3" t="s">
        <v>5</v>
      </c>
      <c r="B3" t="s">
        <v>6</v>
      </c>
      <c r="E3" s="1" t="s">
        <v>16</v>
      </c>
      <c r="F3">
        <f>+A11</f>
        <v>2.5063</v>
      </c>
      <c r="I3" t="s">
        <v>7</v>
      </c>
      <c r="P3">
        <v>9.9928000000000008</v>
      </c>
      <c r="Q3">
        <v>1.792</v>
      </c>
      <c r="R3">
        <v>4.8118999999999996</v>
      </c>
      <c r="S3">
        <v>3.883</v>
      </c>
    </row>
    <row r="4" spans="1:19" x14ac:dyDescent="0.25">
      <c r="A4">
        <v>0</v>
      </c>
      <c r="B4">
        <v>-268</v>
      </c>
      <c r="F4">
        <f>+F3/E2</f>
        <v>1.0061093566676329</v>
      </c>
      <c r="I4" t="s">
        <v>8</v>
      </c>
    </row>
    <row r="5" spans="1:19" x14ac:dyDescent="0.25">
      <c r="A5">
        <v>2.4361999999999999</v>
      </c>
      <c r="B5">
        <v>-237.5</v>
      </c>
      <c r="D5">
        <f t="shared" ref="D5:D16" si="0">+(A5-A4)*1000</f>
        <v>2436.1999999999998</v>
      </c>
      <c r="I5" t="s">
        <v>9</v>
      </c>
      <c r="P5">
        <f>+((P3*M1)-(R3*D1)-(Q3*J1))/S3</f>
        <v>2.4910810970898796</v>
      </c>
      <c r="R5">
        <f>+R3/P3</f>
        <v>0.48153670642862856</v>
      </c>
    </row>
    <row r="6" spans="1:19" x14ac:dyDescent="0.25">
      <c r="A6">
        <v>2.4670999999999998</v>
      </c>
      <c r="B6">
        <v>-235.9</v>
      </c>
      <c r="D6">
        <f t="shared" si="0"/>
        <v>30.899999999999928</v>
      </c>
      <c r="E6">
        <f t="shared" ref="E6:E16" si="1">+(B6-B5)/D6</f>
        <v>5.1779935275080846E-2</v>
      </c>
    </row>
    <row r="7" spans="1:19" x14ac:dyDescent="0.25">
      <c r="A7">
        <v>2.4765000000000001</v>
      </c>
      <c r="B7">
        <v>-235</v>
      </c>
      <c r="D7">
        <f t="shared" si="0"/>
        <v>9.400000000000297</v>
      </c>
      <c r="E7">
        <f t="shared" si="1"/>
        <v>9.5744680851061414E-2</v>
      </c>
      <c r="I7" t="s">
        <v>17</v>
      </c>
      <c r="P7">
        <f>3.1 * 0.9952 / 3.3572</f>
        <v>0.91895627308471339</v>
      </c>
    </row>
    <row r="8" spans="1:19" x14ac:dyDescent="0.25">
      <c r="A8">
        <v>2.4857</v>
      </c>
      <c r="B8">
        <v>-233.3</v>
      </c>
      <c r="D8">
        <f t="shared" si="0"/>
        <v>9.1999999999998749</v>
      </c>
      <c r="E8">
        <f t="shared" si="1"/>
        <v>0.18478260869565344</v>
      </c>
    </row>
    <row r="9" spans="1:19" x14ac:dyDescent="0.25">
      <c r="A9">
        <v>2.4925000000000002</v>
      </c>
      <c r="B9">
        <v>-231.2</v>
      </c>
      <c r="D9">
        <f t="shared" si="0"/>
        <v>6.8000000000001393</v>
      </c>
      <c r="E9">
        <f t="shared" si="1"/>
        <v>0.30882352941176172</v>
      </c>
    </row>
    <row r="10" spans="1:19" x14ac:dyDescent="0.25">
      <c r="A10">
        <v>2.5021</v>
      </c>
      <c r="B10">
        <v>-217.3</v>
      </c>
      <c r="D10">
        <f t="shared" si="0"/>
        <v>9.5999999999998309</v>
      </c>
      <c r="E10">
        <f t="shared" si="1"/>
        <v>1.4479166666666898</v>
      </c>
    </row>
    <row r="11" spans="1:19" x14ac:dyDescent="0.25">
      <c r="A11">
        <v>2.5063</v>
      </c>
      <c r="B11">
        <v>-200</v>
      </c>
      <c r="D11">
        <f t="shared" si="0"/>
        <v>4.1999999999999815</v>
      </c>
      <c r="E11">
        <f t="shared" si="1"/>
        <v>4.1190476190476399</v>
      </c>
    </row>
    <row r="12" spans="1:19" x14ac:dyDescent="0.25">
      <c r="A12">
        <v>2.5084</v>
      </c>
      <c r="B12">
        <v>-192</v>
      </c>
      <c r="D12">
        <f t="shared" si="0"/>
        <v>2.0999999999999908</v>
      </c>
      <c r="E12">
        <f t="shared" si="1"/>
        <v>3.8095238095238262</v>
      </c>
    </row>
    <row r="13" spans="1:19" x14ac:dyDescent="0.25">
      <c r="A13">
        <v>2.5122</v>
      </c>
      <c r="B13">
        <v>-186</v>
      </c>
      <c r="D13">
        <f t="shared" si="0"/>
        <v>3.8000000000000256</v>
      </c>
      <c r="E13">
        <f t="shared" si="1"/>
        <v>1.578947368421042</v>
      </c>
    </row>
    <row r="14" spans="1:19" x14ac:dyDescent="0.25">
      <c r="A14">
        <v>2.5215999999999998</v>
      </c>
      <c r="B14">
        <v>-173</v>
      </c>
      <c r="D14">
        <f t="shared" si="0"/>
        <v>9.3999999999998529</v>
      </c>
      <c r="E14">
        <f t="shared" si="1"/>
        <v>1.382978723404277</v>
      </c>
    </row>
    <row r="15" spans="1:19" x14ac:dyDescent="0.25">
      <c r="A15">
        <v>2.5312999999999999</v>
      </c>
      <c r="B15">
        <v>-168</v>
      </c>
      <c r="D15">
        <f t="shared" si="0"/>
        <v>9.7000000000000419</v>
      </c>
      <c r="E15">
        <f t="shared" si="1"/>
        <v>0.51546391752577092</v>
      </c>
    </row>
    <row r="16" spans="1:19" x14ac:dyDescent="0.25">
      <c r="A16">
        <v>2.5405000000000002</v>
      </c>
      <c r="B16">
        <v>-164</v>
      </c>
      <c r="D16">
        <f t="shared" si="0"/>
        <v>9.200000000000319</v>
      </c>
      <c r="E16">
        <f t="shared" si="1"/>
        <v>0.43478260869563712</v>
      </c>
    </row>
  </sheetData>
  <pageMargins left="0.7" right="0.7" top="1.1437499999999998" bottom="1.1437499999999998" header="0.75" footer="0.75"/>
  <pageSetup fitToWidth="0" fitToHeight="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D17" sqref="D17:E24"/>
    </sheetView>
  </sheetViews>
  <sheetFormatPr baseColWidth="10" defaultRowHeight="15" x14ac:dyDescent="0.25"/>
  <cols>
    <col min="1" max="64" width="9.140625" customWidth="1"/>
  </cols>
  <sheetData>
    <row r="1" spans="1:17" x14ac:dyDescent="0.25">
      <c r="A1" t="s">
        <v>0</v>
      </c>
      <c r="D1" s="3">
        <v>9.5998999999999999</v>
      </c>
      <c r="E1">
        <f>130*0.02</f>
        <v>2.6</v>
      </c>
      <c r="I1" t="s">
        <v>20</v>
      </c>
      <c r="O1" t="s">
        <v>1</v>
      </c>
    </row>
    <row r="2" spans="1:17" x14ac:dyDescent="0.25">
      <c r="D2">
        <f>0.99*E2</f>
        <v>4.5864110363059867</v>
      </c>
      <c r="E2" s="1">
        <f>+D1 * E3</f>
        <v>4.6327384205110977</v>
      </c>
      <c r="I2" t="s">
        <v>21</v>
      </c>
      <c r="O2" t="s">
        <v>3</v>
      </c>
    </row>
    <row r="3" spans="1:17" x14ac:dyDescent="0.25">
      <c r="A3" t="s">
        <v>5</v>
      </c>
      <c r="B3" t="s">
        <v>6</v>
      </c>
      <c r="E3" s="1">
        <v>0.48258194569850704</v>
      </c>
      <c r="F3">
        <f>+A12</f>
        <v>4.6334999999999997</v>
      </c>
      <c r="G3">
        <f>+F3/E2</f>
        <v>1.0001643907813853</v>
      </c>
      <c r="I3" t="s">
        <v>7</v>
      </c>
    </row>
    <row r="4" spans="1:17" x14ac:dyDescent="0.25">
      <c r="A4">
        <v>0</v>
      </c>
      <c r="B4">
        <v>-160</v>
      </c>
      <c r="I4" t="s">
        <v>8</v>
      </c>
    </row>
    <row r="5" spans="1:17" x14ac:dyDescent="0.25">
      <c r="A5">
        <v>4.5768000000000004</v>
      </c>
      <c r="B5">
        <v>-191.2</v>
      </c>
      <c r="D5">
        <f t="shared" ref="D5:D24" si="0">(A5-A4)*1000</f>
        <v>4576.8</v>
      </c>
      <c r="E5">
        <f t="shared" ref="E5:E24" si="1">(B5-B4)/D5</f>
        <v>-6.8169900367068669E-3</v>
      </c>
      <c r="I5" t="s">
        <v>9</v>
      </c>
    </row>
    <row r="6" spans="1:17" x14ac:dyDescent="0.25">
      <c r="A6">
        <v>4.5869999999999997</v>
      </c>
      <c r="B6">
        <v>-194.2</v>
      </c>
      <c r="D6">
        <f t="shared" si="0"/>
        <v>10.199999999999321</v>
      </c>
      <c r="E6">
        <f t="shared" si="1"/>
        <v>-0.29411764705884313</v>
      </c>
      <c r="Q6">
        <f>133+17.0878</f>
        <v>150.08780000000002</v>
      </c>
    </row>
    <row r="7" spans="1:17" x14ac:dyDescent="0.25">
      <c r="A7">
        <v>4.5976999999999997</v>
      </c>
      <c r="B7">
        <v>-197.4</v>
      </c>
      <c r="D7">
        <f t="shared" si="0"/>
        <v>10.699999999999932</v>
      </c>
      <c r="E7">
        <f t="shared" si="1"/>
        <v>-0.29906542056075114</v>
      </c>
      <c r="Q7" s="2">
        <v>1501491</v>
      </c>
    </row>
    <row r="8" spans="1:17" x14ac:dyDescent="0.25">
      <c r="A8">
        <v>4.6077000000000004</v>
      </c>
      <c r="B8">
        <v>-201.2</v>
      </c>
      <c r="D8">
        <f t="shared" si="0"/>
        <v>10.000000000000675</v>
      </c>
      <c r="E8">
        <f t="shared" si="1"/>
        <v>-0.37999999999997264</v>
      </c>
      <c r="Q8">
        <f>150.1492-17.0879</f>
        <v>133.06130000000002</v>
      </c>
    </row>
    <row r="9" spans="1:17" x14ac:dyDescent="0.25">
      <c r="A9">
        <v>4.617</v>
      </c>
      <c r="B9">
        <v>-206.6</v>
      </c>
      <c r="D9">
        <f t="shared" si="0"/>
        <v>9.2999999999996419</v>
      </c>
      <c r="E9">
        <f t="shared" si="1"/>
        <v>-0.5806451612903456</v>
      </c>
    </row>
    <row r="10" spans="1:17" x14ac:dyDescent="0.25">
      <c r="A10">
        <v>4.6234000000000002</v>
      </c>
      <c r="B10">
        <v>-213.1</v>
      </c>
      <c r="D10">
        <f t="shared" si="0"/>
        <v>6.4000000000001833</v>
      </c>
      <c r="E10">
        <f t="shared" si="1"/>
        <v>-1.0156249999999709</v>
      </c>
    </row>
    <row r="11" spans="1:17" x14ac:dyDescent="0.25">
      <c r="A11">
        <v>4.6283000000000003</v>
      </c>
      <c r="B11">
        <v>-221.1</v>
      </c>
      <c r="D11">
        <f t="shared" si="0"/>
        <v>4.9000000000001265</v>
      </c>
      <c r="E11">
        <f t="shared" si="1"/>
        <v>-1.6326530612244476</v>
      </c>
    </row>
    <row r="12" spans="1:17" x14ac:dyDescent="0.25">
      <c r="A12">
        <v>4.6334999999999997</v>
      </c>
      <c r="B12">
        <v>-237.2</v>
      </c>
      <c r="D12">
        <f t="shared" si="0"/>
        <v>5.1999999999994273</v>
      </c>
      <c r="E12">
        <f t="shared" si="1"/>
        <v>-3.096153846154186</v>
      </c>
    </row>
    <row r="13" spans="1:17" x14ac:dyDescent="0.25">
      <c r="A13">
        <v>4.6375000000000002</v>
      </c>
      <c r="B13">
        <v>-244.7</v>
      </c>
      <c r="D13">
        <f t="shared" si="0"/>
        <v>4.0000000000004476</v>
      </c>
      <c r="E13">
        <f t="shared" si="1"/>
        <v>-1.8749999999997902</v>
      </c>
    </row>
    <row r="14" spans="1:17" x14ac:dyDescent="0.25">
      <c r="A14">
        <v>4.6410999999999998</v>
      </c>
      <c r="B14">
        <v>-246.3</v>
      </c>
      <c r="D14">
        <f t="shared" si="0"/>
        <v>3.5999999999996035</v>
      </c>
      <c r="E14">
        <f t="shared" si="1"/>
        <v>-0.44444444444449971</v>
      </c>
    </row>
    <row r="15" spans="1:17" x14ac:dyDescent="0.25">
      <c r="A15">
        <v>4.6516000000000002</v>
      </c>
      <c r="B15">
        <v>-248.7</v>
      </c>
      <c r="D15">
        <f t="shared" si="0"/>
        <v>10.500000000000398</v>
      </c>
      <c r="E15">
        <f t="shared" si="1"/>
        <v>-0.22857142857141774</v>
      </c>
    </row>
    <row r="16" spans="1:17" x14ac:dyDescent="0.25">
      <c r="A16">
        <v>4.6731999999999996</v>
      </c>
      <c r="B16">
        <v>-250.2</v>
      </c>
      <c r="D16">
        <f t="shared" si="0"/>
        <v>21.599999999999397</v>
      </c>
      <c r="E16">
        <f t="shared" si="1"/>
        <v>-6.9444444444446377E-2</v>
      </c>
    </row>
  </sheetData>
  <pageMargins left="0.7" right="0.7" top="1.1437499999999998" bottom="1.1437499999999998" header="0.75" footer="0.75"/>
  <pageSetup fitToWidth="0" fitToHeight="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D19" sqref="D19:E24"/>
    </sheetView>
  </sheetViews>
  <sheetFormatPr baseColWidth="10" defaultRowHeight="15" x14ac:dyDescent="0.25"/>
  <cols>
    <col min="1" max="64" width="9.140625" customWidth="1"/>
  </cols>
  <sheetData>
    <row r="1" spans="1:17" x14ac:dyDescent="0.25">
      <c r="A1" t="s">
        <v>0</v>
      </c>
      <c r="D1" s="3">
        <v>9.5191999999999997</v>
      </c>
      <c r="E1">
        <f>130*0.02</f>
        <v>2.6</v>
      </c>
      <c r="I1" t="s">
        <v>20</v>
      </c>
      <c r="O1" t="s">
        <v>1</v>
      </c>
    </row>
    <row r="2" spans="1:17" x14ac:dyDescent="0.25">
      <c r="D2">
        <f>0.99*E2</f>
        <v>4.5478561169182958</v>
      </c>
      <c r="E2" s="1">
        <f>+D1 * E3</f>
        <v>4.5937940574932279</v>
      </c>
      <c r="I2" t="s">
        <v>21</v>
      </c>
      <c r="O2" t="s">
        <v>3</v>
      </c>
    </row>
    <row r="3" spans="1:17" x14ac:dyDescent="0.25">
      <c r="A3" t="s">
        <v>5</v>
      </c>
      <c r="B3" t="s">
        <v>6</v>
      </c>
      <c r="E3" s="1">
        <v>0.48258194569850704</v>
      </c>
      <c r="F3">
        <f>+A14</f>
        <v>4.5941000000000001</v>
      </c>
      <c r="G3">
        <f>+F3/E2</f>
        <v>1.0000665990906303</v>
      </c>
      <c r="I3" t="s">
        <v>7</v>
      </c>
    </row>
    <row r="4" spans="1:17" x14ac:dyDescent="0.25">
      <c r="A4">
        <v>0</v>
      </c>
      <c r="B4">
        <v>-170</v>
      </c>
      <c r="I4" t="s">
        <v>8</v>
      </c>
    </row>
    <row r="5" spans="1:17" x14ac:dyDescent="0.25">
      <c r="A5">
        <v>4.5419999999999998</v>
      </c>
      <c r="B5">
        <v>-198.1</v>
      </c>
      <c r="D5">
        <f t="shared" ref="D5:D24" si="0">(A5-A4)*1000</f>
        <v>4542</v>
      </c>
      <c r="E5">
        <f t="shared" ref="E5:E24" si="1">(B5-B4)/D5</f>
        <v>-6.1867018934390122E-3</v>
      </c>
      <c r="I5" t="s">
        <v>9</v>
      </c>
    </row>
    <row r="6" spans="1:17" x14ac:dyDescent="0.25">
      <c r="A6">
        <v>4.5522999999999998</v>
      </c>
      <c r="B6">
        <v>-200.4</v>
      </c>
      <c r="D6">
        <f t="shared" si="0"/>
        <v>10.299999999999976</v>
      </c>
      <c r="E6">
        <f t="shared" si="1"/>
        <v>-0.22330097087378803</v>
      </c>
      <c r="Q6">
        <f>133+17.0878</f>
        <v>150.08780000000002</v>
      </c>
    </row>
    <row r="7" spans="1:17" x14ac:dyDescent="0.25">
      <c r="A7">
        <v>4.5629</v>
      </c>
      <c r="B7">
        <v>-203.5</v>
      </c>
      <c r="D7">
        <f t="shared" si="0"/>
        <v>10.600000000000165</v>
      </c>
      <c r="E7">
        <f t="shared" si="1"/>
        <v>-0.29245283018867418</v>
      </c>
      <c r="I7" s="1" t="s">
        <v>22</v>
      </c>
      <c r="Q7" s="2">
        <v>1501491</v>
      </c>
    </row>
    <row r="8" spans="1:17" x14ac:dyDescent="0.25">
      <c r="A8">
        <v>4.5738000000000003</v>
      </c>
      <c r="B8">
        <v>-208.4</v>
      </c>
      <c r="D8">
        <f t="shared" si="0"/>
        <v>10.900000000000354</v>
      </c>
      <c r="E8">
        <f t="shared" si="1"/>
        <v>-0.44954128440365565</v>
      </c>
      <c r="Q8">
        <f>150.1492-17.0879</f>
        <v>133.06130000000002</v>
      </c>
    </row>
    <row r="9" spans="1:17" x14ac:dyDescent="0.25">
      <c r="A9">
        <v>4.5773000000000001</v>
      </c>
      <c r="B9">
        <v>-210.8</v>
      </c>
      <c r="D9">
        <f t="shared" si="0"/>
        <v>3.4999999999998366</v>
      </c>
      <c r="E9">
        <f t="shared" si="1"/>
        <v>-0.68571428571431936</v>
      </c>
    </row>
    <row r="10" spans="1:17" x14ac:dyDescent="0.25">
      <c r="A10">
        <v>4.5792000000000002</v>
      </c>
      <c r="B10">
        <v>-212.2</v>
      </c>
      <c r="D10">
        <f t="shared" si="0"/>
        <v>1.9000000000000128</v>
      </c>
      <c r="E10">
        <f t="shared" si="1"/>
        <v>-0.73684210526314098</v>
      </c>
    </row>
    <row r="11" spans="1:17" x14ac:dyDescent="0.25">
      <c r="A11">
        <v>4.5834999999999999</v>
      </c>
      <c r="B11">
        <v>-216.8</v>
      </c>
      <c r="D11">
        <f t="shared" si="0"/>
        <v>4.2999999999997485</v>
      </c>
      <c r="E11">
        <f t="shared" si="1"/>
        <v>-1.069767441860533</v>
      </c>
    </row>
    <row r="12" spans="1:17" x14ac:dyDescent="0.25">
      <c r="A12">
        <v>4.5869</v>
      </c>
      <c r="B12">
        <v>-222.7</v>
      </c>
      <c r="D12">
        <f t="shared" si="0"/>
        <v>3.4000000000000696</v>
      </c>
      <c r="E12">
        <f t="shared" si="1"/>
        <v>-1.7352941176470167</v>
      </c>
    </row>
    <row r="13" spans="1:17" x14ac:dyDescent="0.25">
      <c r="A13">
        <v>4.5903</v>
      </c>
      <c r="B13">
        <v>-230</v>
      </c>
      <c r="D13">
        <f t="shared" si="0"/>
        <v>3.4000000000000696</v>
      </c>
      <c r="E13">
        <f t="shared" si="1"/>
        <v>-2.1470588235293713</v>
      </c>
    </row>
    <row r="14" spans="1:17" x14ac:dyDescent="0.25">
      <c r="A14">
        <v>4.5941000000000001</v>
      </c>
      <c r="B14">
        <v>-242.7</v>
      </c>
      <c r="D14">
        <f t="shared" si="0"/>
        <v>3.8000000000000256</v>
      </c>
      <c r="E14">
        <f t="shared" si="1"/>
        <v>-3.3421052631578694</v>
      </c>
    </row>
    <row r="15" spans="1:17" x14ac:dyDescent="0.25">
      <c r="A15">
        <v>4.5974000000000004</v>
      </c>
      <c r="B15">
        <v>-246.7</v>
      </c>
      <c r="D15">
        <f t="shared" si="0"/>
        <v>3.3000000000003027</v>
      </c>
      <c r="E15">
        <f t="shared" si="1"/>
        <v>-1.2121212121211009</v>
      </c>
    </row>
    <row r="16" spans="1:17" x14ac:dyDescent="0.25">
      <c r="A16">
        <v>4.6021000000000001</v>
      </c>
      <c r="B16">
        <v>-248.6</v>
      </c>
      <c r="D16">
        <f t="shared" si="0"/>
        <v>4.6999999999997044</v>
      </c>
      <c r="E16">
        <f t="shared" si="1"/>
        <v>-0.40425531914896279</v>
      </c>
    </row>
    <row r="17" spans="1:5" x14ac:dyDescent="0.25">
      <c r="A17">
        <v>4.6128999999999998</v>
      </c>
      <c r="B17">
        <v>-250.1</v>
      </c>
      <c r="D17">
        <f t="shared" si="0"/>
        <v>10.799999999999699</v>
      </c>
      <c r="E17">
        <f t="shared" si="1"/>
        <v>-0.13888888888889275</v>
      </c>
    </row>
    <row r="18" spans="1:5" x14ac:dyDescent="0.25">
      <c r="A18">
        <v>4.6233000000000004</v>
      </c>
      <c r="B18">
        <v>-250.5</v>
      </c>
      <c r="D18">
        <f t="shared" si="0"/>
        <v>10.400000000000631</v>
      </c>
      <c r="E18">
        <f t="shared" si="1"/>
        <v>-3.8461538461536673E-2</v>
      </c>
    </row>
  </sheetData>
  <pageMargins left="0.7" right="0.7" top="1.1437499999999998" bottom="1.1437499999999998" header="0.75" footer="0.75"/>
  <pageSetup fitToWidth="0" fitToHeight="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E24" sqref="D20:E24"/>
    </sheetView>
  </sheetViews>
  <sheetFormatPr baseColWidth="10" defaultRowHeight="15" x14ac:dyDescent="0.25"/>
  <cols>
    <col min="1" max="64" width="9.140625" customWidth="1"/>
  </cols>
  <sheetData>
    <row r="1" spans="1:17" x14ac:dyDescent="0.25">
      <c r="A1" t="s">
        <v>0</v>
      </c>
      <c r="D1" s="3">
        <v>9.5618999999999996</v>
      </c>
      <c r="E1">
        <f>130*0.02</f>
        <v>2.6</v>
      </c>
      <c r="I1" s="1" t="s">
        <v>23</v>
      </c>
      <c r="O1" t="s">
        <v>1</v>
      </c>
    </row>
    <row r="2" spans="1:17" x14ac:dyDescent="0.25">
      <c r="D2">
        <f>0.99*E2</f>
        <v>4.5636030000000005</v>
      </c>
      <c r="E2" s="1">
        <f>+D1 * E3</f>
        <v>4.6097000000000001</v>
      </c>
      <c r="I2" t="s">
        <v>21</v>
      </c>
      <c r="O2" t="s">
        <v>3</v>
      </c>
    </row>
    <row r="3" spans="1:17" x14ac:dyDescent="0.25">
      <c r="A3" t="s">
        <v>5</v>
      </c>
      <c r="B3" t="s">
        <v>6</v>
      </c>
      <c r="E3" s="1">
        <v>0.48209037952708145</v>
      </c>
      <c r="F3">
        <f>+A14</f>
        <v>4.6097000000000001</v>
      </c>
      <c r="G3">
        <f>+F3/E2</f>
        <v>1</v>
      </c>
      <c r="I3" t="s">
        <v>7</v>
      </c>
    </row>
    <row r="4" spans="1:17" x14ac:dyDescent="0.25">
      <c r="A4">
        <v>0</v>
      </c>
      <c r="B4">
        <v>-161.30000000000001</v>
      </c>
      <c r="I4" t="s">
        <v>8</v>
      </c>
    </row>
    <row r="5" spans="1:17" x14ac:dyDescent="0.25">
      <c r="A5">
        <v>4.5186000000000002</v>
      </c>
      <c r="B5">
        <v>-187.7</v>
      </c>
      <c r="D5">
        <f t="shared" ref="D5:D24" si="0">(A5-A4)*1000</f>
        <v>4518.6000000000004</v>
      </c>
      <c r="E5">
        <f t="shared" ref="E5:E24" si="1">(B5-B4)/D5</f>
        <v>-5.8425175939450218E-3</v>
      </c>
      <c r="I5" t="s">
        <v>9</v>
      </c>
    </row>
    <row r="6" spans="1:17" x14ac:dyDescent="0.25">
      <c r="A6">
        <v>4.5608000000000004</v>
      </c>
      <c r="B6">
        <v>-194.5</v>
      </c>
      <c r="D6">
        <f t="shared" si="0"/>
        <v>42.200000000000237</v>
      </c>
      <c r="E6">
        <f t="shared" si="1"/>
        <v>-0.1611374407582932</v>
      </c>
      <c r="Q6">
        <f>133+17.0878</f>
        <v>150.08780000000002</v>
      </c>
    </row>
    <row r="7" spans="1:17" x14ac:dyDescent="0.25">
      <c r="A7">
        <v>4.5781000000000001</v>
      </c>
      <c r="B7">
        <v>-199.8</v>
      </c>
      <c r="D7">
        <f t="shared" si="0"/>
        <v>17.299999999999649</v>
      </c>
      <c r="E7">
        <f t="shared" si="1"/>
        <v>-0.30635838150289707</v>
      </c>
      <c r="I7" s="1"/>
      <c r="Q7" s="2">
        <v>1501491</v>
      </c>
    </row>
    <row r="8" spans="1:17" x14ac:dyDescent="0.25">
      <c r="A8">
        <v>4.5865</v>
      </c>
      <c r="B8">
        <v>-203.5</v>
      </c>
      <c r="D8">
        <f t="shared" si="0"/>
        <v>8.3999999999999631</v>
      </c>
      <c r="E8">
        <f t="shared" si="1"/>
        <v>-0.44047619047619108</v>
      </c>
      <c r="Q8">
        <f>150.1492-17.0879</f>
        <v>133.06130000000002</v>
      </c>
    </row>
    <row r="9" spans="1:17" x14ac:dyDescent="0.25">
      <c r="A9">
        <v>4.5887000000000002</v>
      </c>
      <c r="B9">
        <v>-204.9</v>
      </c>
      <c r="D9">
        <f t="shared" si="0"/>
        <v>2.2000000000002018</v>
      </c>
      <c r="E9">
        <f t="shared" si="1"/>
        <v>-0.63636363636358062</v>
      </c>
    </row>
    <row r="10" spans="1:17" x14ac:dyDescent="0.25">
      <c r="A10">
        <v>4.593</v>
      </c>
      <c r="B10">
        <v>-207.8</v>
      </c>
      <c r="D10">
        <f t="shared" si="0"/>
        <v>4.2999999999997485</v>
      </c>
      <c r="E10">
        <f t="shared" si="1"/>
        <v>-0.67441860465120351</v>
      </c>
    </row>
    <row r="11" spans="1:17" x14ac:dyDescent="0.25">
      <c r="A11">
        <v>4.5970000000000004</v>
      </c>
      <c r="B11">
        <v>-211.4</v>
      </c>
      <c r="D11">
        <f t="shared" si="0"/>
        <v>4.0000000000004476</v>
      </c>
      <c r="E11">
        <f t="shared" si="1"/>
        <v>-0.89999999999989788</v>
      </c>
    </row>
    <row r="12" spans="1:17" x14ac:dyDescent="0.25">
      <c r="A12">
        <v>4.6009000000000002</v>
      </c>
      <c r="B12">
        <v>-216.8</v>
      </c>
      <c r="D12">
        <f t="shared" si="0"/>
        <v>3.8999999999997925</v>
      </c>
      <c r="E12">
        <f t="shared" si="1"/>
        <v>-1.3846153846154596</v>
      </c>
    </row>
    <row r="13" spans="1:17" x14ac:dyDescent="0.25">
      <c r="A13">
        <v>4.6045999999999996</v>
      </c>
      <c r="B13">
        <v>-224.3</v>
      </c>
      <c r="D13">
        <f t="shared" si="0"/>
        <v>3.6999999999993705</v>
      </c>
      <c r="E13">
        <f t="shared" si="1"/>
        <v>-2.0270270270273718</v>
      </c>
    </row>
    <row r="14" spans="1:17" x14ac:dyDescent="0.25">
      <c r="A14">
        <v>4.6097000000000001</v>
      </c>
      <c r="B14">
        <v>-237.5</v>
      </c>
      <c r="D14">
        <f t="shared" si="0"/>
        <v>5.1000000000005485</v>
      </c>
      <c r="E14">
        <f t="shared" si="1"/>
        <v>-2.5882352941173665</v>
      </c>
    </row>
    <row r="15" spans="1:17" x14ac:dyDescent="0.25">
      <c r="A15">
        <v>4.6143000000000001</v>
      </c>
      <c r="B15">
        <v>-246.2</v>
      </c>
      <c r="D15">
        <f t="shared" si="0"/>
        <v>4.5999999999999375</v>
      </c>
      <c r="E15">
        <f t="shared" si="1"/>
        <v>-1.8913043478261102</v>
      </c>
    </row>
    <row r="16" spans="1:17" x14ac:dyDescent="0.25">
      <c r="A16">
        <v>4.6180000000000003</v>
      </c>
      <c r="B16">
        <v>-247.8</v>
      </c>
      <c r="D16">
        <f t="shared" si="0"/>
        <v>3.7000000000002586</v>
      </c>
      <c r="E16">
        <f t="shared" si="1"/>
        <v>-0.43243243243240836</v>
      </c>
    </row>
    <row r="17" spans="1:5" x14ac:dyDescent="0.25">
      <c r="A17">
        <v>4.6268000000000002</v>
      </c>
      <c r="B17">
        <v>-249.5</v>
      </c>
      <c r="D17">
        <f t="shared" si="0"/>
        <v>8.799999999999919</v>
      </c>
      <c r="E17">
        <f t="shared" si="1"/>
        <v>-0.19318181818181868</v>
      </c>
    </row>
    <row r="18" spans="1:5" x14ac:dyDescent="0.25">
      <c r="A18">
        <v>4.6356999999999999</v>
      </c>
      <c r="B18">
        <v>-250</v>
      </c>
      <c r="D18">
        <f t="shared" si="0"/>
        <v>8.8999999999996859</v>
      </c>
      <c r="E18">
        <f t="shared" si="1"/>
        <v>-5.6179775280900859E-2</v>
      </c>
    </row>
    <row r="19" spans="1:5" x14ac:dyDescent="0.25">
      <c r="A19">
        <v>4.6531000000000002</v>
      </c>
      <c r="B19">
        <v>-250.6</v>
      </c>
      <c r="D19">
        <f t="shared" si="0"/>
        <v>17.400000000000304</v>
      </c>
      <c r="E19">
        <f t="shared" si="1"/>
        <v>-3.4482758620688725E-2</v>
      </c>
    </row>
  </sheetData>
  <pageMargins left="0.7" right="0.7" top="1.1437499999999998" bottom="1.1437499999999998" header="0.75" footer="0.75"/>
  <pageSetup fitToWidth="0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D15" sqref="D15:E24"/>
    </sheetView>
  </sheetViews>
  <sheetFormatPr baseColWidth="10" defaultRowHeight="15" x14ac:dyDescent="0.25"/>
  <cols>
    <col min="1" max="64" width="9.140625" customWidth="1"/>
  </cols>
  <sheetData>
    <row r="1" spans="1:17" x14ac:dyDescent="0.25">
      <c r="A1" t="s">
        <v>0</v>
      </c>
      <c r="D1" s="3">
        <v>9.4895999999999994</v>
      </c>
      <c r="E1">
        <f>130*0.02</f>
        <v>2.6</v>
      </c>
      <c r="I1" s="1" t="s">
        <v>23</v>
      </c>
      <c r="O1" t="s">
        <v>1</v>
      </c>
    </row>
    <row r="2" spans="1:17" x14ac:dyDescent="0.25">
      <c r="D2">
        <f>0.99*E2</f>
        <v>4.52909641690459</v>
      </c>
      <c r="E2" s="1">
        <f>+D1 * E3</f>
        <v>4.5748448655601921</v>
      </c>
      <c r="I2" t="s">
        <v>21</v>
      </c>
      <c r="O2" t="s">
        <v>3</v>
      </c>
    </row>
    <row r="3" spans="1:17" x14ac:dyDescent="0.25">
      <c r="A3" t="s">
        <v>5</v>
      </c>
      <c r="B3" t="s">
        <v>6</v>
      </c>
      <c r="E3" s="1">
        <v>0.48209037952708145</v>
      </c>
      <c r="F3">
        <f>+A11</f>
        <v>4.5744999999999996</v>
      </c>
      <c r="G3">
        <f>+F3/E2</f>
        <v>0.99992461699350976</v>
      </c>
      <c r="I3" t="s">
        <v>7</v>
      </c>
    </row>
    <row r="4" spans="1:17" x14ac:dyDescent="0.25">
      <c r="A4">
        <v>0</v>
      </c>
      <c r="B4">
        <v>-155</v>
      </c>
      <c r="I4" t="s">
        <v>8</v>
      </c>
    </row>
    <row r="5" spans="1:17" x14ac:dyDescent="0.25">
      <c r="A5">
        <v>4.5259999999999998</v>
      </c>
      <c r="B5">
        <v>-190.6</v>
      </c>
      <c r="D5">
        <f t="shared" ref="D5:D24" si="0">(A5-A4)*1000</f>
        <v>4526</v>
      </c>
      <c r="E5">
        <f t="shared" ref="E5:E24" si="1">(B5-B4)/D5</f>
        <v>-7.8656650463985855E-3</v>
      </c>
      <c r="I5" t="s">
        <v>9</v>
      </c>
    </row>
    <row r="6" spans="1:17" x14ac:dyDescent="0.25">
      <c r="A6">
        <v>4.5418000000000003</v>
      </c>
      <c r="B6">
        <v>-197</v>
      </c>
      <c r="D6">
        <f t="shared" si="0"/>
        <v>15.80000000000048</v>
      </c>
      <c r="E6">
        <f t="shared" si="1"/>
        <v>-0.40506329113922857</v>
      </c>
      <c r="Q6">
        <f>133+17.0878</f>
        <v>150.08780000000002</v>
      </c>
    </row>
    <row r="7" spans="1:17" x14ac:dyDescent="0.25">
      <c r="A7">
        <v>4.5506000000000002</v>
      </c>
      <c r="B7">
        <v>-201.1</v>
      </c>
      <c r="D7">
        <f t="shared" si="0"/>
        <v>8.799999999999919</v>
      </c>
      <c r="E7">
        <f t="shared" si="1"/>
        <v>-0.46590909090909455</v>
      </c>
      <c r="I7" s="1"/>
      <c r="Q7" s="2">
        <v>1501491</v>
      </c>
    </row>
    <row r="8" spans="1:17" x14ac:dyDescent="0.25">
      <c r="A8">
        <v>4.5594999999999999</v>
      </c>
      <c r="B8">
        <v>-207.2</v>
      </c>
      <c r="D8">
        <f t="shared" si="0"/>
        <v>8.8999999999996859</v>
      </c>
      <c r="E8">
        <f t="shared" si="1"/>
        <v>-0.68539325842698984</v>
      </c>
      <c r="Q8">
        <f>150.1492-17.0879</f>
        <v>133.06130000000002</v>
      </c>
    </row>
    <row r="9" spans="1:17" x14ac:dyDescent="0.25">
      <c r="A9">
        <v>4.5659000000000001</v>
      </c>
      <c r="B9">
        <v>-215</v>
      </c>
      <c r="D9">
        <f t="shared" si="0"/>
        <v>6.4000000000001833</v>
      </c>
      <c r="E9">
        <f t="shared" si="1"/>
        <v>-1.2187499999999669</v>
      </c>
    </row>
    <row r="10" spans="1:17" x14ac:dyDescent="0.25">
      <c r="A10">
        <v>4.5701999999999998</v>
      </c>
      <c r="B10">
        <v>-224.3</v>
      </c>
      <c r="D10">
        <f t="shared" si="0"/>
        <v>4.2999999999997485</v>
      </c>
      <c r="E10">
        <f t="shared" si="1"/>
        <v>-2.1627906976745477</v>
      </c>
    </row>
    <row r="11" spans="1:17" x14ac:dyDescent="0.25">
      <c r="A11">
        <v>4.5744999999999996</v>
      </c>
      <c r="B11">
        <v>-240.1</v>
      </c>
      <c r="D11">
        <f t="shared" si="0"/>
        <v>4.2999999999997485</v>
      </c>
      <c r="E11">
        <f t="shared" si="1"/>
        <v>-3.6744186046513736</v>
      </c>
      <c r="N11" s="1"/>
    </row>
    <row r="12" spans="1:17" x14ac:dyDescent="0.25">
      <c r="A12">
        <v>4.5797999999999996</v>
      </c>
      <c r="B12">
        <v>-247.8</v>
      </c>
      <c r="D12">
        <f t="shared" si="0"/>
        <v>5.3000000000000824</v>
      </c>
      <c r="E12">
        <f t="shared" si="1"/>
        <v>-1.4528301886792259</v>
      </c>
    </row>
    <row r="13" spans="1:17" x14ac:dyDescent="0.25">
      <c r="A13">
        <v>4.5891000000000002</v>
      </c>
      <c r="B13">
        <v>-250.6</v>
      </c>
      <c r="D13">
        <f t="shared" si="0"/>
        <v>9.3000000000005301</v>
      </c>
      <c r="E13">
        <f t="shared" si="1"/>
        <v>-0.30107526881718533</v>
      </c>
    </row>
    <row r="14" spans="1:17" x14ac:dyDescent="0.25">
      <c r="A14">
        <v>4.6214000000000004</v>
      </c>
      <c r="B14">
        <v>-253.1</v>
      </c>
      <c r="D14">
        <f t="shared" si="0"/>
        <v>32.300000000000217</v>
      </c>
      <c r="E14">
        <f t="shared" si="1"/>
        <v>-7.7399380804953039E-2</v>
      </c>
    </row>
  </sheetData>
  <pageMargins left="0.7" right="0.7" top="1.1437499999999998" bottom="1.1437499999999998" header="0.75" footer="0.75"/>
  <pageSetup fitToWidth="0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D18" sqref="D18:E24"/>
    </sheetView>
  </sheetViews>
  <sheetFormatPr baseColWidth="10" defaultRowHeight="15" x14ac:dyDescent="0.25"/>
  <cols>
    <col min="1" max="64" width="9.140625" customWidth="1"/>
  </cols>
  <sheetData>
    <row r="1" spans="1:17" x14ac:dyDescent="0.25">
      <c r="A1" t="s">
        <v>0</v>
      </c>
      <c r="D1" s="3">
        <v>9.4664999999999999</v>
      </c>
      <c r="E1">
        <f>130*0.02</f>
        <v>2.6</v>
      </c>
      <c r="I1" t="s">
        <v>20</v>
      </c>
      <c r="O1" t="s">
        <v>1</v>
      </c>
    </row>
    <row r="2" spans="1:17" x14ac:dyDescent="0.25">
      <c r="D2">
        <f>0.99*E2</f>
        <v>4.5226783690653676</v>
      </c>
      <c r="E2" s="1">
        <f>+D1 * E3</f>
        <v>4.5683619889549165</v>
      </c>
      <c r="I2" t="s">
        <v>21</v>
      </c>
      <c r="O2" t="s">
        <v>3</v>
      </c>
    </row>
    <row r="3" spans="1:17" x14ac:dyDescent="0.25">
      <c r="A3" t="s">
        <v>5</v>
      </c>
      <c r="B3" t="s">
        <v>6</v>
      </c>
      <c r="E3" s="1">
        <v>0.48258194569850704</v>
      </c>
      <c r="F3">
        <f>+A14</f>
        <v>4.5807000000000002</v>
      </c>
      <c r="G3">
        <f>+F3/E2</f>
        <v>1.0027007516205839</v>
      </c>
      <c r="I3" t="s">
        <v>7</v>
      </c>
    </row>
    <row r="4" spans="1:17" x14ac:dyDescent="0.25">
      <c r="A4">
        <v>0</v>
      </c>
      <c r="B4">
        <v>-168</v>
      </c>
      <c r="I4" t="s">
        <v>8</v>
      </c>
    </row>
    <row r="5" spans="1:17" x14ac:dyDescent="0.25">
      <c r="A5">
        <v>4.5236999999999998</v>
      </c>
      <c r="B5">
        <v>-196</v>
      </c>
      <c r="D5">
        <f t="shared" ref="D5:D24" si="0">(A5-A4)*1000</f>
        <v>4523.7</v>
      </c>
      <c r="E5">
        <f t="shared" ref="E5:E24" si="1">(B5-B4)/D5</f>
        <v>-6.1896235382540845E-3</v>
      </c>
      <c r="I5" t="s">
        <v>9</v>
      </c>
    </row>
    <row r="6" spans="1:17" x14ac:dyDescent="0.25">
      <c r="A6">
        <v>4.5343999999999998</v>
      </c>
      <c r="B6">
        <v>-199.2</v>
      </c>
      <c r="D6">
        <f t="shared" si="0"/>
        <v>10.699999999999932</v>
      </c>
      <c r="E6">
        <f t="shared" si="1"/>
        <v>-0.29906542056074853</v>
      </c>
      <c r="Q6">
        <f>133+17.0878</f>
        <v>150.08780000000002</v>
      </c>
    </row>
    <row r="7" spans="1:17" x14ac:dyDescent="0.25">
      <c r="A7">
        <v>4.5452000000000004</v>
      </c>
      <c r="B7">
        <v>-203.2</v>
      </c>
      <c r="D7">
        <f t="shared" si="0"/>
        <v>10.800000000000587</v>
      </c>
      <c r="E7">
        <f t="shared" si="1"/>
        <v>-0.37037037037035025</v>
      </c>
      <c r="I7" s="1"/>
      <c r="Q7" s="2">
        <v>1501491</v>
      </c>
    </row>
    <row r="8" spans="1:17" x14ac:dyDescent="0.25">
      <c r="A8">
        <v>4.5560999999999998</v>
      </c>
      <c r="B8">
        <v>-210.1</v>
      </c>
      <c r="D8">
        <f t="shared" si="0"/>
        <v>10.899999999999466</v>
      </c>
      <c r="E8">
        <f t="shared" si="1"/>
        <v>-0.63302752293581133</v>
      </c>
      <c r="Q8">
        <f>150.1492-17.0879</f>
        <v>133.06130000000002</v>
      </c>
    </row>
    <row r="9" spans="1:17" x14ac:dyDescent="0.25">
      <c r="A9">
        <v>4.5598000000000001</v>
      </c>
      <c r="B9">
        <v>-213.3</v>
      </c>
      <c r="D9">
        <f t="shared" si="0"/>
        <v>3.7000000000002586</v>
      </c>
      <c r="E9">
        <f t="shared" si="1"/>
        <v>-0.86486486486480907</v>
      </c>
    </row>
    <row r="10" spans="1:17" x14ac:dyDescent="0.25">
      <c r="A10">
        <v>4.5631000000000004</v>
      </c>
      <c r="B10">
        <v>-216.5</v>
      </c>
      <c r="D10">
        <f t="shared" si="0"/>
        <v>3.3000000000003027</v>
      </c>
      <c r="E10">
        <f t="shared" si="1"/>
        <v>-0.96969696969687735</v>
      </c>
    </row>
    <row r="11" spans="1:17" x14ac:dyDescent="0.25">
      <c r="A11">
        <v>4.5677000000000003</v>
      </c>
      <c r="B11">
        <v>-221.3</v>
      </c>
      <c r="D11">
        <f t="shared" si="0"/>
        <v>4.5999999999999375</v>
      </c>
      <c r="E11">
        <f t="shared" si="1"/>
        <v>-1.0434782608695818</v>
      </c>
    </row>
    <row r="12" spans="1:17" x14ac:dyDescent="0.25">
      <c r="A12">
        <v>4.5723000000000003</v>
      </c>
      <c r="B12">
        <v>-225.6</v>
      </c>
      <c r="D12">
        <f t="shared" si="0"/>
        <v>4.5999999999999375</v>
      </c>
      <c r="E12">
        <f t="shared" si="1"/>
        <v>-0.93478260869566121</v>
      </c>
    </row>
    <row r="13" spans="1:17" x14ac:dyDescent="0.25">
      <c r="A13">
        <v>4.5758999999999999</v>
      </c>
      <c r="B13">
        <v>-227.8</v>
      </c>
      <c r="D13">
        <f t="shared" si="0"/>
        <v>3.5999999999996035</v>
      </c>
      <c r="E13">
        <f t="shared" si="1"/>
        <v>-0.6111111111111831</v>
      </c>
    </row>
    <row r="14" spans="1:17" x14ac:dyDescent="0.25">
      <c r="A14">
        <v>4.5807000000000002</v>
      </c>
      <c r="B14">
        <v>-237.4</v>
      </c>
      <c r="D14">
        <f t="shared" si="0"/>
        <v>4.8000000000003595</v>
      </c>
      <c r="E14">
        <f t="shared" si="1"/>
        <v>-1.999999999999849</v>
      </c>
    </row>
    <row r="15" spans="1:17" x14ac:dyDescent="0.25">
      <c r="A15">
        <v>4.5848000000000004</v>
      </c>
      <c r="B15">
        <v>-244.5</v>
      </c>
      <c r="D15">
        <f t="shared" si="0"/>
        <v>4.1000000000002146</v>
      </c>
      <c r="E15">
        <f t="shared" si="1"/>
        <v>-1.7317073170730788</v>
      </c>
    </row>
    <row r="16" spans="1:17" x14ac:dyDescent="0.25">
      <c r="A16">
        <v>4.5896999999999997</v>
      </c>
      <c r="B16">
        <v>-246.9</v>
      </c>
      <c r="D16">
        <f t="shared" si="0"/>
        <v>4.8999999999992383</v>
      </c>
      <c r="E16">
        <f t="shared" si="1"/>
        <v>-0.48979591836742425</v>
      </c>
    </row>
    <row r="17" spans="1:5" x14ac:dyDescent="0.25">
      <c r="A17">
        <v>4.6005000000000003</v>
      </c>
      <c r="B17">
        <v>-249.2</v>
      </c>
      <c r="D17">
        <f t="shared" si="0"/>
        <v>10.800000000000587</v>
      </c>
      <c r="E17">
        <f t="shared" si="1"/>
        <v>-0.21296296296294981</v>
      </c>
    </row>
  </sheetData>
  <pageMargins left="0.7" right="0.7" top="1.1437499999999998" bottom="1.1437499999999998" header="0.75" footer="0.75"/>
  <pageSetup fitToWidth="0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D15" sqref="D15:E24"/>
    </sheetView>
  </sheetViews>
  <sheetFormatPr baseColWidth="10" defaultRowHeight="15" x14ac:dyDescent="0.25"/>
  <cols>
    <col min="1" max="64" width="9.140625" customWidth="1"/>
  </cols>
  <sheetData>
    <row r="1" spans="1:17" x14ac:dyDescent="0.25">
      <c r="A1" t="s">
        <v>0</v>
      </c>
      <c r="D1" s="3">
        <v>9.4972999999999992</v>
      </c>
      <c r="E1">
        <f>130*0.02</f>
        <v>2.6</v>
      </c>
      <c r="I1" t="s">
        <v>20</v>
      </c>
      <c r="O1" t="s">
        <v>1</v>
      </c>
    </row>
    <row r="2" spans="1:17" x14ac:dyDescent="0.25">
      <c r="D2">
        <f>0.99*E2</f>
        <v>4.5373932577536058</v>
      </c>
      <c r="E2" s="1">
        <f>+D1 * E3</f>
        <v>4.5832255128824304</v>
      </c>
      <c r="I2" t="s">
        <v>21</v>
      </c>
      <c r="O2" t="s">
        <v>3</v>
      </c>
    </row>
    <row r="3" spans="1:17" x14ac:dyDescent="0.25">
      <c r="A3" t="s">
        <v>5</v>
      </c>
      <c r="B3" t="s">
        <v>6</v>
      </c>
      <c r="E3" s="1">
        <v>0.48258194569850704</v>
      </c>
      <c r="F3">
        <f>+A11</f>
        <v>4.5841000000000003</v>
      </c>
      <c r="G3">
        <f>+F3/E2</f>
        <v>1.0001908016777947</v>
      </c>
      <c r="I3" t="s">
        <v>7</v>
      </c>
    </row>
    <row r="4" spans="1:17" x14ac:dyDescent="0.25">
      <c r="A4">
        <v>0</v>
      </c>
      <c r="B4">
        <v>-159</v>
      </c>
      <c r="I4" t="s">
        <v>8</v>
      </c>
    </row>
    <row r="5" spans="1:17" x14ac:dyDescent="0.25">
      <c r="A5">
        <v>4.5349000000000004</v>
      </c>
      <c r="B5">
        <v>-191.1</v>
      </c>
      <c r="D5">
        <f t="shared" ref="D5:D24" si="0">(A5-A4)*1000</f>
        <v>4534.9000000000005</v>
      </c>
      <c r="E5">
        <f t="shared" ref="E5:E24" si="1">(B5-B4)/D5</f>
        <v>-7.078436128690818E-3</v>
      </c>
      <c r="I5" t="s">
        <v>9</v>
      </c>
    </row>
    <row r="6" spans="1:17" x14ac:dyDescent="0.25">
      <c r="A6">
        <v>4.5457999999999998</v>
      </c>
      <c r="B6">
        <v>-194.8</v>
      </c>
      <c r="D6">
        <f t="shared" si="0"/>
        <v>10.899999999999466</v>
      </c>
      <c r="E6">
        <f t="shared" si="1"/>
        <v>-0.3394495412844219</v>
      </c>
      <c r="Q6">
        <f>133+17.0878</f>
        <v>150.08780000000002</v>
      </c>
    </row>
    <row r="7" spans="1:17" x14ac:dyDescent="0.25">
      <c r="A7">
        <v>4.5571000000000002</v>
      </c>
      <c r="B7">
        <v>-199.4</v>
      </c>
      <c r="D7">
        <f t="shared" si="0"/>
        <v>11.30000000000031</v>
      </c>
      <c r="E7">
        <f t="shared" si="1"/>
        <v>-0.40707964601768742</v>
      </c>
      <c r="I7" s="1"/>
      <c r="Q7" s="2">
        <v>1501491</v>
      </c>
    </row>
    <row r="8" spans="1:17" x14ac:dyDescent="0.25">
      <c r="A8">
        <v>4.5683999999999996</v>
      </c>
      <c r="B8">
        <v>-207.7</v>
      </c>
      <c r="D8">
        <f t="shared" si="0"/>
        <v>11.299999999999422</v>
      </c>
      <c r="E8">
        <f t="shared" si="1"/>
        <v>-0.7345132743363193</v>
      </c>
      <c r="Q8">
        <f>150.1492-17.0879</f>
        <v>133.06130000000002</v>
      </c>
    </row>
    <row r="9" spans="1:17" x14ac:dyDescent="0.25">
      <c r="A9">
        <v>4.5751999999999997</v>
      </c>
      <c r="B9">
        <v>-218.3</v>
      </c>
      <c r="D9">
        <f t="shared" si="0"/>
        <v>6.8000000000001393</v>
      </c>
      <c r="E9">
        <f t="shared" si="1"/>
        <v>-1.5588235294117361</v>
      </c>
    </row>
    <row r="10" spans="1:17" x14ac:dyDescent="0.25">
      <c r="A10">
        <v>4.5799000000000003</v>
      </c>
      <c r="B10">
        <v>-230.1</v>
      </c>
      <c r="D10">
        <f t="shared" si="0"/>
        <v>4.7000000000005926</v>
      </c>
      <c r="E10">
        <f t="shared" si="1"/>
        <v>-2.5106382978720201</v>
      </c>
    </row>
    <row r="11" spans="1:17" x14ac:dyDescent="0.25">
      <c r="A11">
        <v>4.5841000000000003</v>
      </c>
      <c r="B11">
        <v>-244.5</v>
      </c>
      <c r="D11">
        <f t="shared" si="0"/>
        <v>4.1999999999999815</v>
      </c>
      <c r="E11">
        <f t="shared" si="1"/>
        <v>-3.4285714285714448</v>
      </c>
    </row>
    <row r="12" spans="1:17" x14ac:dyDescent="0.25">
      <c r="A12">
        <v>4.5903</v>
      </c>
      <c r="B12">
        <v>-249.3</v>
      </c>
      <c r="D12">
        <f t="shared" si="0"/>
        <v>6.1999999999997613</v>
      </c>
      <c r="E12">
        <f t="shared" si="1"/>
        <v>-0.77419354838712839</v>
      </c>
    </row>
    <row r="13" spans="1:17" x14ac:dyDescent="0.25">
      <c r="A13">
        <v>4.6025999999999998</v>
      </c>
      <c r="B13">
        <v>-251.7</v>
      </c>
      <c r="D13">
        <f t="shared" si="0"/>
        <v>12.299999999999756</v>
      </c>
      <c r="E13">
        <f t="shared" si="1"/>
        <v>-0.19512195121951423</v>
      </c>
    </row>
    <row r="14" spans="1:17" x14ac:dyDescent="0.25">
      <c r="A14">
        <v>4.6138000000000003</v>
      </c>
      <c r="B14">
        <v>-252</v>
      </c>
      <c r="D14">
        <f t="shared" si="0"/>
        <v>11.200000000000543</v>
      </c>
      <c r="E14">
        <f t="shared" si="1"/>
        <v>-2.6785714285714003E-2</v>
      </c>
    </row>
  </sheetData>
  <pageMargins left="0.7" right="0.7" top="1.1437499999999998" bottom="1.1437499999999998" header="0.75" footer="0.75"/>
  <pageSetup fitToWidth="0" fitToHeight="0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D13" sqref="D13:E24"/>
    </sheetView>
  </sheetViews>
  <sheetFormatPr baseColWidth="10" defaultRowHeight="15" x14ac:dyDescent="0.25"/>
  <cols>
    <col min="1" max="64" width="9.140625" customWidth="1"/>
  </cols>
  <sheetData>
    <row r="1" spans="1:17" x14ac:dyDescent="0.25">
      <c r="A1" t="s">
        <v>0</v>
      </c>
      <c r="D1" s="3">
        <v>9.4983000000000004</v>
      </c>
      <c r="E1">
        <f>130*0.02</f>
        <v>2.6</v>
      </c>
      <c r="I1" s="1" t="s">
        <v>23</v>
      </c>
      <c r="O1" t="s">
        <v>1</v>
      </c>
    </row>
    <row r="2" spans="1:17" x14ac:dyDescent="0.25">
      <c r="D2">
        <f>0.99*E2</f>
        <v>4.5332486613434568</v>
      </c>
      <c r="E2" s="1">
        <f>+D1 * E3</f>
        <v>4.579039051862078</v>
      </c>
      <c r="I2" t="s">
        <v>21</v>
      </c>
      <c r="O2" t="s">
        <v>3</v>
      </c>
    </row>
    <row r="3" spans="1:17" x14ac:dyDescent="0.25">
      <c r="A3" t="s">
        <v>5</v>
      </c>
      <c r="B3" t="s">
        <v>6</v>
      </c>
      <c r="E3" s="1">
        <v>0.48209037952708145</v>
      </c>
      <c r="F3">
        <f>+A9</f>
        <v>4.5789</v>
      </c>
      <c r="G3">
        <f>+F3/E2</f>
        <v>0.99996963295999375</v>
      </c>
      <c r="I3" t="s">
        <v>7</v>
      </c>
    </row>
    <row r="4" spans="1:17" x14ac:dyDescent="0.25">
      <c r="A4">
        <v>0</v>
      </c>
      <c r="B4">
        <v>-151</v>
      </c>
      <c r="I4" t="s">
        <v>8</v>
      </c>
    </row>
    <row r="5" spans="1:17" x14ac:dyDescent="0.25">
      <c r="A5">
        <v>4.5374999999999996</v>
      </c>
      <c r="B5">
        <v>-190.8</v>
      </c>
      <c r="D5">
        <f t="shared" ref="D5:D24" si="0">(A5-A4)*1000</f>
        <v>4537.5</v>
      </c>
      <c r="E5">
        <f t="shared" ref="E5:E24" si="1">(B5-B4)/D5</f>
        <v>-8.7713498622589564E-3</v>
      </c>
      <c r="I5" t="s">
        <v>9</v>
      </c>
    </row>
    <row r="6" spans="1:17" x14ac:dyDescent="0.25">
      <c r="A6">
        <v>4.5526999999999997</v>
      </c>
      <c r="B6">
        <v>-197.4</v>
      </c>
      <c r="D6">
        <f t="shared" si="0"/>
        <v>15.200000000000102</v>
      </c>
      <c r="E6">
        <f t="shared" si="1"/>
        <v>-0.43421052631578616</v>
      </c>
      <c r="Q6">
        <f>133+17.0878</f>
        <v>150.08780000000002</v>
      </c>
    </row>
    <row r="7" spans="1:17" x14ac:dyDescent="0.25">
      <c r="A7">
        <v>4.5679999999999996</v>
      </c>
      <c r="B7">
        <v>-211.4</v>
      </c>
      <c r="D7">
        <f t="shared" si="0"/>
        <v>15.299999999999869</v>
      </c>
      <c r="E7">
        <f t="shared" si="1"/>
        <v>-0.91503267973856994</v>
      </c>
      <c r="I7" s="1"/>
      <c r="Q7" s="2">
        <v>1501491</v>
      </c>
    </row>
    <row r="8" spans="1:17" x14ac:dyDescent="0.25">
      <c r="A8">
        <v>4.5749000000000004</v>
      </c>
      <c r="B8">
        <v>-230.6</v>
      </c>
      <c r="D8">
        <f t="shared" si="0"/>
        <v>6.9000000000007944</v>
      </c>
      <c r="E8">
        <f t="shared" si="1"/>
        <v>-2.7826086956518519</v>
      </c>
      <c r="Q8">
        <f>150.1492-17.0879</f>
        <v>133.06130000000002</v>
      </c>
    </row>
    <row r="9" spans="1:17" x14ac:dyDescent="0.25">
      <c r="A9">
        <v>4.5789</v>
      </c>
      <c r="B9">
        <v>-245.1</v>
      </c>
      <c r="D9">
        <f t="shared" si="0"/>
        <v>3.9999999999995595</v>
      </c>
      <c r="E9">
        <f t="shared" si="1"/>
        <v>-3.6250000000003992</v>
      </c>
    </row>
    <row r="10" spans="1:17" x14ac:dyDescent="0.25">
      <c r="A10">
        <v>4.5823999999999998</v>
      </c>
      <c r="B10">
        <v>-248.6</v>
      </c>
      <c r="D10">
        <f t="shared" si="0"/>
        <v>3.4999999999998366</v>
      </c>
      <c r="E10">
        <f t="shared" si="1"/>
        <v>-1.0000000000000466</v>
      </c>
    </row>
    <row r="11" spans="1:17" x14ac:dyDescent="0.25">
      <c r="A11">
        <v>4.5983999999999998</v>
      </c>
      <c r="B11">
        <v>-252.8</v>
      </c>
      <c r="D11">
        <f t="shared" si="0"/>
        <v>16.000000000000014</v>
      </c>
      <c r="E11">
        <f t="shared" si="1"/>
        <v>-0.26250000000000084</v>
      </c>
      <c r="N11" s="1"/>
    </row>
    <row r="12" spans="1:17" x14ac:dyDescent="0.25">
      <c r="A12">
        <v>4.6045999999999996</v>
      </c>
      <c r="B12">
        <v>-253.2</v>
      </c>
      <c r="D12">
        <f t="shared" si="0"/>
        <v>6.1999999999997613</v>
      </c>
      <c r="E12">
        <f t="shared" si="1"/>
        <v>-6.4516129032256883E-2</v>
      </c>
    </row>
  </sheetData>
  <pageMargins left="0.7" right="0.7" top="1.1437499999999998" bottom="1.1437499999999998" header="0.75" footer="0.75"/>
  <pageSetup fitToWidth="0" fitToHeight="0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D13" sqref="D13:E24"/>
    </sheetView>
  </sheetViews>
  <sheetFormatPr baseColWidth="10" defaultRowHeight="15" x14ac:dyDescent="0.25"/>
  <cols>
    <col min="1" max="64" width="9.140625" customWidth="1"/>
  </cols>
  <sheetData>
    <row r="1" spans="1:17" x14ac:dyDescent="0.25">
      <c r="A1" t="s">
        <v>0</v>
      </c>
      <c r="D1" s="3">
        <v>9.5128000000000004</v>
      </c>
      <c r="E1">
        <f>130*0.02</f>
        <v>2.6</v>
      </c>
      <c r="I1" s="1" t="s">
        <v>23</v>
      </c>
      <c r="O1" t="s">
        <v>1</v>
      </c>
    </row>
    <row r="2" spans="1:17" x14ac:dyDescent="0.25">
      <c r="D2">
        <f>0.99*E2</f>
        <v>4.5401690687415686</v>
      </c>
      <c r="E2" s="1">
        <f>+D1 * E3</f>
        <v>4.5860293623652204</v>
      </c>
      <c r="I2" t="s">
        <v>21</v>
      </c>
      <c r="O2" t="s">
        <v>3</v>
      </c>
    </row>
    <row r="3" spans="1:17" x14ac:dyDescent="0.25">
      <c r="A3" t="s">
        <v>5</v>
      </c>
      <c r="B3" t="s">
        <v>6</v>
      </c>
      <c r="E3" s="1">
        <v>0.48209037952708145</v>
      </c>
      <c r="F3">
        <f>+A9</f>
        <v>4.5849000000000002</v>
      </c>
      <c r="G3">
        <f>+F3/E2</f>
        <v>0.99975373852280836</v>
      </c>
      <c r="I3" t="s">
        <v>7</v>
      </c>
    </row>
    <row r="4" spans="1:17" x14ac:dyDescent="0.25">
      <c r="A4">
        <v>0</v>
      </c>
      <c r="B4">
        <v>-154</v>
      </c>
      <c r="I4" t="s">
        <v>8</v>
      </c>
    </row>
    <row r="5" spans="1:17" x14ac:dyDescent="0.25">
      <c r="A5">
        <v>4.5571000000000002</v>
      </c>
      <c r="B5">
        <v>-196.5</v>
      </c>
      <c r="D5">
        <f t="shared" ref="D5:D24" si="0">(A5-A4)*1000</f>
        <v>4557.1000000000004</v>
      </c>
      <c r="E5">
        <f t="shared" ref="E5:E24" si="1">(B5-B4)/D5</f>
        <v>-9.3261065151082918E-3</v>
      </c>
      <c r="I5" t="s">
        <v>9</v>
      </c>
    </row>
    <row r="6" spans="1:17" x14ac:dyDescent="0.25">
      <c r="A6">
        <v>4.5727000000000002</v>
      </c>
      <c r="B6">
        <v>-208.4</v>
      </c>
      <c r="D6">
        <f t="shared" si="0"/>
        <v>15.600000000000058</v>
      </c>
      <c r="E6">
        <f t="shared" si="1"/>
        <v>-0.76282051282051033</v>
      </c>
      <c r="Q6">
        <f>133+17.0878</f>
        <v>150.08780000000002</v>
      </c>
    </row>
    <row r="7" spans="1:17" x14ac:dyDescent="0.25">
      <c r="A7">
        <v>4.5765000000000002</v>
      </c>
      <c r="B7">
        <v>-215</v>
      </c>
      <c r="D7">
        <f t="shared" si="0"/>
        <v>3.8000000000000256</v>
      </c>
      <c r="E7">
        <f t="shared" si="1"/>
        <v>-1.7368421052631446</v>
      </c>
      <c r="I7" s="1"/>
      <c r="Q7" s="2">
        <v>1501491</v>
      </c>
    </row>
    <row r="8" spans="1:17" x14ac:dyDescent="0.25">
      <c r="A8">
        <v>4.5805999999999996</v>
      </c>
      <c r="B8">
        <v>-226.9</v>
      </c>
      <c r="D8">
        <f t="shared" si="0"/>
        <v>4.0999999999993264</v>
      </c>
      <c r="E8">
        <f t="shared" si="1"/>
        <v>-2.9024390243907221</v>
      </c>
      <c r="Q8">
        <f>150.1492-17.0879</f>
        <v>133.06130000000002</v>
      </c>
    </row>
    <row r="9" spans="1:17" x14ac:dyDescent="0.25">
      <c r="A9">
        <v>4.5849000000000002</v>
      </c>
      <c r="B9">
        <v>-245</v>
      </c>
      <c r="D9">
        <f t="shared" si="0"/>
        <v>4.3000000000006366</v>
      </c>
      <c r="E9">
        <f t="shared" si="1"/>
        <v>-4.2093023255807704</v>
      </c>
    </row>
    <row r="10" spans="1:17" x14ac:dyDescent="0.25">
      <c r="A10">
        <v>4.5890000000000004</v>
      </c>
      <c r="B10">
        <v>-249.6</v>
      </c>
      <c r="D10">
        <f t="shared" si="0"/>
        <v>4.1000000000002146</v>
      </c>
      <c r="E10">
        <f t="shared" si="1"/>
        <v>-1.1219512195121351</v>
      </c>
    </row>
    <row r="11" spans="1:17" x14ac:dyDescent="0.25">
      <c r="A11">
        <v>4.6044</v>
      </c>
      <c r="B11">
        <v>-253.5</v>
      </c>
      <c r="D11">
        <f t="shared" si="0"/>
        <v>15.399999999999636</v>
      </c>
      <c r="E11">
        <f t="shared" si="1"/>
        <v>-0.2532467532467596</v>
      </c>
      <c r="N11" s="1"/>
    </row>
    <row r="12" spans="1:17" x14ac:dyDescent="0.25">
      <c r="A12">
        <v>4.6199000000000003</v>
      </c>
      <c r="B12">
        <v>-254.8</v>
      </c>
      <c r="D12">
        <f t="shared" si="0"/>
        <v>15.500000000000291</v>
      </c>
      <c r="E12">
        <f t="shared" si="1"/>
        <v>-8.3870967741934643E-2</v>
      </c>
    </row>
  </sheetData>
  <pageMargins left="0.7" right="0.7" top="1.1437499999999998" bottom="1.1437499999999998" header="0.75" footer="0.75"/>
  <pageSetup fitToWidth="0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1231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DrPbTr01</vt:lpstr>
      <vt:lpstr>DrPbTr02</vt:lpstr>
      <vt:lpstr>DrPbTr03</vt:lpstr>
      <vt:lpstr>DrPbSt04</vt:lpstr>
      <vt:lpstr>DrPbSt05</vt:lpstr>
      <vt:lpstr>DrPbTr06</vt:lpstr>
      <vt:lpstr>DrPbTr07</vt:lpstr>
      <vt:lpstr>DrPbSt08</vt:lpstr>
      <vt:lpstr>DrPbSt09</vt:lpstr>
      <vt:lpstr>DrPbSt10</vt:lpstr>
      <vt:lpstr>--DrCaBn06</vt:lpstr>
      <vt:lpstr>-RetP0x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</dc:creator>
  <cp:lastModifiedBy>Cristhian Alfredo Paredes Cardona</cp:lastModifiedBy>
  <cp:revision>111</cp:revision>
  <dcterms:created xsi:type="dcterms:W3CDTF">2021-06-04T23:28:00Z</dcterms:created>
  <dcterms:modified xsi:type="dcterms:W3CDTF">2021-08-27T22:44:05Z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0x01010079C309D6420CC8488BB47DF8FFD174E4</vt:lpwstr>
  </property>
  <property fmtid="{D5CDD505-2E9C-101B-9397-08002B2CF9AE}" pid="4" name="DocSecurity">
    <vt:r8>0</vt:r8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