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yatt\Black Jack Simulation\Lib\"/>
    </mc:Choice>
  </mc:AlternateContent>
  <xr:revisionPtr revIDLastSave="0" documentId="13_ncr:1_{D09358DF-1006-413F-8821-67C757AA68D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aler Stats" sheetId="1" r:id="rId1"/>
    <sheet name="Player Stats" sheetId="2" r:id="rId2"/>
    <sheet name="Stat Analysis" sheetId="3" r:id="rId3"/>
    <sheet name="Strateg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" i="3" l="1"/>
  <c r="K215" i="3"/>
  <c r="J215" i="3"/>
  <c r="I215" i="3"/>
  <c r="H215" i="3"/>
  <c r="G215" i="3"/>
  <c r="F215" i="3"/>
  <c r="E215" i="3"/>
  <c r="D215" i="3"/>
  <c r="C215" i="3"/>
  <c r="L214" i="3"/>
  <c r="K214" i="3"/>
  <c r="J214" i="3"/>
  <c r="I214" i="3"/>
  <c r="H214" i="3"/>
  <c r="G214" i="3"/>
  <c r="U129" i="3" s="1"/>
  <c r="F214" i="3"/>
  <c r="E214" i="3"/>
  <c r="D214" i="3"/>
  <c r="C214" i="3"/>
  <c r="L213" i="3"/>
  <c r="K213" i="3"/>
  <c r="J213" i="3"/>
  <c r="X129" i="3" s="1"/>
  <c r="I213" i="3"/>
  <c r="W129" i="3" s="1"/>
  <c r="CY56" i="3" s="1"/>
  <c r="H213" i="3"/>
  <c r="G213" i="3"/>
  <c r="F213" i="3"/>
  <c r="E213" i="3"/>
  <c r="D213" i="3"/>
  <c r="C213" i="3"/>
  <c r="L212" i="3"/>
  <c r="Z129" i="3" s="1"/>
  <c r="Z171" i="3" s="1"/>
  <c r="K212" i="3"/>
  <c r="Y129" i="3" s="1"/>
  <c r="DA56" i="3" s="1"/>
  <c r="J212" i="3"/>
  <c r="I212" i="3"/>
  <c r="H212" i="3"/>
  <c r="G212" i="3"/>
  <c r="F212" i="3"/>
  <c r="T129" i="3" s="1"/>
  <c r="T171" i="3" s="1"/>
  <c r="E212" i="3"/>
  <c r="D212" i="3"/>
  <c r="R129" i="3" s="1"/>
  <c r="CT56" i="3" s="1"/>
  <c r="C212" i="3"/>
  <c r="Q129" i="3" s="1"/>
  <c r="L208" i="3"/>
  <c r="K208" i="3"/>
  <c r="J208" i="3"/>
  <c r="I208" i="3"/>
  <c r="H208" i="3"/>
  <c r="G208" i="3"/>
  <c r="F208" i="3"/>
  <c r="E208" i="3"/>
  <c r="D208" i="3"/>
  <c r="C208" i="3"/>
  <c r="L207" i="3"/>
  <c r="K207" i="3"/>
  <c r="J207" i="3"/>
  <c r="I207" i="3"/>
  <c r="H207" i="3"/>
  <c r="V128" i="3" s="1"/>
  <c r="V170" i="3" s="1"/>
  <c r="G207" i="3"/>
  <c r="U128" i="3" s="1"/>
  <c r="U170" i="3" s="1"/>
  <c r="F207" i="3"/>
  <c r="E207" i="3"/>
  <c r="D207" i="3"/>
  <c r="C207" i="3"/>
  <c r="L206" i="3"/>
  <c r="Z128" i="3" s="1"/>
  <c r="Z170" i="3" s="1"/>
  <c r="K206" i="3"/>
  <c r="J206" i="3"/>
  <c r="I206" i="3"/>
  <c r="W128" i="3" s="1"/>
  <c r="W170" i="3" s="1"/>
  <c r="H206" i="3"/>
  <c r="G206" i="3"/>
  <c r="F206" i="3"/>
  <c r="E206" i="3"/>
  <c r="D206" i="3"/>
  <c r="C206" i="3"/>
  <c r="L205" i="3"/>
  <c r="K205" i="3"/>
  <c r="Y128" i="3" s="1"/>
  <c r="Y170" i="3" s="1"/>
  <c r="J205" i="3"/>
  <c r="I205" i="3"/>
  <c r="H205" i="3"/>
  <c r="G205" i="3"/>
  <c r="F205" i="3"/>
  <c r="T128" i="3" s="1"/>
  <c r="T170" i="3" s="1"/>
  <c r="E205" i="3"/>
  <c r="D205" i="3"/>
  <c r="C205" i="3"/>
  <c r="Q128" i="3" s="1"/>
  <c r="Q170" i="3" s="1"/>
  <c r="L201" i="3"/>
  <c r="K201" i="3"/>
  <c r="J201" i="3"/>
  <c r="I201" i="3"/>
  <c r="H201" i="3"/>
  <c r="V127" i="3" s="1"/>
  <c r="V169" i="3" s="1"/>
  <c r="G201" i="3"/>
  <c r="F201" i="3"/>
  <c r="E201" i="3"/>
  <c r="D201" i="3"/>
  <c r="C201" i="3"/>
  <c r="L200" i="3"/>
  <c r="K200" i="3"/>
  <c r="J200" i="3"/>
  <c r="I200" i="3"/>
  <c r="H200" i="3"/>
  <c r="G200" i="3"/>
  <c r="U127" i="3" s="1"/>
  <c r="F200" i="3"/>
  <c r="E200" i="3"/>
  <c r="D200" i="3"/>
  <c r="C200" i="3"/>
  <c r="L199" i="3"/>
  <c r="K199" i="3"/>
  <c r="J199" i="3"/>
  <c r="X127" i="3" s="1"/>
  <c r="I199" i="3"/>
  <c r="W127" i="3" s="1"/>
  <c r="H199" i="3"/>
  <c r="G199" i="3"/>
  <c r="F199" i="3"/>
  <c r="E199" i="3"/>
  <c r="D199" i="3"/>
  <c r="C199" i="3"/>
  <c r="L198" i="3"/>
  <c r="Z127" i="3" s="1"/>
  <c r="Z169" i="3" s="1"/>
  <c r="K198" i="3"/>
  <c r="Y127" i="3" s="1"/>
  <c r="J198" i="3"/>
  <c r="I198" i="3"/>
  <c r="H198" i="3"/>
  <c r="G198" i="3"/>
  <c r="F198" i="3"/>
  <c r="T127" i="3" s="1"/>
  <c r="T169" i="3" s="1"/>
  <c r="E198" i="3"/>
  <c r="D198" i="3"/>
  <c r="R127" i="3" s="1"/>
  <c r="R169" i="3" s="1"/>
  <c r="C198" i="3"/>
  <c r="Q127" i="3" s="1"/>
  <c r="CS55" i="3" s="1"/>
  <c r="L194" i="3"/>
  <c r="K194" i="3"/>
  <c r="J194" i="3"/>
  <c r="I194" i="3"/>
  <c r="H194" i="3"/>
  <c r="V126" i="3" s="1"/>
  <c r="V168" i="3" s="1"/>
  <c r="G194" i="3"/>
  <c r="F194" i="3"/>
  <c r="E194" i="3"/>
  <c r="D194" i="3"/>
  <c r="C194" i="3"/>
  <c r="L193" i="3"/>
  <c r="K193" i="3"/>
  <c r="J193" i="3"/>
  <c r="I193" i="3"/>
  <c r="H193" i="3"/>
  <c r="G193" i="3"/>
  <c r="U126" i="3" s="1"/>
  <c r="U168" i="3" s="1"/>
  <c r="F193" i="3"/>
  <c r="E193" i="3"/>
  <c r="D193" i="3"/>
  <c r="C193" i="3"/>
  <c r="L192" i="3"/>
  <c r="K192" i="3"/>
  <c r="J192" i="3"/>
  <c r="I192" i="3"/>
  <c r="W126" i="3" s="1"/>
  <c r="W168" i="3" s="1"/>
  <c r="H192" i="3"/>
  <c r="G192" i="3"/>
  <c r="F192" i="3"/>
  <c r="E192" i="3"/>
  <c r="D192" i="3"/>
  <c r="C192" i="3"/>
  <c r="L191" i="3"/>
  <c r="Z126" i="3" s="1"/>
  <c r="Z168" i="3" s="1"/>
  <c r="K191" i="3"/>
  <c r="Y126" i="3" s="1"/>
  <c r="Y168" i="3" s="1"/>
  <c r="J191" i="3"/>
  <c r="I191" i="3"/>
  <c r="H191" i="3"/>
  <c r="G191" i="3"/>
  <c r="F191" i="3"/>
  <c r="T126" i="3" s="1"/>
  <c r="T168" i="3" s="1"/>
  <c r="E191" i="3"/>
  <c r="D191" i="3"/>
  <c r="R126" i="3" s="1"/>
  <c r="R168" i="3" s="1"/>
  <c r="C191" i="3"/>
  <c r="Q126" i="3" s="1"/>
  <c r="Q168" i="3" s="1"/>
  <c r="L187" i="3"/>
  <c r="K187" i="3"/>
  <c r="J187" i="3"/>
  <c r="I187" i="3"/>
  <c r="H187" i="3"/>
  <c r="G187" i="3"/>
  <c r="F187" i="3"/>
  <c r="E187" i="3"/>
  <c r="D187" i="3"/>
  <c r="C187" i="3"/>
  <c r="L186" i="3"/>
  <c r="K186" i="3"/>
  <c r="J186" i="3"/>
  <c r="I186" i="3"/>
  <c r="H186" i="3"/>
  <c r="V125" i="3" s="1"/>
  <c r="V167" i="3" s="1"/>
  <c r="G186" i="3"/>
  <c r="U125" i="3" s="1"/>
  <c r="U167" i="3" s="1"/>
  <c r="F186" i="3"/>
  <c r="E186" i="3"/>
  <c r="D186" i="3"/>
  <c r="C186" i="3"/>
  <c r="L185" i="3"/>
  <c r="Z125" i="3" s="1"/>
  <c r="Z167" i="3" s="1"/>
  <c r="K185" i="3"/>
  <c r="J185" i="3"/>
  <c r="I185" i="3"/>
  <c r="W125" i="3" s="1"/>
  <c r="H185" i="3"/>
  <c r="G185" i="3"/>
  <c r="F185" i="3"/>
  <c r="E185" i="3"/>
  <c r="D185" i="3"/>
  <c r="R125" i="3" s="1"/>
  <c r="C185" i="3"/>
  <c r="L184" i="3"/>
  <c r="K184" i="3"/>
  <c r="Y125" i="3" s="1"/>
  <c r="J184" i="3"/>
  <c r="I184" i="3"/>
  <c r="H184" i="3"/>
  <c r="G184" i="3"/>
  <c r="F184" i="3"/>
  <c r="T125" i="3" s="1"/>
  <c r="T167" i="3" s="1"/>
  <c r="E184" i="3"/>
  <c r="D184" i="3"/>
  <c r="C184" i="3"/>
  <c r="Q125" i="3" s="1"/>
  <c r="L180" i="3"/>
  <c r="K180" i="3"/>
  <c r="J180" i="3"/>
  <c r="I180" i="3"/>
  <c r="H180" i="3"/>
  <c r="G180" i="3"/>
  <c r="F180" i="3"/>
  <c r="E180" i="3"/>
  <c r="D180" i="3"/>
  <c r="C180" i="3"/>
  <c r="L179" i="3"/>
  <c r="K179" i="3"/>
  <c r="J179" i="3"/>
  <c r="I179" i="3"/>
  <c r="H179" i="3"/>
  <c r="V124" i="3" s="1"/>
  <c r="V166" i="3" s="1"/>
  <c r="G179" i="3"/>
  <c r="U124" i="3" s="1"/>
  <c r="U166" i="3" s="1"/>
  <c r="F179" i="3"/>
  <c r="E179" i="3"/>
  <c r="D179" i="3"/>
  <c r="C179" i="3"/>
  <c r="L178" i="3"/>
  <c r="Z124" i="3" s="1"/>
  <c r="Z166" i="3" s="1"/>
  <c r="K178" i="3"/>
  <c r="J178" i="3"/>
  <c r="X124" i="3" s="1"/>
  <c r="X166" i="3" s="1"/>
  <c r="I178" i="3"/>
  <c r="W124" i="3" s="1"/>
  <c r="W166" i="3" s="1"/>
  <c r="H178" i="3"/>
  <c r="G178" i="3"/>
  <c r="F178" i="3"/>
  <c r="E178" i="3"/>
  <c r="D178" i="3"/>
  <c r="R124" i="3" s="1"/>
  <c r="R166" i="3" s="1"/>
  <c r="C178" i="3"/>
  <c r="L177" i="3"/>
  <c r="K177" i="3"/>
  <c r="Y124" i="3" s="1"/>
  <c r="Y166" i="3" s="1"/>
  <c r="J177" i="3"/>
  <c r="I177" i="3"/>
  <c r="H177" i="3"/>
  <c r="G177" i="3"/>
  <c r="F177" i="3"/>
  <c r="T124" i="3" s="1"/>
  <c r="T166" i="3" s="1"/>
  <c r="E177" i="3"/>
  <c r="D177" i="3"/>
  <c r="C177" i="3"/>
  <c r="Q124" i="3" s="1"/>
  <c r="Q166" i="3" s="1"/>
  <c r="L173" i="3"/>
  <c r="K173" i="3"/>
  <c r="J173" i="3"/>
  <c r="I173" i="3"/>
  <c r="H173" i="3"/>
  <c r="V123" i="3" s="1"/>
  <c r="V165" i="3" s="1"/>
  <c r="G173" i="3"/>
  <c r="F173" i="3"/>
  <c r="E173" i="3"/>
  <c r="D173" i="3"/>
  <c r="C173" i="3"/>
  <c r="L172" i="3"/>
  <c r="K172" i="3"/>
  <c r="J172" i="3"/>
  <c r="X123" i="3" s="1"/>
  <c r="X165" i="3" s="1"/>
  <c r="I172" i="3"/>
  <c r="W123" i="3" s="1"/>
  <c r="W165" i="3" s="1"/>
  <c r="H172" i="3"/>
  <c r="G172" i="3"/>
  <c r="U123" i="3" s="1"/>
  <c r="F172" i="3"/>
  <c r="E172" i="3"/>
  <c r="D172" i="3"/>
  <c r="C172" i="3"/>
  <c r="R171" i="3"/>
  <c r="L171" i="3"/>
  <c r="Z123" i="3" s="1"/>
  <c r="K171" i="3"/>
  <c r="Y123" i="3" s="1"/>
  <c r="J171" i="3"/>
  <c r="I171" i="3"/>
  <c r="H171" i="3"/>
  <c r="G171" i="3"/>
  <c r="F171" i="3"/>
  <c r="T123" i="3" s="1"/>
  <c r="E171" i="3"/>
  <c r="D171" i="3"/>
  <c r="R123" i="3" s="1"/>
  <c r="C171" i="3"/>
  <c r="Q123" i="3" s="1"/>
  <c r="L170" i="3"/>
  <c r="K170" i="3"/>
  <c r="J170" i="3"/>
  <c r="I170" i="3"/>
  <c r="H170" i="3"/>
  <c r="G170" i="3"/>
  <c r="F170" i="3"/>
  <c r="E170" i="3"/>
  <c r="D170" i="3"/>
  <c r="C170" i="3"/>
  <c r="L166" i="3"/>
  <c r="Z122" i="3" s="1"/>
  <c r="Z164" i="3" s="1"/>
  <c r="K166" i="3"/>
  <c r="J166" i="3"/>
  <c r="I166" i="3"/>
  <c r="H166" i="3"/>
  <c r="G166" i="3"/>
  <c r="F166" i="3"/>
  <c r="E166" i="3"/>
  <c r="D166" i="3"/>
  <c r="R122" i="3" s="1"/>
  <c r="R164" i="3" s="1"/>
  <c r="C166" i="3"/>
  <c r="Q165" i="3"/>
  <c r="L165" i="3"/>
  <c r="K165" i="3"/>
  <c r="J165" i="3"/>
  <c r="I165" i="3"/>
  <c r="H165" i="3"/>
  <c r="G165" i="3"/>
  <c r="F165" i="3"/>
  <c r="E165" i="3"/>
  <c r="S122" i="3" s="1"/>
  <c r="S164" i="3" s="1"/>
  <c r="D165" i="3"/>
  <c r="C165" i="3"/>
  <c r="L164" i="3"/>
  <c r="K164" i="3"/>
  <c r="J164" i="3"/>
  <c r="X122" i="3" s="1"/>
  <c r="X164" i="3" s="1"/>
  <c r="I164" i="3"/>
  <c r="W122" i="3" s="1"/>
  <c r="W164" i="3" s="1"/>
  <c r="H164" i="3"/>
  <c r="G164" i="3"/>
  <c r="F164" i="3"/>
  <c r="E164" i="3"/>
  <c r="D164" i="3"/>
  <c r="C164" i="3"/>
  <c r="Z163" i="3"/>
  <c r="Y163" i="3"/>
  <c r="T163" i="3"/>
  <c r="L163" i="3"/>
  <c r="K163" i="3"/>
  <c r="J163" i="3"/>
  <c r="I163" i="3"/>
  <c r="H163" i="3"/>
  <c r="V122" i="3" s="1"/>
  <c r="V164" i="3" s="1"/>
  <c r="G163" i="3"/>
  <c r="U122" i="3" s="1"/>
  <c r="U164" i="3" s="1"/>
  <c r="F163" i="3"/>
  <c r="E163" i="3"/>
  <c r="D163" i="3"/>
  <c r="C163" i="3"/>
  <c r="X162" i="3"/>
  <c r="W162" i="3"/>
  <c r="V162" i="3"/>
  <c r="U162" i="3"/>
  <c r="R161" i="3"/>
  <c r="Q161" i="3"/>
  <c r="Z160" i="3"/>
  <c r="Y160" i="3"/>
  <c r="U159" i="3"/>
  <c r="S159" i="3"/>
  <c r="L159" i="3"/>
  <c r="K159" i="3"/>
  <c r="J159" i="3"/>
  <c r="I159" i="3"/>
  <c r="H159" i="3"/>
  <c r="V121" i="3" s="1"/>
  <c r="G159" i="3"/>
  <c r="U121" i="3" s="1"/>
  <c r="F159" i="3"/>
  <c r="E159" i="3"/>
  <c r="D159" i="3"/>
  <c r="C159" i="3"/>
  <c r="L158" i="3"/>
  <c r="K158" i="3"/>
  <c r="J158" i="3"/>
  <c r="I158" i="3"/>
  <c r="H158" i="3"/>
  <c r="G158" i="3"/>
  <c r="F158" i="3"/>
  <c r="T121" i="3" s="1"/>
  <c r="E158" i="3"/>
  <c r="S121" i="3" s="1"/>
  <c r="S163" i="3" s="1"/>
  <c r="D158" i="3"/>
  <c r="C158" i="3"/>
  <c r="L157" i="3"/>
  <c r="K157" i="3"/>
  <c r="J157" i="3"/>
  <c r="I157" i="3"/>
  <c r="H157" i="3"/>
  <c r="G157" i="3"/>
  <c r="F157" i="3"/>
  <c r="E157" i="3"/>
  <c r="D157" i="3"/>
  <c r="C157" i="3"/>
  <c r="L156" i="3"/>
  <c r="Z121" i="3" s="1"/>
  <c r="K156" i="3"/>
  <c r="Y121" i="3" s="1"/>
  <c r="J156" i="3"/>
  <c r="I156" i="3"/>
  <c r="H156" i="3"/>
  <c r="G156" i="3"/>
  <c r="F156" i="3"/>
  <c r="E156" i="3"/>
  <c r="D156" i="3"/>
  <c r="R121" i="3" s="1"/>
  <c r="R163" i="3" s="1"/>
  <c r="C156" i="3"/>
  <c r="Q121" i="3" s="1"/>
  <c r="Q163" i="3" s="1"/>
  <c r="L152" i="3"/>
  <c r="K152" i="3"/>
  <c r="J152" i="3"/>
  <c r="I152" i="3"/>
  <c r="H152" i="3"/>
  <c r="G152" i="3"/>
  <c r="F152" i="3"/>
  <c r="E152" i="3"/>
  <c r="D152" i="3"/>
  <c r="C152" i="3"/>
  <c r="L151" i="3"/>
  <c r="K151" i="3"/>
  <c r="J151" i="3"/>
  <c r="I151" i="3"/>
  <c r="H151" i="3"/>
  <c r="G151" i="3"/>
  <c r="F151" i="3"/>
  <c r="E151" i="3"/>
  <c r="D151" i="3"/>
  <c r="C151" i="3"/>
  <c r="Z150" i="3"/>
  <c r="Y150" i="3"/>
  <c r="X150" i="3"/>
  <c r="W150" i="3"/>
  <c r="V150" i="3"/>
  <c r="U150" i="3"/>
  <c r="T150" i="3"/>
  <c r="S150" i="3"/>
  <c r="R150" i="3"/>
  <c r="Q150" i="3"/>
  <c r="L150" i="3"/>
  <c r="K150" i="3"/>
  <c r="J150" i="3"/>
  <c r="X120" i="3" s="1"/>
  <c r="I150" i="3"/>
  <c r="W120" i="3" s="1"/>
  <c r="H150" i="3"/>
  <c r="G150" i="3"/>
  <c r="F150" i="3"/>
  <c r="E150" i="3"/>
  <c r="D150" i="3"/>
  <c r="C150" i="3"/>
  <c r="Z149" i="3"/>
  <c r="Y149" i="3"/>
  <c r="X149" i="3"/>
  <c r="W149" i="3"/>
  <c r="V149" i="3"/>
  <c r="U149" i="3"/>
  <c r="T149" i="3"/>
  <c r="S149" i="3"/>
  <c r="R149" i="3"/>
  <c r="Q149" i="3"/>
  <c r="L149" i="3"/>
  <c r="K149" i="3"/>
  <c r="J149" i="3"/>
  <c r="I149" i="3"/>
  <c r="H149" i="3"/>
  <c r="V120" i="3" s="1"/>
  <c r="G149" i="3"/>
  <c r="U120" i="3" s="1"/>
  <c r="F149" i="3"/>
  <c r="E149" i="3"/>
  <c r="D149" i="3"/>
  <c r="C149" i="3"/>
  <c r="Z148" i="3"/>
  <c r="Y148" i="3"/>
  <c r="X148" i="3"/>
  <c r="W148" i="3"/>
  <c r="V148" i="3"/>
  <c r="U148" i="3"/>
  <c r="T148" i="3"/>
  <c r="S148" i="3"/>
  <c r="R148" i="3"/>
  <c r="Q148" i="3"/>
  <c r="Z147" i="3"/>
  <c r="Y147" i="3"/>
  <c r="X147" i="3"/>
  <c r="W147" i="3"/>
  <c r="V147" i="3"/>
  <c r="U147" i="3"/>
  <c r="T147" i="3"/>
  <c r="S147" i="3"/>
  <c r="R147" i="3"/>
  <c r="Q147" i="3"/>
  <c r="Z146" i="3"/>
  <c r="Y146" i="3"/>
  <c r="X146" i="3"/>
  <c r="W146" i="3"/>
  <c r="V146" i="3"/>
  <c r="U146" i="3"/>
  <c r="T146" i="3"/>
  <c r="S146" i="3"/>
  <c r="R146" i="3"/>
  <c r="Q146" i="3"/>
  <c r="Z145" i="3"/>
  <c r="Y145" i="3"/>
  <c r="X145" i="3"/>
  <c r="W145" i="3"/>
  <c r="V145" i="3"/>
  <c r="U145" i="3"/>
  <c r="T145" i="3"/>
  <c r="S145" i="3"/>
  <c r="R145" i="3"/>
  <c r="Q145" i="3"/>
  <c r="L145" i="3"/>
  <c r="K145" i="3"/>
  <c r="J145" i="3"/>
  <c r="I145" i="3"/>
  <c r="H145" i="3"/>
  <c r="G145" i="3"/>
  <c r="F145" i="3"/>
  <c r="E145" i="3"/>
  <c r="D145" i="3"/>
  <c r="C145" i="3"/>
  <c r="Z144" i="3"/>
  <c r="Y144" i="3"/>
  <c r="Y165" i="3" s="1"/>
  <c r="X144" i="3"/>
  <c r="W144" i="3"/>
  <c r="V144" i="3"/>
  <c r="U144" i="3"/>
  <c r="T144" i="3"/>
  <c r="S144" i="3"/>
  <c r="R144" i="3"/>
  <c r="Q144" i="3"/>
  <c r="L144" i="3"/>
  <c r="K144" i="3"/>
  <c r="J144" i="3"/>
  <c r="I144" i="3"/>
  <c r="H144" i="3"/>
  <c r="G144" i="3"/>
  <c r="F144" i="3"/>
  <c r="E144" i="3"/>
  <c r="D144" i="3"/>
  <c r="C144" i="3"/>
  <c r="Z143" i="3"/>
  <c r="Y143" i="3"/>
  <c r="X143" i="3"/>
  <c r="W143" i="3"/>
  <c r="V143" i="3"/>
  <c r="U143" i="3"/>
  <c r="T143" i="3"/>
  <c r="S143" i="3"/>
  <c r="R143" i="3"/>
  <c r="Q143" i="3"/>
  <c r="L143" i="3"/>
  <c r="K143" i="3"/>
  <c r="J143" i="3"/>
  <c r="X119" i="3" s="1"/>
  <c r="X161" i="3" s="1"/>
  <c r="I143" i="3"/>
  <c r="W119" i="3" s="1"/>
  <c r="W161" i="3" s="1"/>
  <c r="H143" i="3"/>
  <c r="G143" i="3"/>
  <c r="F143" i="3"/>
  <c r="E143" i="3"/>
  <c r="D143" i="3"/>
  <c r="C143" i="3"/>
  <c r="Z142" i="3"/>
  <c r="Y142" i="3"/>
  <c r="X142" i="3"/>
  <c r="W142" i="3"/>
  <c r="V142" i="3"/>
  <c r="U142" i="3"/>
  <c r="T142" i="3"/>
  <c r="S142" i="3"/>
  <c r="R142" i="3"/>
  <c r="Q142" i="3"/>
  <c r="L142" i="3"/>
  <c r="Z119" i="3" s="1"/>
  <c r="Z161" i="3" s="1"/>
  <c r="K142" i="3"/>
  <c r="Y119" i="3" s="1"/>
  <c r="Y161" i="3" s="1"/>
  <c r="J142" i="3"/>
  <c r="I142" i="3"/>
  <c r="H142" i="3"/>
  <c r="G142" i="3"/>
  <c r="F142" i="3"/>
  <c r="E142" i="3"/>
  <c r="D142" i="3"/>
  <c r="R119" i="3" s="1"/>
  <c r="C142" i="3"/>
  <c r="Q119" i="3" s="1"/>
  <c r="Z141" i="3"/>
  <c r="Y141" i="3"/>
  <c r="X141" i="3"/>
  <c r="W141" i="3"/>
  <c r="V141" i="3"/>
  <c r="U141" i="3"/>
  <c r="T141" i="3"/>
  <c r="S141" i="3"/>
  <c r="R141" i="3"/>
  <c r="Q141" i="3"/>
  <c r="Z140" i="3"/>
  <c r="Y140" i="3"/>
  <c r="X140" i="3"/>
  <c r="W140" i="3"/>
  <c r="V140" i="3"/>
  <c r="U140" i="3"/>
  <c r="T140" i="3"/>
  <c r="S140" i="3"/>
  <c r="R140" i="3"/>
  <c r="Q140" i="3"/>
  <c r="Z139" i="3"/>
  <c r="Y139" i="3"/>
  <c r="X139" i="3"/>
  <c r="W139" i="3"/>
  <c r="V139" i="3"/>
  <c r="U139" i="3"/>
  <c r="T139" i="3"/>
  <c r="S139" i="3"/>
  <c r="R139" i="3"/>
  <c r="Q139" i="3"/>
  <c r="Z138" i="3"/>
  <c r="Y138" i="3"/>
  <c r="X138" i="3"/>
  <c r="W138" i="3"/>
  <c r="V138" i="3"/>
  <c r="U138" i="3"/>
  <c r="T138" i="3"/>
  <c r="S138" i="3"/>
  <c r="R138" i="3"/>
  <c r="Q138" i="3"/>
  <c r="L138" i="3"/>
  <c r="K138" i="3"/>
  <c r="J138" i="3"/>
  <c r="I138" i="3"/>
  <c r="H138" i="3"/>
  <c r="G138" i="3"/>
  <c r="F138" i="3"/>
  <c r="E138" i="3"/>
  <c r="D138" i="3"/>
  <c r="C138" i="3"/>
  <c r="Z137" i="3"/>
  <c r="Y137" i="3"/>
  <c r="X137" i="3"/>
  <c r="W137" i="3"/>
  <c r="V137" i="3"/>
  <c r="U137" i="3"/>
  <c r="T137" i="3"/>
  <c r="S137" i="3"/>
  <c r="R137" i="3"/>
  <c r="Q137" i="3"/>
  <c r="L137" i="3"/>
  <c r="Z118" i="3" s="1"/>
  <c r="K137" i="3"/>
  <c r="Y118" i="3" s="1"/>
  <c r="J137" i="3"/>
  <c r="I137" i="3"/>
  <c r="H137" i="3"/>
  <c r="G137" i="3"/>
  <c r="F137" i="3"/>
  <c r="E137" i="3"/>
  <c r="D137" i="3"/>
  <c r="R118" i="3" s="1"/>
  <c r="R160" i="3" s="1"/>
  <c r="C137" i="3"/>
  <c r="Q118" i="3" s="1"/>
  <c r="Q160" i="3" s="1"/>
  <c r="Z136" i="3"/>
  <c r="Y136" i="3"/>
  <c r="X136" i="3"/>
  <c r="W136" i="3"/>
  <c r="V136" i="3"/>
  <c r="U136" i="3"/>
  <c r="T136" i="3"/>
  <c r="S136" i="3"/>
  <c r="R136" i="3"/>
  <c r="Q136" i="3"/>
  <c r="L136" i="3"/>
  <c r="K136" i="3"/>
  <c r="J136" i="3"/>
  <c r="I136" i="3"/>
  <c r="H136" i="3"/>
  <c r="G136" i="3"/>
  <c r="F136" i="3"/>
  <c r="T118" i="3" s="1"/>
  <c r="T160" i="3" s="1"/>
  <c r="E136" i="3"/>
  <c r="S118" i="3" s="1"/>
  <c r="S160" i="3" s="1"/>
  <c r="D136" i="3"/>
  <c r="C136" i="3"/>
  <c r="L135" i="3"/>
  <c r="K135" i="3"/>
  <c r="J135" i="3"/>
  <c r="I135" i="3"/>
  <c r="H135" i="3"/>
  <c r="G135" i="3"/>
  <c r="F135" i="3"/>
  <c r="E135" i="3"/>
  <c r="D135" i="3"/>
  <c r="C135" i="3"/>
  <c r="L131" i="3"/>
  <c r="K131" i="3"/>
  <c r="J131" i="3"/>
  <c r="I131" i="3"/>
  <c r="H131" i="3"/>
  <c r="G131" i="3"/>
  <c r="F131" i="3"/>
  <c r="E131" i="3"/>
  <c r="D131" i="3"/>
  <c r="C131" i="3"/>
  <c r="L130" i="3"/>
  <c r="K130" i="3"/>
  <c r="J130" i="3"/>
  <c r="I130" i="3"/>
  <c r="H130" i="3"/>
  <c r="G130" i="3"/>
  <c r="F130" i="3"/>
  <c r="E130" i="3"/>
  <c r="D130" i="3"/>
  <c r="C130" i="3"/>
  <c r="V129" i="3"/>
  <c r="L129" i="3"/>
  <c r="K129" i="3"/>
  <c r="J129" i="3"/>
  <c r="I129" i="3"/>
  <c r="H129" i="3"/>
  <c r="V117" i="3" s="1"/>
  <c r="G129" i="3"/>
  <c r="U117" i="3" s="1"/>
  <c r="F129" i="3"/>
  <c r="E129" i="3"/>
  <c r="D129" i="3"/>
  <c r="C129" i="3"/>
  <c r="X128" i="3"/>
  <c r="X170" i="3" s="1"/>
  <c r="R128" i="3"/>
  <c r="R170" i="3" s="1"/>
  <c r="L128" i="3"/>
  <c r="K128" i="3"/>
  <c r="J128" i="3"/>
  <c r="I128" i="3"/>
  <c r="H128" i="3"/>
  <c r="G128" i="3"/>
  <c r="F128" i="3"/>
  <c r="T117" i="3" s="1"/>
  <c r="CV50" i="3" s="1"/>
  <c r="E128" i="3"/>
  <c r="S117" i="3" s="1"/>
  <c r="D128" i="3"/>
  <c r="C128" i="3"/>
  <c r="X126" i="3"/>
  <c r="X168" i="3" s="1"/>
  <c r="X125" i="3"/>
  <c r="L124" i="3"/>
  <c r="K124" i="3"/>
  <c r="J124" i="3"/>
  <c r="I124" i="3"/>
  <c r="H124" i="3"/>
  <c r="G124" i="3"/>
  <c r="F124" i="3"/>
  <c r="E124" i="3"/>
  <c r="D124" i="3"/>
  <c r="C124" i="3"/>
  <c r="L123" i="3"/>
  <c r="K123" i="3"/>
  <c r="J123" i="3"/>
  <c r="I123" i="3"/>
  <c r="H123" i="3"/>
  <c r="G123" i="3"/>
  <c r="F123" i="3"/>
  <c r="E123" i="3"/>
  <c r="D123" i="3"/>
  <c r="C123" i="3"/>
  <c r="Y122" i="3"/>
  <c r="Y164" i="3" s="1"/>
  <c r="T122" i="3"/>
  <c r="T164" i="3" s="1"/>
  <c r="Q122" i="3"/>
  <c r="Q164" i="3" s="1"/>
  <c r="L122" i="3"/>
  <c r="K122" i="3"/>
  <c r="J122" i="3"/>
  <c r="I122" i="3"/>
  <c r="H122" i="3"/>
  <c r="G122" i="3"/>
  <c r="F122" i="3"/>
  <c r="E122" i="3"/>
  <c r="D122" i="3"/>
  <c r="C122" i="3"/>
  <c r="X121" i="3"/>
  <c r="W121" i="3"/>
  <c r="W163" i="3" s="1"/>
  <c r="L121" i="3"/>
  <c r="K121" i="3"/>
  <c r="J121" i="3"/>
  <c r="I121" i="3"/>
  <c r="W116" i="3" s="1"/>
  <c r="W158" i="3" s="1"/>
  <c r="H121" i="3"/>
  <c r="G121" i="3"/>
  <c r="F121" i="3"/>
  <c r="E121" i="3"/>
  <c r="D121" i="3"/>
  <c r="C121" i="3"/>
  <c r="Z120" i="3"/>
  <c r="Z162" i="3" s="1"/>
  <c r="Y120" i="3"/>
  <c r="Y162" i="3" s="1"/>
  <c r="T120" i="3"/>
  <c r="T162" i="3" s="1"/>
  <c r="S120" i="3"/>
  <c r="S162" i="3" s="1"/>
  <c r="R120" i="3"/>
  <c r="R162" i="3" s="1"/>
  <c r="Q120" i="3"/>
  <c r="Q162" i="3" s="1"/>
  <c r="V119" i="3"/>
  <c r="V161" i="3" s="1"/>
  <c r="U119" i="3"/>
  <c r="U161" i="3" s="1"/>
  <c r="T119" i="3"/>
  <c r="T161" i="3" s="1"/>
  <c r="S119" i="3"/>
  <c r="S161" i="3" s="1"/>
  <c r="X118" i="3"/>
  <c r="X160" i="3" s="1"/>
  <c r="W118" i="3"/>
  <c r="W160" i="3" s="1"/>
  <c r="V118" i="3"/>
  <c r="V160" i="3" s="1"/>
  <c r="U118" i="3"/>
  <c r="U160" i="3" s="1"/>
  <c r="Z117" i="3"/>
  <c r="Z159" i="3" s="1"/>
  <c r="Y117" i="3"/>
  <c r="Y159" i="3" s="1"/>
  <c r="X117" i="3"/>
  <c r="X159" i="3" s="1"/>
  <c r="W117" i="3"/>
  <c r="W159" i="3" s="1"/>
  <c r="R117" i="3"/>
  <c r="R159" i="3" s="1"/>
  <c r="Q117" i="3"/>
  <c r="Q159" i="3" s="1"/>
  <c r="L117" i="3"/>
  <c r="K117" i="3"/>
  <c r="J117" i="3"/>
  <c r="I117" i="3"/>
  <c r="H117" i="3"/>
  <c r="G117" i="3"/>
  <c r="F117" i="3"/>
  <c r="E117" i="3"/>
  <c r="D117" i="3"/>
  <c r="C117" i="3"/>
  <c r="V116" i="3"/>
  <c r="V158" i="3" s="1"/>
  <c r="U116" i="3"/>
  <c r="U158" i="3" s="1"/>
  <c r="T116" i="3"/>
  <c r="T158" i="3" s="1"/>
  <c r="S116" i="3"/>
  <c r="S158" i="3" s="1"/>
  <c r="L116" i="3"/>
  <c r="K116" i="3"/>
  <c r="J116" i="3"/>
  <c r="X115" i="3" s="1"/>
  <c r="X157" i="3" s="1"/>
  <c r="I116" i="3"/>
  <c r="H116" i="3"/>
  <c r="G116" i="3"/>
  <c r="F116" i="3"/>
  <c r="E116" i="3"/>
  <c r="D116" i="3"/>
  <c r="C116" i="3"/>
  <c r="W115" i="3"/>
  <c r="W157" i="3" s="1"/>
  <c r="R115" i="3"/>
  <c r="R157" i="3" s="1"/>
  <c r="Q115" i="3"/>
  <c r="Q157" i="3" s="1"/>
  <c r="L115" i="3"/>
  <c r="Z115" i="3" s="1"/>
  <c r="Z157" i="3" s="1"/>
  <c r="K115" i="3"/>
  <c r="Y115" i="3" s="1"/>
  <c r="Y157" i="3" s="1"/>
  <c r="J115" i="3"/>
  <c r="I115" i="3"/>
  <c r="H115" i="3"/>
  <c r="G115" i="3"/>
  <c r="F115" i="3"/>
  <c r="E115" i="3"/>
  <c r="D115" i="3"/>
  <c r="C115" i="3"/>
  <c r="L114" i="3"/>
  <c r="K114" i="3"/>
  <c r="J114" i="3"/>
  <c r="I114" i="3"/>
  <c r="H114" i="3"/>
  <c r="V115" i="3" s="1"/>
  <c r="V157" i="3" s="1"/>
  <c r="G114" i="3"/>
  <c r="U115" i="3" s="1"/>
  <c r="U157" i="3" s="1"/>
  <c r="F114" i="3"/>
  <c r="E114" i="3"/>
  <c r="D114" i="3"/>
  <c r="C114" i="3"/>
  <c r="L104" i="3"/>
  <c r="K104" i="3"/>
  <c r="J104" i="3"/>
  <c r="I104" i="3"/>
  <c r="H104" i="3"/>
  <c r="G104" i="3"/>
  <c r="F104" i="3"/>
  <c r="E104" i="3"/>
  <c r="D104" i="3"/>
  <c r="C104" i="3"/>
  <c r="L103" i="3"/>
  <c r="K103" i="3"/>
  <c r="J103" i="3"/>
  <c r="I103" i="3"/>
  <c r="H103" i="3"/>
  <c r="G103" i="3"/>
  <c r="F103" i="3"/>
  <c r="E103" i="3"/>
  <c r="D103" i="3"/>
  <c r="C103" i="3"/>
  <c r="L102" i="3"/>
  <c r="K102" i="3"/>
  <c r="J102" i="3"/>
  <c r="I102" i="3"/>
  <c r="H102" i="3"/>
  <c r="G102" i="3"/>
  <c r="U18" i="3" s="1"/>
  <c r="U60" i="3" s="1"/>
  <c r="F102" i="3"/>
  <c r="E102" i="3"/>
  <c r="D102" i="3"/>
  <c r="C102" i="3"/>
  <c r="L101" i="3"/>
  <c r="K101" i="3"/>
  <c r="J101" i="3"/>
  <c r="I101" i="3"/>
  <c r="H101" i="3"/>
  <c r="G101" i="3"/>
  <c r="F101" i="3"/>
  <c r="T18" i="3" s="1"/>
  <c r="T60" i="3" s="1"/>
  <c r="E101" i="3"/>
  <c r="S18" i="3" s="1"/>
  <c r="BZ56" i="3" s="1"/>
  <c r="D101" i="3"/>
  <c r="C101" i="3"/>
  <c r="L97" i="3"/>
  <c r="K97" i="3"/>
  <c r="J97" i="3"/>
  <c r="I97" i="3"/>
  <c r="H97" i="3"/>
  <c r="G97" i="3"/>
  <c r="F97" i="3"/>
  <c r="E97" i="3"/>
  <c r="D97" i="3"/>
  <c r="C97" i="3"/>
  <c r="L96" i="3"/>
  <c r="K96" i="3"/>
  <c r="J96" i="3"/>
  <c r="I96" i="3"/>
  <c r="H96" i="3"/>
  <c r="G96" i="3"/>
  <c r="F96" i="3"/>
  <c r="E96" i="3"/>
  <c r="D96" i="3"/>
  <c r="C96" i="3"/>
  <c r="L95" i="3"/>
  <c r="K95" i="3"/>
  <c r="J95" i="3"/>
  <c r="I95" i="3"/>
  <c r="H95" i="3"/>
  <c r="G95" i="3"/>
  <c r="F95" i="3"/>
  <c r="E95" i="3"/>
  <c r="D95" i="3"/>
  <c r="C95" i="3"/>
  <c r="L94" i="3"/>
  <c r="K94" i="3"/>
  <c r="J94" i="3"/>
  <c r="I94" i="3"/>
  <c r="W17" i="3" s="1"/>
  <c r="H94" i="3"/>
  <c r="G94" i="3"/>
  <c r="F94" i="3"/>
  <c r="E94" i="3"/>
  <c r="D94" i="3"/>
  <c r="C94" i="3"/>
  <c r="L90" i="3"/>
  <c r="K90" i="3"/>
  <c r="J90" i="3"/>
  <c r="I90" i="3"/>
  <c r="H90" i="3"/>
  <c r="G90" i="3"/>
  <c r="U16" i="3" s="1"/>
  <c r="F90" i="3"/>
  <c r="E90" i="3"/>
  <c r="D90" i="3"/>
  <c r="C90" i="3"/>
  <c r="L89" i="3"/>
  <c r="K89" i="3"/>
  <c r="J89" i="3"/>
  <c r="I89" i="3"/>
  <c r="H89" i="3"/>
  <c r="G89" i="3"/>
  <c r="F89" i="3"/>
  <c r="E89" i="3"/>
  <c r="D89" i="3"/>
  <c r="C89" i="3"/>
  <c r="L88" i="3"/>
  <c r="Z16" i="3" s="1"/>
  <c r="K88" i="3"/>
  <c r="J88" i="3"/>
  <c r="I88" i="3"/>
  <c r="H88" i="3"/>
  <c r="G88" i="3"/>
  <c r="F88" i="3"/>
  <c r="E88" i="3"/>
  <c r="D88" i="3"/>
  <c r="R16" i="3" s="1"/>
  <c r="C88" i="3"/>
  <c r="L87" i="3"/>
  <c r="K87" i="3"/>
  <c r="J87" i="3"/>
  <c r="I87" i="3"/>
  <c r="H87" i="3"/>
  <c r="G87" i="3"/>
  <c r="F87" i="3"/>
  <c r="E87" i="3"/>
  <c r="D87" i="3"/>
  <c r="C87" i="3"/>
  <c r="Q16" i="3" s="1"/>
  <c r="L83" i="3"/>
  <c r="K83" i="3"/>
  <c r="J83" i="3"/>
  <c r="I83" i="3"/>
  <c r="H83" i="3"/>
  <c r="G83" i="3"/>
  <c r="F83" i="3"/>
  <c r="E83" i="3"/>
  <c r="D83" i="3"/>
  <c r="C83" i="3"/>
  <c r="L82" i="3"/>
  <c r="K82" i="3"/>
  <c r="J82" i="3"/>
  <c r="I82" i="3"/>
  <c r="W15" i="3" s="1"/>
  <c r="W57" i="3" s="1"/>
  <c r="H82" i="3"/>
  <c r="G82" i="3"/>
  <c r="F82" i="3"/>
  <c r="E82" i="3"/>
  <c r="D82" i="3"/>
  <c r="C82" i="3"/>
  <c r="AY81" i="3"/>
  <c r="AX81" i="3"/>
  <c r="AW81" i="3"/>
  <c r="BK58" i="3" s="1"/>
  <c r="AV81" i="3"/>
  <c r="BJ58" i="3" s="1"/>
  <c r="AU81" i="3"/>
  <c r="AT81" i="3"/>
  <c r="AS81" i="3"/>
  <c r="AR81" i="3"/>
  <c r="AQ81" i="3"/>
  <c r="AP81" i="3"/>
  <c r="L81" i="3"/>
  <c r="K81" i="3"/>
  <c r="J81" i="3"/>
  <c r="I81" i="3"/>
  <c r="H81" i="3"/>
  <c r="G81" i="3"/>
  <c r="F81" i="3"/>
  <c r="E81" i="3"/>
  <c r="D81" i="3"/>
  <c r="C81" i="3"/>
  <c r="BL80" i="3"/>
  <c r="AY80" i="3"/>
  <c r="AX80" i="3"/>
  <c r="AW80" i="3"/>
  <c r="AV80" i="3"/>
  <c r="AU80" i="3"/>
  <c r="AT80" i="3"/>
  <c r="AS80" i="3"/>
  <c r="AR80" i="3"/>
  <c r="AQ80" i="3"/>
  <c r="AP80" i="3"/>
  <c r="L80" i="3"/>
  <c r="K80" i="3"/>
  <c r="J80" i="3"/>
  <c r="I80" i="3"/>
  <c r="H80" i="3"/>
  <c r="G80" i="3"/>
  <c r="F80" i="3"/>
  <c r="E80" i="3"/>
  <c r="S15" i="3" s="1"/>
  <c r="S57" i="3" s="1"/>
  <c r="D80" i="3"/>
  <c r="C80" i="3"/>
  <c r="BF79" i="3"/>
  <c r="AY79" i="3"/>
  <c r="AX79" i="3"/>
  <c r="AW79" i="3"/>
  <c r="AV79" i="3"/>
  <c r="AU79" i="3"/>
  <c r="AT79" i="3"/>
  <c r="BH58" i="3" s="1"/>
  <c r="BH86" i="3" s="1"/>
  <c r="AS79" i="3"/>
  <c r="BG58" i="3" s="1"/>
  <c r="BG86" i="3" s="1"/>
  <c r="AR79" i="3"/>
  <c r="BF58" i="3" s="1"/>
  <c r="BF86" i="3" s="1"/>
  <c r="AQ79" i="3"/>
  <c r="AP79" i="3"/>
  <c r="AY78" i="3"/>
  <c r="BM58" i="3" s="1"/>
  <c r="BM86" i="3" s="1"/>
  <c r="AX78" i="3"/>
  <c r="AW78" i="3"/>
  <c r="AV78" i="3"/>
  <c r="AU78" i="3"/>
  <c r="AT78" i="3"/>
  <c r="AS78" i="3"/>
  <c r="AR78" i="3"/>
  <c r="AQ78" i="3"/>
  <c r="BE58" i="3" s="1"/>
  <c r="BE86" i="3" s="1"/>
  <c r="AP78" i="3"/>
  <c r="L76" i="3"/>
  <c r="K76" i="3"/>
  <c r="J76" i="3"/>
  <c r="I76" i="3"/>
  <c r="H76" i="3"/>
  <c r="G76" i="3"/>
  <c r="F76" i="3"/>
  <c r="E76" i="3"/>
  <c r="S14" i="3" s="1"/>
  <c r="D76" i="3"/>
  <c r="C76" i="3"/>
  <c r="L75" i="3"/>
  <c r="K75" i="3"/>
  <c r="J75" i="3"/>
  <c r="I75" i="3"/>
  <c r="H75" i="3"/>
  <c r="G75" i="3"/>
  <c r="F75" i="3"/>
  <c r="E75" i="3"/>
  <c r="D75" i="3"/>
  <c r="C75" i="3"/>
  <c r="AY74" i="3"/>
  <c r="AX74" i="3"/>
  <c r="BL57" i="3" s="1"/>
  <c r="AW74" i="3"/>
  <c r="AV74" i="3"/>
  <c r="AU74" i="3"/>
  <c r="AT74" i="3"/>
  <c r="AS74" i="3"/>
  <c r="AR74" i="3"/>
  <c r="AQ74" i="3"/>
  <c r="AP74" i="3"/>
  <c r="L74" i="3"/>
  <c r="Z14" i="3" s="1"/>
  <c r="CG54" i="3" s="1"/>
  <c r="K74" i="3"/>
  <c r="Y14" i="3" s="1"/>
  <c r="CF54" i="3" s="1"/>
  <c r="J74" i="3"/>
  <c r="I74" i="3"/>
  <c r="H74" i="3"/>
  <c r="G74" i="3"/>
  <c r="F74" i="3"/>
  <c r="E74" i="3"/>
  <c r="D74" i="3"/>
  <c r="R14" i="3" s="1"/>
  <c r="BY54" i="3" s="1"/>
  <c r="C74" i="3"/>
  <c r="Q14" i="3" s="1"/>
  <c r="BX54" i="3" s="1"/>
  <c r="AY73" i="3"/>
  <c r="AX73" i="3"/>
  <c r="AW73" i="3"/>
  <c r="AV73" i="3"/>
  <c r="AU73" i="3"/>
  <c r="AT73" i="3"/>
  <c r="AS73" i="3"/>
  <c r="AR73" i="3"/>
  <c r="BF57" i="3" s="1"/>
  <c r="AQ73" i="3"/>
  <c r="AP73" i="3"/>
  <c r="L73" i="3"/>
  <c r="K73" i="3"/>
  <c r="J73" i="3"/>
  <c r="I73" i="3"/>
  <c r="H73" i="3"/>
  <c r="G73" i="3"/>
  <c r="U14" i="3" s="1"/>
  <c r="F73" i="3"/>
  <c r="E73" i="3"/>
  <c r="D73" i="3"/>
  <c r="C73" i="3"/>
  <c r="BI72" i="3"/>
  <c r="BH72" i="3"/>
  <c r="AY72" i="3"/>
  <c r="AX72" i="3"/>
  <c r="AW72" i="3"/>
  <c r="AV72" i="3"/>
  <c r="AU72" i="3"/>
  <c r="AT72" i="3"/>
  <c r="AS72" i="3"/>
  <c r="AR72" i="3"/>
  <c r="AQ72" i="3"/>
  <c r="AP72" i="3"/>
  <c r="AY71" i="3"/>
  <c r="AX71" i="3"/>
  <c r="AW71" i="3"/>
  <c r="BK57" i="3" s="1"/>
  <c r="AV71" i="3"/>
  <c r="AU71" i="3"/>
  <c r="AT71" i="3"/>
  <c r="AS71" i="3"/>
  <c r="AR71" i="3"/>
  <c r="AQ71" i="3"/>
  <c r="AP71" i="3"/>
  <c r="BZ70" i="3"/>
  <c r="BD69" i="3"/>
  <c r="L69" i="3"/>
  <c r="K69" i="3"/>
  <c r="J69" i="3"/>
  <c r="I69" i="3"/>
  <c r="H69" i="3"/>
  <c r="G69" i="3"/>
  <c r="F69" i="3"/>
  <c r="E69" i="3"/>
  <c r="D69" i="3"/>
  <c r="C69" i="3"/>
  <c r="BF68" i="3"/>
  <c r="BE68" i="3"/>
  <c r="BD68" i="3"/>
  <c r="L68" i="3"/>
  <c r="K68" i="3"/>
  <c r="J68" i="3"/>
  <c r="I68" i="3"/>
  <c r="H68" i="3"/>
  <c r="G68" i="3"/>
  <c r="F68" i="3"/>
  <c r="T13" i="3" s="1"/>
  <c r="T55" i="3" s="1"/>
  <c r="E68" i="3"/>
  <c r="S13" i="3" s="1"/>
  <c r="S55" i="3" s="1"/>
  <c r="D68" i="3"/>
  <c r="C68" i="3"/>
  <c r="DB67" i="3"/>
  <c r="DA67" i="3"/>
  <c r="CZ67" i="3"/>
  <c r="CY67" i="3"/>
  <c r="CX67" i="3"/>
  <c r="CW67" i="3"/>
  <c r="CV67" i="3"/>
  <c r="CU67" i="3"/>
  <c r="CT67" i="3"/>
  <c r="CS67" i="3"/>
  <c r="CE67" i="3"/>
  <c r="CD67" i="3"/>
  <c r="BF67" i="3"/>
  <c r="BE67" i="3"/>
  <c r="BD67" i="3"/>
  <c r="AY67" i="3"/>
  <c r="AX67" i="3"/>
  <c r="AW67" i="3"/>
  <c r="AV67" i="3"/>
  <c r="AU67" i="3"/>
  <c r="AT67" i="3"/>
  <c r="AS67" i="3"/>
  <c r="BG56" i="3" s="1"/>
  <c r="BG84" i="3" s="1"/>
  <c r="AR67" i="3"/>
  <c r="BF56" i="3" s="1"/>
  <c r="AQ67" i="3"/>
  <c r="AP67" i="3"/>
  <c r="L67" i="3"/>
  <c r="K67" i="3"/>
  <c r="J67" i="3"/>
  <c r="X13" i="3" s="1"/>
  <c r="I67" i="3"/>
  <c r="W13" i="3" s="1"/>
  <c r="W55" i="3" s="1"/>
  <c r="H67" i="3"/>
  <c r="V13" i="3" s="1"/>
  <c r="G67" i="3"/>
  <c r="F67" i="3"/>
  <c r="E67" i="3"/>
  <c r="D67" i="3"/>
  <c r="C67" i="3"/>
  <c r="DB66" i="3"/>
  <c r="DA66" i="3"/>
  <c r="CZ66" i="3"/>
  <c r="CY66" i="3"/>
  <c r="CX66" i="3"/>
  <c r="CW66" i="3"/>
  <c r="CV66" i="3"/>
  <c r="CU66" i="3"/>
  <c r="CT66" i="3"/>
  <c r="CS66" i="3"/>
  <c r="CG66" i="3"/>
  <c r="CF66" i="3"/>
  <c r="CE66" i="3"/>
  <c r="CD66" i="3"/>
  <c r="CC66" i="3"/>
  <c r="CB66" i="3"/>
  <c r="CA66" i="3"/>
  <c r="BZ66" i="3"/>
  <c r="BY66" i="3"/>
  <c r="BX66" i="3"/>
  <c r="AY66" i="3"/>
  <c r="AX66" i="3"/>
  <c r="AW66" i="3"/>
  <c r="AV66" i="3"/>
  <c r="AU66" i="3"/>
  <c r="AT66" i="3"/>
  <c r="BH56" i="3" s="1"/>
  <c r="BH84" i="3" s="1"/>
  <c r="AS66" i="3"/>
  <c r="AR66" i="3"/>
  <c r="AQ66" i="3"/>
  <c r="AP66" i="3"/>
  <c r="L66" i="3"/>
  <c r="Z13" i="3" s="1"/>
  <c r="Z55" i="3" s="1"/>
  <c r="K66" i="3"/>
  <c r="Y13" i="3" s="1"/>
  <c r="Y55" i="3" s="1"/>
  <c r="J66" i="3"/>
  <c r="I66" i="3"/>
  <c r="H66" i="3"/>
  <c r="G66" i="3"/>
  <c r="F66" i="3"/>
  <c r="E66" i="3"/>
  <c r="D66" i="3"/>
  <c r="C66" i="3"/>
  <c r="DB65" i="3"/>
  <c r="DA65" i="3"/>
  <c r="CZ65" i="3"/>
  <c r="CY65" i="3"/>
  <c r="CX65" i="3"/>
  <c r="CW65" i="3"/>
  <c r="CV65" i="3"/>
  <c r="CU65" i="3"/>
  <c r="CT65" i="3"/>
  <c r="CS65" i="3"/>
  <c r="CG65" i="3"/>
  <c r="CF65" i="3"/>
  <c r="CE65" i="3"/>
  <c r="CD65" i="3"/>
  <c r="CC65" i="3"/>
  <c r="CB65" i="3"/>
  <c r="CA65" i="3"/>
  <c r="BZ65" i="3"/>
  <c r="BY65" i="3"/>
  <c r="BX65" i="3"/>
  <c r="BJ65" i="3"/>
  <c r="BI65" i="3"/>
  <c r="BH65" i="3"/>
  <c r="AY65" i="3"/>
  <c r="AX65" i="3"/>
  <c r="AW65" i="3"/>
  <c r="AV65" i="3"/>
  <c r="AU65" i="3"/>
  <c r="AT65" i="3"/>
  <c r="AS65" i="3"/>
  <c r="AR65" i="3"/>
  <c r="AQ65" i="3"/>
  <c r="AP65" i="3"/>
  <c r="DB64" i="3"/>
  <c r="DA64" i="3"/>
  <c r="CZ64" i="3"/>
  <c r="CY64" i="3"/>
  <c r="CX64" i="3"/>
  <c r="CW64" i="3"/>
  <c r="CV64" i="3"/>
  <c r="CU64" i="3"/>
  <c r="CT64" i="3"/>
  <c r="CS64" i="3"/>
  <c r="CG64" i="3"/>
  <c r="CF64" i="3"/>
  <c r="CE64" i="3"/>
  <c r="CD64" i="3"/>
  <c r="CC64" i="3"/>
  <c r="CB64" i="3"/>
  <c r="CA64" i="3"/>
  <c r="BZ64" i="3"/>
  <c r="BY64" i="3"/>
  <c r="BX64" i="3"/>
  <c r="AY64" i="3"/>
  <c r="AX64" i="3"/>
  <c r="AW64" i="3"/>
  <c r="AV64" i="3"/>
  <c r="AU64" i="3"/>
  <c r="AT64" i="3"/>
  <c r="AS64" i="3"/>
  <c r="AR64" i="3"/>
  <c r="AQ64" i="3"/>
  <c r="AP64" i="3"/>
  <c r="DB63" i="3"/>
  <c r="DA63" i="3"/>
  <c r="CZ63" i="3"/>
  <c r="CY63" i="3"/>
  <c r="CX63" i="3"/>
  <c r="CW63" i="3"/>
  <c r="CV63" i="3"/>
  <c r="CU63" i="3"/>
  <c r="CT63" i="3"/>
  <c r="CS63" i="3"/>
  <c r="CG63" i="3"/>
  <c r="CF63" i="3"/>
  <c r="CE63" i="3"/>
  <c r="CD63" i="3"/>
  <c r="CC63" i="3"/>
  <c r="CB63" i="3"/>
  <c r="CA63" i="3"/>
  <c r="BZ63" i="3"/>
  <c r="BY63" i="3"/>
  <c r="BX63" i="3"/>
  <c r="L62" i="3"/>
  <c r="K62" i="3"/>
  <c r="J62" i="3"/>
  <c r="I62" i="3"/>
  <c r="H62" i="3"/>
  <c r="G62" i="3"/>
  <c r="F62" i="3"/>
  <c r="E62" i="3"/>
  <c r="D62" i="3"/>
  <c r="C62" i="3"/>
  <c r="L61" i="3"/>
  <c r="K61" i="3"/>
  <c r="J61" i="3"/>
  <c r="I61" i="3"/>
  <c r="H61" i="3"/>
  <c r="G61" i="3"/>
  <c r="F61" i="3"/>
  <c r="E61" i="3"/>
  <c r="D61" i="3"/>
  <c r="C61" i="3"/>
  <c r="AY60" i="3"/>
  <c r="AX60" i="3"/>
  <c r="AW60" i="3"/>
  <c r="AV60" i="3"/>
  <c r="AU60" i="3"/>
  <c r="AT60" i="3"/>
  <c r="AS60" i="3"/>
  <c r="AR60" i="3"/>
  <c r="AQ60" i="3"/>
  <c r="AP60" i="3"/>
  <c r="S60" i="3"/>
  <c r="R60" i="3"/>
  <c r="L60" i="3"/>
  <c r="K60" i="3"/>
  <c r="J60" i="3"/>
  <c r="I60" i="3"/>
  <c r="H60" i="3"/>
  <c r="V12" i="3" s="1"/>
  <c r="G60" i="3"/>
  <c r="U12" i="3" s="1"/>
  <c r="F60" i="3"/>
  <c r="T12" i="3" s="1"/>
  <c r="E60" i="3"/>
  <c r="D60" i="3"/>
  <c r="C60" i="3"/>
  <c r="AY59" i="3"/>
  <c r="AX59" i="3"/>
  <c r="AW59" i="3"/>
  <c r="AV59" i="3"/>
  <c r="AU59" i="3"/>
  <c r="AT59" i="3"/>
  <c r="AS59" i="3"/>
  <c r="AR59" i="3"/>
  <c r="AQ59" i="3"/>
  <c r="AP59" i="3"/>
  <c r="X59" i="3"/>
  <c r="W59" i="3"/>
  <c r="L59" i="3"/>
  <c r="K59" i="3"/>
  <c r="J59" i="3"/>
  <c r="I59" i="3"/>
  <c r="H59" i="3"/>
  <c r="G59" i="3"/>
  <c r="F59" i="3"/>
  <c r="E59" i="3"/>
  <c r="D59" i="3"/>
  <c r="C59" i="3"/>
  <c r="BI58" i="3"/>
  <c r="AY58" i="3"/>
  <c r="AX58" i="3"/>
  <c r="AW58" i="3"/>
  <c r="AV58" i="3"/>
  <c r="AU58" i="3"/>
  <c r="AT58" i="3"/>
  <c r="BH55" i="3" s="1"/>
  <c r="AS58" i="3"/>
  <c r="BG55" i="3" s="1"/>
  <c r="AR58" i="3"/>
  <c r="AQ58" i="3"/>
  <c r="AP58" i="3"/>
  <c r="DB57" i="3"/>
  <c r="DA57" i="3"/>
  <c r="CY57" i="3"/>
  <c r="CV57" i="3"/>
  <c r="CU57" i="3"/>
  <c r="CT57" i="3"/>
  <c r="CS57" i="3"/>
  <c r="BZ57" i="3"/>
  <c r="BM57" i="3"/>
  <c r="BI57" i="3"/>
  <c r="BI85" i="3" s="1"/>
  <c r="BH57" i="3"/>
  <c r="BH85" i="3" s="1"/>
  <c r="BG57" i="3"/>
  <c r="BE57" i="3"/>
  <c r="BD57" i="3"/>
  <c r="AY57" i="3"/>
  <c r="AX57" i="3"/>
  <c r="AW57" i="3"/>
  <c r="AV57" i="3"/>
  <c r="AU57" i="3"/>
  <c r="BI55" i="3" s="1"/>
  <c r="BI83" i="3" s="1"/>
  <c r="AT57" i="3"/>
  <c r="AS57" i="3"/>
  <c r="AR57" i="3"/>
  <c r="AQ57" i="3"/>
  <c r="AP57" i="3"/>
  <c r="Z57" i="3"/>
  <c r="Y57" i="3"/>
  <c r="X57" i="3"/>
  <c r="CV56" i="3"/>
  <c r="CC56" i="3"/>
  <c r="CB56" i="3"/>
  <c r="BM56" i="3"/>
  <c r="BL56" i="3"/>
  <c r="BL84" i="3" s="1"/>
  <c r="BK56" i="3"/>
  <c r="BK84" i="3" s="1"/>
  <c r="BJ56" i="3"/>
  <c r="BJ84" i="3" s="1"/>
  <c r="BI56" i="3"/>
  <c r="BI84" i="3" s="1"/>
  <c r="BE56" i="3"/>
  <c r="BE84" i="3" s="1"/>
  <c r="BD56" i="3"/>
  <c r="BD84" i="3" s="1"/>
  <c r="X56" i="3"/>
  <c r="CV55" i="3"/>
  <c r="CB55" i="3"/>
  <c r="CA55" i="3"/>
  <c r="BM55" i="3"/>
  <c r="BL55" i="3"/>
  <c r="BL83" i="3" s="1"/>
  <c r="BK55" i="3"/>
  <c r="BK83" i="3" s="1"/>
  <c r="BJ55" i="3"/>
  <c r="BJ83" i="3" s="1"/>
  <c r="BF55" i="3"/>
  <c r="BE55" i="3"/>
  <c r="BD55" i="3"/>
  <c r="X55" i="3"/>
  <c r="R55" i="3"/>
  <c r="L55" i="3"/>
  <c r="K55" i="3"/>
  <c r="J55" i="3"/>
  <c r="I55" i="3"/>
  <c r="H55" i="3"/>
  <c r="G55" i="3"/>
  <c r="F55" i="3"/>
  <c r="E55" i="3"/>
  <c r="D55" i="3"/>
  <c r="C55" i="3"/>
  <c r="DB54" i="3"/>
  <c r="CV54" i="3"/>
  <c r="CE54" i="3"/>
  <c r="CD54" i="3"/>
  <c r="BE54" i="3"/>
  <c r="BE82" i="3" s="1"/>
  <c r="BD54" i="3"/>
  <c r="BD82" i="3" s="1"/>
  <c r="L54" i="3"/>
  <c r="K54" i="3"/>
  <c r="J54" i="3"/>
  <c r="I54" i="3"/>
  <c r="H54" i="3"/>
  <c r="G54" i="3"/>
  <c r="F54" i="3"/>
  <c r="E54" i="3"/>
  <c r="D54" i="3"/>
  <c r="C54" i="3"/>
  <c r="DB53" i="3"/>
  <c r="DA53" i="3"/>
  <c r="CZ53" i="3"/>
  <c r="CX53" i="3"/>
  <c r="CT53" i="3"/>
  <c r="CS53" i="3"/>
  <c r="CF53" i="3"/>
  <c r="CE53" i="3"/>
  <c r="BY53" i="3"/>
  <c r="BF53" i="3"/>
  <c r="BE53" i="3"/>
  <c r="AY53" i="3"/>
  <c r="AX53" i="3"/>
  <c r="AW53" i="3"/>
  <c r="AV53" i="3"/>
  <c r="AU53" i="3"/>
  <c r="AT53" i="3"/>
  <c r="AS53" i="3"/>
  <c r="AR53" i="3"/>
  <c r="AQ53" i="3"/>
  <c r="AP53" i="3"/>
  <c r="L53" i="3"/>
  <c r="Z11" i="3" s="1"/>
  <c r="K53" i="3"/>
  <c r="J53" i="3"/>
  <c r="X11" i="3" s="1"/>
  <c r="X53" i="3" s="1"/>
  <c r="I53" i="3"/>
  <c r="H53" i="3"/>
  <c r="G53" i="3"/>
  <c r="F53" i="3"/>
  <c r="E53" i="3"/>
  <c r="D53" i="3"/>
  <c r="R11" i="3" s="1"/>
  <c r="C53" i="3"/>
  <c r="DB52" i="3"/>
  <c r="DA52" i="3"/>
  <c r="CY52" i="3"/>
  <c r="CX52" i="3"/>
  <c r="CW52" i="3"/>
  <c r="CV52" i="3"/>
  <c r="CU52" i="3"/>
  <c r="CT52" i="3"/>
  <c r="CS52" i="3"/>
  <c r="BJ52" i="3"/>
  <c r="BJ80" i="3" s="1"/>
  <c r="BI52" i="3"/>
  <c r="AY52" i="3"/>
  <c r="BM53" i="3" s="1"/>
  <c r="BM81" i="3" s="1"/>
  <c r="AX52" i="3"/>
  <c r="BL52" i="3" s="1"/>
  <c r="AW52" i="3"/>
  <c r="AV52" i="3"/>
  <c r="AU52" i="3"/>
  <c r="AT52" i="3"/>
  <c r="AS52" i="3"/>
  <c r="AR52" i="3"/>
  <c r="BF54" i="3" s="1"/>
  <c r="AQ52" i="3"/>
  <c r="AP52" i="3"/>
  <c r="BD52" i="3" s="1"/>
  <c r="BD80" i="3" s="1"/>
  <c r="Z52" i="3"/>
  <c r="S52" i="3"/>
  <c r="L52" i="3"/>
  <c r="K52" i="3"/>
  <c r="J52" i="3"/>
  <c r="I52" i="3"/>
  <c r="H52" i="3"/>
  <c r="V11" i="3" s="1"/>
  <c r="V53" i="3" s="1"/>
  <c r="G52" i="3"/>
  <c r="U11" i="3" s="1"/>
  <c r="U53" i="3" s="1"/>
  <c r="F52" i="3"/>
  <c r="T11" i="3" s="1"/>
  <c r="T53" i="3" s="1"/>
  <c r="E52" i="3"/>
  <c r="D52" i="3"/>
  <c r="C52" i="3"/>
  <c r="DB51" i="3"/>
  <c r="DA51" i="3"/>
  <c r="CZ51" i="3"/>
  <c r="CY51" i="3"/>
  <c r="CX51" i="3"/>
  <c r="CW51" i="3"/>
  <c r="CV51" i="3"/>
  <c r="CT51" i="3"/>
  <c r="CS51" i="3"/>
  <c r="BF51" i="3"/>
  <c r="BE51" i="3"/>
  <c r="AY51" i="3"/>
  <c r="AX51" i="3"/>
  <c r="AW51" i="3"/>
  <c r="AV51" i="3"/>
  <c r="AU51" i="3"/>
  <c r="AT51" i="3"/>
  <c r="AS51" i="3"/>
  <c r="AR51" i="3"/>
  <c r="AQ51" i="3"/>
  <c r="AP51" i="3"/>
  <c r="DB50" i="3"/>
  <c r="DA50" i="3"/>
  <c r="CZ50" i="3"/>
  <c r="CW50" i="3"/>
  <c r="CU50" i="3"/>
  <c r="CT50" i="3"/>
  <c r="CS50" i="3"/>
  <c r="BY50" i="3"/>
  <c r="AY50" i="3"/>
  <c r="BM52" i="3" s="1"/>
  <c r="BM80" i="3" s="1"/>
  <c r="AX50" i="3"/>
  <c r="BL53" i="3" s="1"/>
  <c r="BL81" i="3" s="1"/>
  <c r="AW50" i="3"/>
  <c r="AV50" i="3"/>
  <c r="BJ54" i="3" s="1"/>
  <c r="BJ82" i="3" s="1"/>
  <c r="AU50" i="3"/>
  <c r="AT50" i="3"/>
  <c r="AS50" i="3"/>
  <c r="AR50" i="3"/>
  <c r="BF52" i="3" s="1"/>
  <c r="AQ50" i="3"/>
  <c r="BE52" i="3" s="1"/>
  <c r="BE80" i="3" s="1"/>
  <c r="AP50" i="3"/>
  <c r="BD53" i="3" s="1"/>
  <c r="BD81" i="3" s="1"/>
  <c r="DB49" i="3"/>
  <c r="DA49" i="3"/>
  <c r="CZ49" i="3"/>
  <c r="CY49" i="3"/>
  <c r="CX49" i="3"/>
  <c r="CW49" i="3"/>
  <c r="CT49" i="3"/>
  <c r="CS49" i="3"/>
  <c r="V49" i="3"/>
  <c r="U49" i="3"/>
  <c r="CY48" i="3"/>
  <c r="CX48" i="3"/>
  <c r="CW48" i="3"/>
  <c r="CV48" i="3"/>
  <c r="CG48" i="3"/>
  <c r="DB48" i="3" s="1"/>
  <c r="CF48" i="3"/>
  <c r="DA48" i="3" s="1"/>
  <c r="CE48" i="3"/>
  <c r="CZ48" i="3" s="1"/>
  <c r="CD48" i="3"/>
  <c r="CC48" i="3"/>
  <c r="CB48" i="3"/>
  <c r="CA48" i="3"/>
  <c r="BZ48" i="3"/>
  <c r="CU48" i="3" s="1"/>
  <c r="BY48" i="3"/>
  <c r="CT48" i="3" s="1"/>
  <c r="BX48" i="3"/>
  <c r="CS48" i="3" s="1"/>
  <c r="L48" i="3"/>
  <c r="K48" i="3"/>
  <c r="J48" i="3"/>
  <c r="I48" i="3"/>
  <c r="H48" i="3"/>
  <c r="G48" i="3"/>
  <c r="F48" i="3"/>
  <c r="E48" i="3"/>
  <c r="D48" i="3"/>
  <c r="C48" i="3"/>
  <c r="L47" i="3"/>
  <c r="Z10" i="3" s="1"/>
  <c r="K47" i="3"/>
  <c r="Y10" i="3" s="1"/>
  <c r="J47" i="3"/>
  <c r="I47" i="3"/>
  <c r="H47" i="3"/>
  <c r="G47" i="3"/>
  <c r="F47" i="3"/>
  <c r="E47" i="3"/>
  <c r="D47" i="3"/>
  <c r="R10" i="3" s="1"/>
  <c r="C47" i="3"/>
  <c r="Q10" i="3" s="1"/>
  <c r="L46" i="3"/>
  <c r="K46" i="3"/>
  <c r="J46" i="3"/>
  <c r="I46" i="3"/>
  <c r="H46" i="3"/>
  <c r="G46" i="3"/>
  <c r="U10" i="3" s="1"/>
  <c r="F46" i="3"/>
  <c r="T10" i="3" s="1"/>
  <c r="E46" i="3"/>
  <c r="D46" i="3"/>
  <c r="C46" i="3"/>
  <c r="L45" i="3"/>
  <c r="K45" i="3"/>
  <c r="J45" i="3"/>
  <c r="X10" i="3" s="1"/>
  <c r="I45" i="3"/>
  <c r="W10" i="3" s="1"/>
  <c r="H45" i="3"/>
  <c r="V10" i="3" s="1"/>
  <c r="G45" i="3"/>
  <c r="F45" i="3"/>
  <c r="E45" i="3"/>
  <c r="D45" i="3"/>
  <c r="C45" i="3"/>
  <c r="DB42" i="3"/>
  <c r="DA42" i="3"/>
  <c r="CZ42" i="3"/>
  <c r="CY42" i="3"/>
  <c r="CX42" i="3"/>
  <c r="CW42" i="3"/>
  <c r="CV42" i="3"/>
  <c r="CU42" i="3"/>
  <c r="CT42" i="3"/>
  <c r="CS42" i="3"/>
  <c r="CG42" i="3"/>
  <c r="CF42" i="3"/>
  <c r="CE42" i="3"/>
  <c r="CD42" i="3"/>
  <c r="CC42" i="3"/>
  <c r="CB42" i="3"/>
  <c r="CA42" i="3"/>
  <c r="BZ42" i="3"/>
  <c r="BY42" i="3"/>
  <c r="BX42" i="3"/>
  <c r="DB41" i="3"/>
  <c r="DA41" i="3"/>
  <c r="CZ41" i="3"/>
  <c r="CY41" i="3"/>
  <c r="CX41" i="3"/>
  <c r="CW41" i="3"/>
  <c r="CV41" i="3"/>
  <c r="CU41" i="3"/>
  <c r="CT41" i="3"/>
  <c r="CS41" i="3"/>
  <c r="CG41" i="3"/>
  <c r="CF41" i="3"/>
  <c r="CE41" i="3"/>
  <c r="CD41" i="3"/>
  <c r="CC41" i="3"/>
  <c r="CB41" i="3"/>
  <c r="CA41" i="3"/>
  <c r="BZ41" i="3"/>
  <c r="BY41" i="3"/>
  <c r="BX41" i="3"/>
  <c r="L41" i="3"/>
  <c r="K41" i="3"/>
  <c r="J41" i="3"/>
  <c r="I41" i="3"/>
  <c r="H41" i="3"/>
  <c r="G41" i="3"/>
  <c r="F41" i="3"/>
  <c r="E41" i="3"/>
  <c r="D41" i="3"/>
  <c r="C41" i="3"/>
  <c r="DB40" i="3"/>
  <c r="DA40" i="3"/>
  <c r="CZ40" i="3"/>
  <c r="CY40" i="3"/>
  <c r="CX40" i="3"/>
  <c r="CW40" i="3"/>
  <c r="CV40" i="3"/>
  <c r="CU40" i="3"/>
  <c r="CT40" i="3"/>
  <c r="CS40" i="3"/>
  <c r="CG40" i="3"/>
  <c r="CF40" i="3"/>
  <c r="CE40" i="3"/>
  <c r="CD40" i="3"/>
  <c r="CC40" i="3"/>
  <c r="CB40" i="3"/>
  <c r="CA40" i="3"/>
  <c r="BZ40" i="3"/>
  <c r="BY40" i="3"/>
  <c r="BX40" i="3"/>
  <c r="L40" i="3"/>
  <c r="K40" i="3"/>
  <c r="J40" i="3"/>
  <c r="I40" i="3"/>
  <c r="H40" i="3"/>
  <c r="G40" i="3"/>
  <c r="F40" i="3"/>
  <c r="E40" i="3"/>
  <c r="D40" i="3"/>
  <c r="C40" i="3"/>
  <c r="DB39" i="3"/>
  <c r="DA39" i="3"/>
  <c r="CZ39" i="3"/>
  <c r="CY39" i="3"/>
  <c r="CX39" i="3"/>
  <c r="CW39" i="3"/>
  <c r="CV39" i="3"/>
  <c r="CU39" i="3"/>
  <c r="CT39" i="3"/>
  <c r="CS39" i="3"/>
  <c r="CG39" i="3"/>
  <c r="CF39" i="3"/>
  <c r="CE39" i="3"/>
  <c r="CD39" i="3"/>
  <c r="CC39" i="3"/>
  <c r="CB39" i="3"/>
  <c r="CA39" i="3"/>
  <c r="BZ39" i="3"/>
  <c r="BY39" i="3"/>
  <c r="BX39" i="3"/>
  <c r="Z39" i="3"/>
  <c r="BM72" i="3" s="1"/>
  <c r="Y39" i="3"/>
  <c r="BL72" i="3" s="1"/>
  <c r="X39" i="3"/>
  <c r="W39" i="3"/>
  <c r="BJ72" i="3" s="1"/>
  <c r="V39" i="3"/>
  <c r="BI25" i="3" s="1"/>
  <c r="U39" i="3"/>
  <c r="T39" i="3"/>
  <c r="BG72" i="3" s="1"/>
  <c r="S39" i="3"/>
  <c r="BF72" i="3" s="1"/>
  <c r="R39" i="3"/>
  <c r="BE72" i="3" s="1"/>
  <c r="Q39" i="3"/>
  <c r="BD72" i="3" s="1"/>
  <c r="L39" i="3"/>
  <c r="K39" i="3"/>
  <c r="Y9" i="3" s="1"/>
  <c r="Y51" i="3" s="1"/>
  <c r="J39" i="3"/>
  <c r="X9" i="3" s="1"/>
  <c r="X51" i="3" s="1"/>
  <c r="I39" i="3"/>
  <c r="H39" i="3"/>
  <c r="G39" i="3"/>
  <c r="F39" i="3"/>
  <c r="E39" i="3"/>
  <c r="D39" i="3"/>
  <c r="C39" i="3"/>
  <c r="DB38" i="3"/>
  <c r="DA38" i="3"/>
  <c r="CZ38" i="3"/>
  <c r="CY38" i="3"/>
  <c r="CX38" i="3"/>
  <c r="CW38" i="3"/>
  <c r="CV38" i="3"/>
  <c r="CU38" i="3"/>
  <c r="CT38" i="3"/>
  <c r="CS38" i="3"/>
  <c r="CG38" i="3"/>
  <c r="CF38" i="3"/>
  <c r="CE38" i="3"/>
  <c r="CD38" i="3"/>
  <c r="CC38" i="3"/>
  <c r="CB38" i="3"/>
  <c r="CA38" i="3"/>
  <c r="BZ38" i="3"/>
  <c r="BY38" i="3"/>
  <c r="BX38" i="3"/>
  <c r="Z38" i="3"/>
  <c r="Y38" i="3"/>
  <c r="X38" i="3"/>
  <c r="W38" i="3"/>
  <c r="BJ71" i="3" s="1"/>
  <c r="V38" i="3"/>
  <c r="BI71" i="3" s="1"/>
  <c r="U38" i="3"/>
  <c r="BH71" i="3" s="1"/>
  <c r="T38" i="3"/>
  <c r="BG71" i="3" s="1"/>
  <c r="S38" i="3"/>
  <c r="R38" i="3"/>
  <c r="Q38" i="3"/>
  <c r="L38" i="3"/>
  <c r="K38" i="3"/>
  <c r="J38" i="3"/>
  <c r="I38" i="3"/>
  <c r="H38" i="3"/>
  <c r="G38" i="3"/>
  <c r="U9" i="3" s="1"/>
  <c r="U51" i="3" s="1"/>
  <c r="F38" i="3"/>
  <c r="T9" i="3" s="1"/>
  <c r="T51" i="3" s="1"/>
  <c r="E38" i="3"/>
  <c r="S9" i="3" s="1"/>
  <c r="S51" i="3" s="1"/>
  <c r="D38" i="3"/>
  <c r="C38" i="3"/>
  <c r="DB37" i="3"/>
  <c r="DA37" i="3"/>
  <c r="CZ37" i="3"/>
  <c r="CY37" i="3"/>
  <c r="CX37" i="3"/>
  <c r="CW37" i="3"/>
  <c r="CV37" i="3"/>
  <c r="CU37" i="3"/>
  <c r="CT37" i="3"/>
  <c r="CS37" i="3"/>
  <c r="CG37" i="3"/>
  <c r="CF37" i="3"/>
  <c r="CE37" i="3"/>
  <c r="CD37" i="3"/>
  <c r="CC37" i="3"/>
  <c r="CB37" i="3"/>
  <c r="CA37" i="3"/>
  <c r="BZ37" i="3"/>
  <c r="BY37" i="3"/>
  <c r="BX37" i="3"/>
  <c r="BL37" i="3"/>
  <c r="BD37" i="3"/>
  <c r="Z37" i="3"/>
  <c r="BM70" i="3" s="1"/>
  <c r="Y37" i="3"/>
  <c r="BL70" i="3" s="1"/>
  <c r="X37" i="3"/>
  <c r="BK70" i="3" s="1"/>
  <c r="W37" i="3"/>
  <c r="BJ70" i="3" s="1"/>
  <c r="V37" i="3"/>
  <c r="BI70" i="3" s="1"/>
  <c r="U37" i="3"/>
  <c r="BH70" i="3" s="1"/>
  <c r="T37" i="3"/>
  <c r="BG70" i="3" s="1"/>
  <c r="S37" i="3"/>
  <c r="BF70" i="3" s="1"/>
  <c r="R37" i="3"/>
  <c r="BE70" i="3" s="1"/>
  <c r="Q37" i="3"/>
  <c r="BD70" i="3" s="1"/>
  <c r="DB36" i="3"/>
  <c r="DA36" i="3"/>
  <c r="CZ36" i="3"/>
  <c r="CY36" i="3"/>
  <c r="CX36" i="3"/>
  <c r="CW36" i="3"/>
  <c r="CV36" i="3"/>
  <c r="CU36" i="3"/>
  <c r="CT36" i="3"/>
  <c r="CS36" i="3"/>
  <c r="CG36" i="3"/>
  <c r="CF36" i="3"/>
  <c r="CE36" i="3"/>
  <c r="CD36" i="3"/>
  <c r="CC36" i="3"/>
  <c r="CB36" i="3"/>
  <c r="CA36" i="3"/>
  <c r="BZ36" i="3"/>
  <c r="BY36" i="3"/>
  <c r="BX36" i="3"/>
  <c r="Z36" i="3"/>
  <c r="Y36" i="3"/>
  <c r="BL69" i="3" s="1"/>
  <c r="X36" i="3"/>
  <c r="BK69" i="3" s="1"/>
  <c r="W36" i="3"/>
  <c r="BJ69" i="3" s="1"/>
  <c r="V36" i="3"/>
  <c r="BI69" i="3" s="1"/>
  <c r="U36" i="3"/>
  <c r="BH69" i="3" s="1"/>
  <c r="T36" i="3"/>
  <c r="S36" i="3"/>
  <c r="R36" i="3"/>
  <c r="Q36" i="3"/>
  <c r="DB35" i="3"/>
  <c r="DA35" i="3"/>
  <c r="CZ35" i="3"/>
  <c r="CY35" i="3"/>
  <c r="CX35" i="3"/>
  <c r="CW35" i="3"/>
  <c r="CV35" i="3"/>
  <c r="CU35" i="3"/>
  <c r="CT35" i="3"/>
  <c r="CS35" i="3"/>
  <c r="CG35" i="3"/>
  <c r="CF35" i="3"/>
  <c r="CE35" i="3"/>
  <c r="CD35" i="3"/>
  <c r="CC35" i="3"/>
  <c r="CB35" i="3"/>
  <c r="CA35" i="3"/>
  <c r="BZ35" i="3"/>
  <c r="BY35" i="3"/>
  <c r="BX35" i="3"/>
  <c r="Z35" i="3"/>
  <c r="BM68" i="3" s="1"/>
  <c r="Y35" i="3"/>
  <c r="BL68" i="3" s="1"/>
  <c r="X35" i="3"/>
  <c r="BK68" i="3" s="1"/>
  <c r="W35" i="3"/>
  <c r="BJ68" i="3" s="1"/>
  <c r="V35" i="3"/>
  <c r="BI68" i="3" s="1"/>
  <c r="U35" i="3"/>
  <c r="T35" i="3"/>
  <c r="BG68" i="3" s="1"/>
  <c r="S35" i="3"/>
  <c r="R35" i="3"/>
  <c r="Q35" i="3"/>
  <c r="DB34" i="3"/>
  <c r="DA34" i="3"/>
  <c r="CZ34" i="3"/>
  <c r="CY34" i="3"/>
  <c r="CX34" i="3"/>
  <c r="CW34" i="3"/>
  <c r="CV34" i="3"/>
  <c r="CU34" i="3"/>
  <c r="CT34" i="3"/>
  <c r="CS34" i="3"/>
  <c r="CG34" i="3"/>
  <c r="CF34" i="3"/>
  <c r="CE34" i="3"/>
  <c r="CD34" i="3"/>
  <c r="CC34" i="3"/>
  <c r="CB34" i="3"/>
  <c r="CA34" i="3"/>
  <c r="BZ34" i="3"/>
  <c r="BY34" i="3"/>
  <c r="BX34" i="3"/>
  <c r="AY34" i="3"/>
  <c r="AX34" i="3"/>
  <c r="AW34" i="3"/>
  <c r="AV34" i="3"/>
  <c r="AU34" i="3"/>
  <c r="AT34" i="3"/>
  <c r="AS34" i="3"/>
  <c r="AR34" i="3"/>
  <c r="BF11" i="3" s="1"/>
  <c r="BF39" i="3" s="1"/>
  <c r="AQ34" i="3"/>
  <c r="AP34" i="3"/>
  <c r="Z34" i="3"/>
  <c r="BM67" i="3" s="1"/>
  <c r="Y34" i="3"/>
  <c r="BL67" i="3" s="1"/>
  <c r="X34" i="3"/>
  <c r="BK67" i="3" s="1"/>
  <c r="W34" i="3"/>
  <c r="BJ67" i="3" s="1"/>
  <c r="V34" i="3"/>
  <c r="BI67" i="3" s="1"/>
  <c r="U34" i="3"/>
  <c r="T34" i="3"/>
  <c r="S34" i="3"/>
  <c r="R34" i="3"/>
  <c r="BE20" i="3" s="1"/>
  <c r="Q34" i="3"/>
  <c r="L34" i="3"/>
  <c r="K34" i="3"/>
  <c r="Y8" i="3" s="1"/>
  <c r="J34" i="3"/>
  <c r="X8" i="3" s="1"/>
  <c r="I34" i="3"/>
  <c r="W8" i="3" s="1"/>
  <c r="H34" i="3"/>
  <c r="V8" i="3" s="1"/>
  <c r="CC51" i="3" s="1"/>
  <c r="G34" i="3"/>
  <c r="F34" i="3"/>
  <c r="E34" i="3"/>
  <c r="D34" i="3"/>
  <c r="C34" i="3"/>
  <c r="DB33" i="3"/>
  <c r="DA33" i="3"/>
  <c r="CZ33" i="3"/>
  <c r="CY33" i="3"/>
  <c r="CX33" i="3"/>
  <c r="CW33" i="3"/>
  <c r="CV33" i="3"/>
  <c r="CU33" i="3"/>
  <c r="CT33" i="3"/>
  <c r="CS33" i="3"/>
  <c r="CG33" i="3"/>
  <c r="CF33" i="3"/>
  <c r="CE33" i="3"/>
  <c r="CD33" i="3"/>
  <c r="CC33" i="3"/>
  <c r="CB33" i="3"/>
  <c r="CA33" i="3"/>
  <c r="BZ33" i="3"/>
  <c r="BY33" i="3"/>
  <c r="BX33" i="3"/>
  <c r="AY33" i="3"/>
  <c r="AX33" i="3"/>
  <c r="BL11" i="3" s="1"/>
  <c r="AW33" i="3"/>
  <c r="AV33" i="3"/>
  <c r="AU33" i="3"/>
  <c r="AT33" i="3"/>
  <c r="AS33" i="3"/>
  <c r="AR33" i="3"/>
  <c r="AQ33" i="3"/>
  <c r="AP33" i="3"/>
  <c r="BD11" i="3" s="1"/>
  <c r="Z33" i="3"/>
  <c r="BM66" i="3" s="1"/>
  <c r="Y33" i="3"/>
  <c r="BL66" i="3" s="1"/>
  <c r="X33" i="3"/>
  <c r="BK66" i="3" s="1"/>
  <c r="W33" i="3"/>
  <c r="BJ66" i="3" s="1"/>
  <c r="V33" i="3"/>
  <c r="BI66" i="3" s="1"/>
  <c r="U33" i="3"/>
  <c r="BH66" i="3" s="1"/>
  <c r="T33" i="3"/>
  <c r="BG66" i="3" s="1"/>
  <c r="S33" i="3"/>
  <c r="BF66" i="3" s="1"/>
  <c r="R33" i="3"/>
  <c r="BE66" i="3" s="1"/>
  <c r="Q33" i="3"/>
  <c r="BD66" i="3" s="1"/>
  <c r="L33" i="3"/>
  <c r="K33" i="3"/>
  <c r="J33" i="3"/>
  <c r="I33" i="3"/>
  <c r="H33" i="3"/>
  <c r="G33" i="3"/>
  <c r="F33" i="3"/>
  <c r="E33" i="3"/>
  <c r="D33" i="3"/>
  <c r="C33" i="3"/>
  <c r="BI32" i="3"/>
  <c r="AY32" i="3"/>
  <c r="AX32" i="3"/>
  <c r="AW32" i="3"/>
  <c r="AV32" i="3"/>
  <c r="BJ11" i="3" s="1"/>
  <c r="BJ39" i="3" s="1"/>
  <c r="AU32" i="3"/>
  <c r="AT32" i="3"/>
  <c r="AS32" i="3"/>
  <c r="AR32" i="3"/>
  <c r="AQ32" i="3"/>
  <c r="AP32" i="3"/>
  <c r="Z32" i="3"/>
  <c r="Y32" i="3"/>
  <c r="X32" i="3"/>
  <c r="W32" i="3"/>
  <c r="V32" i="3"/>
  <c r="U32" i="3"/>
  <c r="T32" i="3"/>
  <c r="BG65" i="3" s="1"/>
  <c r="S32" i="3"/>
  <c r="BF65" i="3" s="1"/>
  <c r="R32" i="3"/>
  <c r="Q32" i="3"/>
  <c r="L32" i="3"/>
  <c r="Z8" i="3" s="1"/>
  <c r="K32" i="3"/>
  <c r="J32" i="3"/>
  <c r="I32" i="3"/>
  <c r="H32" i="3"/>
  <c r="G32" i="3"/>
  <c r="F32" i="3"/>
  <c r="T8" i="3" s="1"/>
  <c r="E32" i="3"/>
  <c r="D32" i="3"/>
  <c r="R8" i="3" s="1"/>
  <c r="C32" i="3"/>
  <c r="AY31" i="3"/>
  <c r="AX31" i="3"/>
  <c r="AW31" i="3"/>
  <c r="AV31" i="3"/>
  <c r="AU31" i="3"/>
  <c r="AT31" i="3"/>
  <c r="AS31" i="3"/>
  <c r="AR31" i="3"/>
  <c r="AQ31" i="3"/>
  <c r="AP31" i="3"/>
  <c r="Z31" i="3"/>
  <c r="Y31" i="3"/>
  <c r="X31" i="3"/>
  <c r="W31" i="3"/>
  <c r="V31" i="3"/>
  <c r="U31" i="3"/>
  <c r="T31" i="3"/>
  <c r="S31" i="3"/>
  <c r="R31" i="3"/>
  <c r="Q31" i="3"/>
  <c r="L31" i="3"/>
  <c r="K31" i="3"/>
  <c r="J31" i="3"/>
  <c r="I31" i="3"/>
  <c r="H31" i="3"/>
  <c r="G31" i="3"/>
  <c r="F31" i="3"/>
  <c r="E31" i="3"/>
  <c r="D31" i="3"/>
  <c r="C31" i="3"/>
  <c r="Q8" i="3" s="1"/>
  <c r="Z30" i="3"/>
  <c r="Y30" i="3"/>
  <c r="X30" i="3"/>
  <c r="W30" i="3"/>
  <c r="V30" i="3"/>
  <c r="U30" i="3"/>
  <c r="T30" i="3"/>
  <c r="S30" i="3"/>
  <c r="R30" i="3"/>
  <c r="Q30" i="3"/>
  <c r="Z29" i="3"/>
  <c r="Y29" i="3"/>
  <c r="X29" i="3"/>
  <c r="W29" i="3"/>
  <c r="V29" i="3"/>
  <c r="U29" i="3"/>
  <c r="T29" i="3"/>
  <c r="S29" i="3"/>
  <c r="R29" i="3"/>
  <c r="Q29" i="3"/>
  <c r="Z28" i="3"/>
  <c r="Y28" i="3"/>
  <c r="X28" i="3"/>
  <c r="W28" i="3"/>
  <c r="V28" i="3"/>
  <c r="U28" i="3"/>
  <c r="T28" i="3"/>
  <c r="S28" i="3"/>
  <c r="R28" i="3"/>
  <c r="Q28" i="3"/>
  <c r="AY27" i="3"/>
  <c r="BM10" i="3" s="1"/>
  <c r="AX27" i="3"/>
  <c r="AW27" i="3"/>
  <c r="AV27" i="3"/>
  <c r="AU27" i="3"/>
  <c r="AT27" i="3"/>
  <c r="AS27" i="3"/>
  <c r="AR27" i="3"/>
  <c r="BF10" i="3" s="1"/>
  <c r="AQ27" i="3"/>
  <c r="BE10" i="3" s="1"/>
  <c r="AP27" i="3"/>
  <c r="Z27" i="3"/>
  <c r="Y27" i="3"/>
  <c r="X27" i="3"/>
  <c r="W27" i="3"/>
  <c r="V27" i="3"/>
  <c r="U27" i="3"/>
  <c r="T27" i="3"/>
  <c r="S27" i="3"/>
  <c r="R27" i="3"/>
  <c r="R48" i="3" s="1"/>
  <c r="Q27" i="3"/>
  <c r="L27" i="3"/>
  <c r="K27" i="3"/>
  <c r="J27" i="3"/>
  <c r="I27" i="3"/>
  <c r="W7" i="3" s="1"/>
  <c r="H27" i="3"/>
  <c r="G27" i="3"/>
  <c r="F27" i="3"/>
  <c r="E27" i="3"/>
  <c r="D27" i="3"/>
  <c r="C27" i="3"/>
  <c r="AY26" i="3"/>
  <c r="AX26" i="3"/>
  <c r="AW26" i="3"/>
  <c r="AV26" i="3"/>
  <c r="AU26" i="3"/>
  <c r="AT26" i="3"/>
  <c r="AS26" i="3"/>
  <c r="AR26" i="3"/>
  <c r="AQ26" i="3"/>
  <c r="AP26" i="3"/>
  <c r="Z26" i="3"/>
  <c r="Y26" i="3"/>
  <c r="X26" i="3"/>
  <c r="W26" i="3"/>
  <c r="V26" i="3"/>
  <c r="U26" i="3"/>
  <c r="T26" i="3"/>
  <c r="S26" i="3"/>
  <c r="R26" i="3"/>
  <c r="Q26" i="3"/>
  <c r="L26" i="3"/>
  <c r="K26" i="3"/>
  <c r="J26" i="3"/>
  <c r="I26" i="3"/>
  <c r="H26" i="3"/>
  <c r="G26" i="3"/>
  <c r="F26" i="3"/>
  <c r="E26" i="3"/>
  <c r="S7" i="3" s="1"/>
  <c r="S49" i="3" s="1"/>
  <c r="D26" i="3"/>
  <c r="R7" i="3" s="1"/>
  <c r="R49" i="3" s="1"/>
  <c r="C26" i="3"/>
  <c r="BM25" i="3"/>
  <c r="BJ25" i="3"/>
  <c r="BH25" i="3"/>
  <c r="BG25" i="3"/>
  <c r="BF25" i="3"/>
  <c r="BE25" i="3"/>
  <c r="AY25" i="3"/>
  <c r="AX25" i="3"/>
  <c r="AW25" i="3"/>
  <c r="AV25" i="3"/>
  <c r="AU25" i="3"/>
  <c r="AT25" i="3"/>
  <c r="AS25" i="3"/>
  <c r="AR25" i="3"/>
  <c r="AQ25" i="3"/>
  <c r="AP25" i="3"/>
  <c r="Z25" i="3"/>
  <c r="Y25" i="3"/>
  <c r="X25" i="3"/>
  <c r="W25" i="3"/>
  <c r="V25" i="3"/>
  <c r="U25" i="3"/>
  <c r="T25" i="3"/>
  <c r="S25" i="3"/>
  <c r="R25" i="3"/>
  <c r="Q25" i="3"/>
  <c r="L25" i="3"/>
  <c r="K25" i="3"/>
  <c r="J25" i="3"/>
  <c r="I25" i="3"/>
  <c r="H25" i="3"/>
  <c r="G25" i="3"/>
  <c r="U7" i="3" s="1"/>
  <c r="F25" i="3"/>
  <c r="T7" i="3" s="1"/>
  <c r="T49" i="3" s="1"/>
  <c r="E25" i="3"/>
  <c r="D25" i="3"/>
  <c r="C25" i="3"/>
  <c r="BJ24" i="3"/>
  <c r="BI24" i="3"/>
  <c r="BH24" i="3"/>
  <c r="BG24" i="3"/>
  <c r="AY24" i="3"/>
  <c r="AX24" i="3"/>
  <c r="AW24" i="3"/>
  <c r="AV24" i="3"/>
  <c r="AU24" i="3"/>
  <c r="BI10" i="3" s="1"/>
  <c r="BI38" i="3" s="1"/>
  <c r="AT24" i="3"/>
  <c r="AS24" i="3"/>
  <c r="AR24" i="3"/>
  <c r="AQ24" i="3"/>
  <c r="AP24" i="3"/>
  <c r="L24" i="3"/>
  <c r="K24" i="3"/>
  <c r="J24" i="3"/>
  <c r="I24" i="3"/>
  <c r="H24" i="3"/>
  <c r="G24" i="3"/>
  <c r="F24" i="3"/>
  <c r="E24" i="3"/>
  <c r="D24" i="3"/>
  <c r="C24" i="3"/>
  <c r="BL23" i="3"/>
  <c r="BK23" i="3"/>
  <c r="BJ23" i="3"/>
  <c r="BI23" i="3"/>
  <c r="BH23" i="3"/>
  <c r="BG23" i="3"/>
  <c r="BD23" i="3"/>
  <c r="CO22" i="3"/>
  <c r="BL22" i="3"/>
  <c r="BK22" i="3"/>
  <c r="BJ22" i="3"/>
  <c r="BI22" i="3"/>
  <c r="BD22" i="3"/>
  <c r="CO21" i="3"/>
  <c r="CN21" i="3"/>
  <c r="BM21" i="3"/>
  <c r="BL21" i="3"/>
  <c r="BJ21" i="3"/>
  <c r="BI21" i="3"/>
  <c r="BG21" i="3"/>
  <c r="BF21" i="3"/>
  <c r="BE21" i="3"/>
  <c r="BD21" i="3"/>
  <c r="CO20" i="3"/>
  <c r="CN20" i="3"/>
  <c r="CM20" i="3"/>
  <c r="BL20" i="3"/>
  <c r="BK20" i="3"/>
  <c r="BF20" i="3"/>
  <c r="BD20" i="3"/>
  <c r="AY20" i="3"/>
  <c r="BM9" i="3" s="1"/>
  <c r="AX20" i="3"/>
  <c r="AW20" i="3"/>
  <c r="AV20" i="3"/>
  <c r="AU20" i="3"/>
  <c r="AT20" i="3"/>
  <c r="AS20" i="3"/>
  <c r="AR20" i="3"/>
  <c r="AQ20" i="3"/>
  <c r="AP20" i="3"/>
  <c r="L20" i="3"/>
  <c r="K20" i="3"/>
  <c r="J20" i="3"/>
  <c r="I20" i="3"/>
  <c r="H20" i="3"/>
  <c r="G20" i="3"/>
  <c r="U6" i="3" s="1"/>
  <c r="F20" i="3"/>
  <c r="E20" i="3"/>
  <c r="D20" i="3"/>
  <c r="C20" i="3"/>
  <c r="CO19" i="3"/>
  <c r="CN19" i="3"/>
  <c r="CM19" i="3"/>
  <c r="CL19" i="3"/>
  <c r="BM19" i="3"/>
  <c r="BL19" i="3"/>
  <c r="BK19" i="3"/>
  <c r="BJ19" i="3"/>
  <c r="BI19" i="3"/>
  <c r="BH19" i="3"/>
  <c r="BG19" i="3"/>
  <c r="BE19" i="3"/>
  <c r="BD19" i="3"/>
  <c r="AY19" i="3"/>
  <c r="AX19" i="3"/>
  <c r="AW19" i="3"/>
  <c r="AV19" i="3"/>
  <c r="AU19" i="3"/>
  <c r="AT19" i="3"/>
  <c r="AS19" i="3"/>
  <c r="AR19" i="3"/>
  <c r="AQ19" i="3"/>
  <c r="AP19" i="3"/>
  <c r="L19" i="3"/>
  <c r="K19" i="3"/>
  <c r="J19" i="3"/>
  <c r="I19" i="3"/>
  <c r="H19" i="3"/>
  <c r="G19" i="3"/>
  <c r="F19" i="3"/>
  <c r="E19" i="3"/>
  <c r="D19" i="3"/>
  <c r="C19" i="3"/>
  <c r="CO18" i="3"/>
  <c r="CN18" i="3"/>
  <c r="CM18" i="3"/>
  <c r="CL18" i="3"/>
  <c r="CK18" i="3"/>
  <c r="BJ18" i="3"/>
  <c r="BI18" i="3"/>
  <c r="BH18" i="3"/>
  <c r="BG18" i="3"/>
  <c r="BF18" i="3"/>
  <c r="AY18" i="3"/>
  <c r="AX18" i="3"/>
  <c r="AW18" i="3"/>
  <c r="BK9" i="3" s="1"/>
  <c r="BK37" i="3" s="1"/>
  <c r="AV18" i="3"/>
  <c r="BJ9" i="3" s="1"/>
  <c r="BJ37" i="3" s="1"/>
  <c r="AU18" i="3"/>
  <c r="BI9" i="3" s="1"/>
  <c r="BI37" i="3" s="1"/>
  <c r="AT18" i="3"/>
  <c r="AS18" i="3"/>
  <c r="AR18" i="3"/>
  <c r="AQ18" i="3"/>
  <c r="AP18" i="3"/>
  <c r="Z18" i="3"/>
  <c r="Y18" i="3"/>
  <c r="X18" i="3"/>
  <c r="W18" i="3"/>
  <c r="V18" i="3"/>
  <c r="R18" i="3"/>
  <c r="BY56" i="3" s="1"/>
  <c r="Q18" i="3"/>
  <c r="BX56" i="3" s="1"/>
  <c r="L18" i="3"/>
  <c r="Z6" i="3" s="1"/>
  <c r="Z48" i="3" s="1"/>
  <c r="K18" i="3"/>
  <c r="J18" i="3"/>
  <c r="I18" i="3"/>
  <c r="H18" i="3"/>
  <c r="G18" i="3"/>
  <c r="F18" i="3"/>
  <c r="T6" i="3" s="1"/>
  <c r="E18" i="3"/>
  <c r="S6" i="3" s="1"/>
  <c r="D18" i="3"/>
  <c r="R6" i="3" s="1"/>
  <c r="C18" i="3"/>
  <c r="CO17" i="3"/>
  <c r="CN17" i="3"/>
  <c r="CM17" i="3"/>
  <c r="CL17" i="3"/>
  <c r="CK17" i="3"/>
  <c r="CJ17" i="3"/>
  <c r="AY17" i="3"/>
  <c r="AX17" i="3"/>
  <c r="AW17" i="3"/>
  <c r="AV17" i="3"/>
  <c r="AU17" i="3"/>
  <c r="AT17" i="3"/>
  <c r="AS17" i="3"/>
  <c r="BG9" i="3" s="1"/>
  <c r="BG37" i="3" s="1"/>
  <c r="AR17" i="3"/>
  <c r="BF9" i="3" s="1"/>
  <c r="AQ17" i="3"/>
  <c r="AP17" i="3"/>
  <c r="Z17" i="3"/>
  <c r="Y17" i="3"/>
  <c r="X17" i="3"/>
  <c r="V17" i="3"/>
  <c r="V59" i="3" s="1"/>
  <c r="U17" i="3"/>
  <c r="U59" i="3" s="1"/>
  <c r="T17" i="3"/>
  <c r="T59" i="3" s="1"/>
  <c r="S17" i="3"/>
  <c r="R17" i="3"/>
  <c r="Q17" i="3"/>
  <c r="L17" i="3"/>
  <c r="K17" i="3"/>
  <c r="J17" i="3"/>
  <c r="X6" i="3" s="1"/>
  <c r="I17" i="3"/>
  <c r="W6" i="3" s="1"/>
  <c r="H17" i="3"/>
  <c r="V6" i="3" s="1"/>
  <c r="G17" i="3"/>
  <c r="F17" i="3"/>
  <c r="E17" i="3"/>
  <c r="D17" i="3"/>
  <c r="C17" i="3"/>
  <c r="CO16" i="3"/>
  <c r="CN16" i="3"/>
  <c r="CM16" i="3"/>
  <c r="CL16" i="3"/>
  <c r="CK16" i="3"/>
  <c r="CJ16" i="3"/>
  <c r="CI16" i="3"/>
  <c r="Y16" i="3"/>
  <c r="X16" i="3"/>
  <c r="W16" i="3"/>
  <c r="CD55" i="3" s="1"/>
  <c r="V16" i="3"/>
  <c r="V58" i="3" s="1"/>
  <c r="T16" i="3"/>
  <c r="S16" i="3"/>
  <c r="CO15" i="3"/>
  <c r="CN15" i="3"/>
  <c r="CM15" i="3"/>
  <c r="CL15" i="3"/>
  <c r="CK15" i="3"/>
  <c r="CJ15" i="3"/>
  <c r="CI15" i="3"/>
  <c r="CH15" i="3"/>
  <c r="Z15" i="3"/>
  <c r="Y15" i="3"/>
  <c r="X15" i="3"/>
  <c r="V15" i="3"/>
  <c r="V57" i="3" s="1"/>
  <c r="U15" i="3"/>
  <c r="U57" i="3" s="1"/>
  <c r="T15" i="3"/>
  <c r="R15" i="3"/>
  <c r="R57" i="3" s="1"/>
  <c r="Q15" i="3"/>
  <c r="Q57" i="3" s="1"/>
  <c r="CO14" i="3"/>
  <c r="CN14" i="3"/>
  <c r="CM14" i="3"/>
  <c r="CL14" i="3"/>
  <c r="CK14" i="3"/>
  <c r="CJ14" i="3"/>
  <c r="CI14" i="3"/>
  <c r="CH14" i="3"/>
  <c r="CG14" i="3"/>
  <c r="X14" i="3"/>
  <c r="W14" i="3"/>
  <c r="W56" i="3" s="1"/>
  <c r="V14" i="3"/>
  <c r="V56" i="3" s="1"/>
  <c r="T14" i="3"/>
  <c r="DI13" i="3"/>
  <c r="DD13" i="3"/>
  <c r="DC13" i="3"/>
  <c r="DA13" i="3"/>
  <c r="CZ13" i="3"/>
  <c r="CY13" i="3"/>
  <c r="CX13" i="3"/>
  <c r="CW13" i="3"/>
  <c r="CV13" i="3"/>
  <c r="CU13" i="3"/>
  <c r="CT13" i="3"/>
  <c r="CS13" i="3"/>
  <c r="CO13" i="3"/>
  <c r="DJ13" i="3" s="1"/>
  <c r="CN13" i="3"/>
  <c r="CM13" i="3"/>
  <c r="DH13" i="3" s="1"/>
  <c r="CL13" i="3"/>
  <c r="CK13" i="3"/>
  <c r="CJ13" i="3"/>
  <c r="DE13" i="3" s="1"/>
  <c r="CI13" i="3"/>
  <c r="CH13" i="3"/>
  <c r="CG13" i="3"/>
  <c r="DB13" i="3" s="1"/>
  <c r="CF13" i="3"/>
  <c r="AY13" i="3"/>
  <c r="AX13" i="3"/>
  <c r="AW13" i="3"/>
  <c r="AV13" i="3"/>
  <c r="AU13" i="3"/>
  <c r="AT13" i="3"/>
  <c r="AS13" i="3"/>
  <c r="AR13" i="3"/>
  <c r="AQ13" i="3"/>
  <c r="AP13" i="3"/>
  <c r="R13" i="3"/>
  <c r="Q13" i="3"/>
  <c r="Q55" i="3" s="1"/>
  <c r="L13" i="3"/>
  <c r="K13" i="3"/>
  <c r="J13" i="3"/>
  <c r="I13" i="3"/>
  <c r="H13" i="3"/>
  <c r="G13" i="3"/>
  <c r="F13" i="3"/>
  <c r="E13" i="3"/>
  <c r="D13" i="3"/>
  <c r="C13" i="3"/>
  <c r="DI12" i="3"/>
  <c r="DE12" i="3"/>
  <c r="DD12" i="3"/>
  <c r="DC12" i="3"/>
  <c r="DA12" i="3"/>
  <c r="CZ12" i="3"/>
  <c r="CY12" i="3"/>
  <c r="CX12" i="3"/>
  <c r="CW12" i="3"/>
  <c r="CV12" i="3"/>
  <c r="CU12" i="3"/>
  <c r="CT12" i="3"/>
  <c r="CS12" i="3"/>
  <c r="CO12" i="3"/>
  <c r="DJ12" i="3" s="1"/>
  <c r="CN12" i="3"/>
  <c r="CM12" i="3"/>
  <c r="DH12" i="3" s="1"/>
  <c r="CL12" i="3"/>
  <c r="CZ71" i="3" s="1"/>
  <c r="CK12" i="3"/>
  <c r="BZ71" i="3" s="1"/>
  <c r="CJ12" i="3"/>
  <c r="CI12" i="3"/>
  <c r="CH12" i="3"/>
  <c r="CG12" i="3"/>
  <c r="DB12" i="3" s="1"/>
  <c r="CF12" i="3"/>
  <c r="AY12" i="3"/>
  <c r="AX12" i="3"/>
  <c r="AW12" i="3"/>
  <c r="AV12" i="3"/>
  <c r="AU12" i="3"/>
  <c r="AT12" i="3"/>
  <c r="AS12" i="3"/>
  <c r="AR12" i="3"/>
  <c r="AQ12" i="3"/>
  <c r="AP12" i="3"/>
  <c r="Z12" i="3"/>
  <c r="CG53" i="3" s="1"/>
  <c r="Y12" i="3"/>
  <c r="Y54" i="3" s="1"/>
  <c r="X12" i="3"/>
  <c r="X54" i="3" s="1"/>
  <c r="W12" i="3"/>
  <c r="CD53" i="3" s="1"/>
  <c r="S12" i="3"/>
  <c r="BZ53" i="3" s="1"/>
  <c r="R12" i="3"/>
  <c r="R54" i="3" s="1"/>
  <c r="Q12" i="3"/>
  <c r="Q54" i="3" s="1"/>
  <c r="L12" i="3"/>
  <c r="K12" i="3"/>
  <c r="J12" i="3"/>
  <c r="I12" i="3"/>
  <c r="H12" i="3"/>
  <c r="G12" i="3"/>
  <c r="F12" i="3"/>
  <c r="T5" i="3" s="1"/>
  <c r="T47" i="3" s="1"/>
  <c r="E12" i="3"/>
  <c r="D12" i="3"/>
  <c r="C12" i="3"/>
  <c r="DJ11" i="3"/>
  <c r="DI11" i="3"/>
  <c r="DF11" i="3"/>
  <c r="DC11" i="3"/>
  <c r="DA11" i="3"/>
  <c r="CY11" i="3"/>
  <c r="CX11" i="3"/>
  <c r="CW11" i="3"/>
  <c r="CV11" i="3"/>
  <c r="CU11" i="3"/>
  <c r="CT11" i="3"/>
  <c r="CS11" i="3"/>
  <c r="CN11" i="3"/>
  <c r="CM11" i="3"/>
  <c r="DH11" i="3" s="1"/>
  <c r="CL11" i="3"/>
  <c r="DA70" i="3" s="1"/>
  <c r="CK11" i="3"/>
  <c r="DO11" i="3" s="1"/>
  <c r="CJ11" i="3"/>
  <c r="DE11" i="3" s="1"/>
  <c r="CI11" i="3"/>
  <c r="DD11" i="3" s="1"/>
  <c r="CH11" i="3"/>
  <c r="CG11" i="3"/>
  <c r="DB11" i="3" s="1"/>
  <c r="CF11" i="3"/>
  <c r="CE11" i="3"/>
  <c r="BM11" i="3"/>
  <c r="BM39" i="3" s="1"/>
  <c r="BK11" i="3"/>
  <c r="BE11" i="3"/>
  <c r="BE39" i="3" s="1"/>
  <c r="AY11" i="3"/>
  <c r="BM8" i="3" s="1"/>
  <c r="AX11" i="3"/>
  <c r="AW11" i="3"/>
  <c r="AV11" i="3"/>
  <c r="AU11" i="3"/>
  <c r="AT11" i="3"/>
  <c r="AS11" i="3"/>
  <c r="AR11" i="3"/>
  <c r="AQ11" i="3"/>
  <c r="AP11" i="3"/>
  <c r="AK11" i="3"/>
  <c r="AL11" i="3" s="1"/>
  <c r="AJ11" i="3"/>
  <c r="Y11" i="3"/>
  <c r="Y53" i="3" s="1"/>
  <c r="W11" i="3"/>
  <c r="W53" i="3" s="1"/>
  <c r="Q11" i="3"/>
  <c r="Q53" i="3" s="1"/>
  <c r="L11" i="3"/>
  <c r="Z5" i="3" s="1"/>
  <c r="Z47" i="3" s="1"/>
  <c r="K11" i="3"/>
  <c r="Y5" i="3" s="1"/>
  <c r="Y47" i="3" s="1"/>
  <c r="J11" i="3"/>
  <c r="I11" i="3"/>
  <c r="H11" i="3"/>
  <c r="G11" i="3"/>
  <c r="F11" i="3"/>
  <c r="E11" i="3"/>
  <c r="D11" i="3"/>
  <c r="C11" i="3"/>
  <c r="Q5" i="3" s="1"/>
  <c r="Q47" i="3" s="1"/>
  <c r="DS10" i="3"/>
  <c r="DJ10" i="3"/>
  <c r="DI10" i="3"/>
  <c r="DC10" i="3"/>
  <c r="DB10" i="3"/>
  <c r="DA10" i="3"/>
  <c r="CZ10" i="3"/>
  <c r="CX10" i="3"/>
  <c r="CW10" i="3"/>
  <c r="CV10" i="3"/>
  <c r="CU10" i="3"/>
  <c r="CT10" i="3"/>
  <c r="CS10" i="3"/>
  <c r="CM10" i="3"/>
  <c r="CD69" i="3" s="1"/>
  <c r="CL10" i="3"/>
  <c r="CW69" i="3" s="1"/>
  <c r="CK10" i="3"/>
  <c r="CG69" i="3" s="1"/>
  <c r="CJ10" i="3"/>
  <c r="DE10" i="3" s="1"/>
  <c r="CI10" i="3"/>
  <c r="DD10" i="3" s="1"/>
  <c r="CH10" i="3"/>
  <c r="CG10" i="3"/>
  <c r="CF10" i="3"/>
  <c r="CE10" i="3"/>
  <c r="CD10" i="3"/>
  <c r="DR10" i="3" s="1"/>
  <c r="BJ10" i="3"/>
  <c r="BJ38" i="3" s="1"/>
  <c r="BH10" i="3"/>
  <c r="BG10" i="3"/>
  <c r="AY10" i="3"/>
  <c r="AX10" i="3"/>
  <c r="AW10" i="3"/>
  <c r="BK8" i="3" s="1"/>
  <c r="BK36" i="3" s="1"/>
  <c r="AV10" i="3"/>
  <c r="BJ8" i="3" s="1"/>
  <c r="BJ36" i="3" s="1"/>
  <c r="AU10" i="3"/>
  <c r="BI8" i="3" s="1"/>
  <c r="BI36" i="3" s="1"/>
  <c r="AT10" i="3"/>
  <c r="AS10" i="3"/>
  <c r="AR10" i="3"/>
  <c r="AQ10" i="3"/>
  <c r="AP10" i="3"/>
  <c r="AK10" i="3"/>
  <c r="AL10" i="3" s="1"/>
  <c r="AJ10" i="3"/>
  <c r="S10" i="3"/>
  <c r="BZ52" i="3" s="1"/>
  <c r="L10" i="3"/>
  <c r="K10" i="3"/>
  <c r="J10" i="3"/>
  <c r="X5" i="3" s="1"/>
  <c r="X47" i="3" s="1"/>
  <c r="I10" i="3"/>
  <c r="W5" i="3" s="1"/>
  <c r="W47" i="3" s="1"/>
  <c r="H10" i="3"/>
  <c r="G10" i="3"/>
  <c r="F10" i="3"/>
  <c r="E10" i="3"/>
  <c r="D10" i="3"/>
  <c r="C10" i="3"/>
  <c r="DS9" i="3"/>
  <c r="DR9" i="3"/>
  <c r="DJ9" i="3"/>
  <c r="DI9" i="3"/>
  <c r="DH9" i="3"/>
  <c r="DG9" i="3"/>
  <c r="DF9" i="3"/>
  <c r="DE9" i="3"/>
  <c r="DC9" i="3"/>
  <c r="CZ9" i="3"/>
  <c r="CX9" i="3"/>
  <c r="CW9" i="3"/>
  <c r="CV9" i="3"/>
  <c r="CU9" i="3"/>
  <c r="CT9" i="3"/>
  <c r="CS9" i="3"/>
  <c r="CL9" i="3"/>
  <c r="DP12" i="3" s="1"/>
  <c r="CK9" i="3"/>
  <c r="CD68" i="3" s="1"/>
  <c r="CJ9" i="3"/>
  <c r="CI9" i="3"/>
  <c r="DD9" i="3" s="1"/>
  <c r="CH9" i="3"/>
  <c r="CG9" i="3"/>
  <c r="DB9" i="3" s="1"/>
  <c r="CF9" i="3"/>
  <c r="DA9" i="3" s="1"/>
  <c r="CE9" i="3"/>
  <c r="CD9" i="3"/>
  <c r="CY9" i="3" s="1"/>
  <c r="CC9" i="3"/>
  <c r="BL9" i="3"/>
  <c r="BE9" i="3"/>
  <c r="BD9" i="3"/>
  <c r="AK9" i="3"/>
  <c r="AL9" i="3" s="1"/>
  <c r="AJ9" i="3"/>
  <c r="W9" i="3"/>
  <c r="W51" i="3" s="1"/>
  <c r="V9" i="3"/>
  <c r="V51" i="3" s="1"/>
  <c r="Q9" i="3"/>
  <c r="Q51" i="3" s="1"/>
  <c r="DJ8" i="3"/>
  <c r="DI8" i="3"/>
  <c r="DH8" i="3"/>
  <c r="DG8" i="3"/>
  <c r="DF8" i="3"/>
  <c r="DA8" i="3"/>
  <c r="CZ8" i="3"/>
  <c r="CX8" i="3"/>
  <c r="CV8" i="3"/>
  <c r="CU8" i="3"/>
  <c r="CT8" i="3"/>
  <c r="CS8" i="3"/>
  <c r="CK8" i="3"/>
  <c r="CF67" i="3" s="1"/>
  <c r="CJ8" i="3"/>
  <c r="DE8" i="3" s="1"/>
  <c r="CI8" i="3"/>
  <c r="DD8" i="3" s="1"/>
  <c r="CH8" i="3"/>
  <c r="DC8" i="3" s="1"/>
  <c r="CG8" i="3"/>
  <c r="DB8" i="3" s="1"/>
  <c r="CF8" i="3"/>
  <c r="CE8" i="3"/>
  <c r="CD8" i="3"/>
  <c r="CY8" i="3" s="1"/>
  <c r="CC8" i="3"/>
  <c r="CB8" i="3"/>
  <c r="CW8" i="3" s="1"/>
  <c r="BH8" i="3"/>
  <c r="BG8" i="3"/>
  <c r="BF8" i="3"/>
  <c r="BE8" i="3"/>
  <c r="AL8" i="3"/>
  <c r="AK8" i="3"/>
  <c r="AJ8" i="3"/>
  <c r="U8" i="3"/>
  <c r="DJ7" i="3"/>
  <c r="DI7" i="3"/>
  <c r="DH7" i="3"/>
  <c r="DG7" i="3"/>
  <c r="DF7" i="3"/>
  <c r="DA7" i="3"/>
  <c r="CZ7" i="3"/>
  <c r="CY7" i="3"/>
  <c r="CW7" i="3"/>
  <c r="CU7" i="3"/>
  <c r="CT7" i="3"/>
  <c r="CS7" i="3"/>
  <c r="CJ7" i="3"/>
  <c r="DE7" i="3" s="1"/>
  <c r="CI7" i="3"/>
  <c r="DD7" i="3" s="1"/>
  <c r="CH7" i="3"/>
  <c r="DC7" i="3" s="1"/>
  <c r="CG7" i="3"/>
  <c r="DB7" i="3" s="1"/>
  <c r="CF7" i="3"/>
  <c r="CE7" i="3"/>
  <c r="CD7" i="3"/>
  <c r="CC7" i="3"/>
  <c r="CX7" i="3" s="1"/>
  <c r="CB7" i="3"/>
  <c r="CA7" i="3"/>
  <c r="DR7" i="3" s="1"/>
  <c r="BI7" i="3"/>
  <c r="BI35" i="3" s="1"/>
  <c r="BH7" i="3"/>
  <c r="AK7" i="3"/>
  <c r="AL7" i="3" s="1"/>
  <c r="AJ7" i="3"/>
  <c r="Z7" i="3"/>
  <c r="Z49" i="3" s="1"/>
  <c r="Y7" i="3"/>
  <c r="Y49" i="3" s="1"/>
  <c r="X7" i="3"/>
  <c r="X49" i="3" s="1"/>
  <c r="V7" i="3"/>
  <c r="Q7" i="3"/>
  <c r="Q49" i="3" s="1"/>
  <c r="DJ6" i="3"/>
  <c r="DI6" i="3"/>
  <c r="DH6" i="3"/>
  <c r="DG6" i="3"/>
  <c r="DF6" i="3"/>
  <c r="DE6" i="3"/>
  <c r="DC6" i="3"/>
  <c r="DA6" i="3"/>
  <c r="CZ6" i="3"/>
  <c r="CU6" i="3"/>
  <c r="CT6" i="3"/>
  <c r="CS6" i="3"/>
  <c r="CI6" i="3"/>
  <c r="DD6" i="3" s="1"/>
  <c r="CH6" i="3"/>
  <c r="CG6" i="3"/>
  <c r="DB6" i="3" s="1"/>
  <c r="CF6" i="3"/>
  <c r="CE6" i="3"/>
  <c r="CD6" i="3"/>
  <c r="CY6" i="3" s="1"/>
  <c r="CC6" i="3"/>
  <c r="CX6" i="3" s="1"/>
  <c r="DK6" i="3" s="1"/>
  <c r="CB6" i="3"/>
  <c r="CW6" i="3" s="1"/>
  <c r="CA6" i="3"/>
  <c r="CV6" i="3" s="1"/>
  <c r="BZ6" i="3"/>
  <c r="BM6" i="3"/>
  <c r="AY6" i="3"/>
  <c r="AX6" i="3"/>
  <c r="AW6" i="3"/>
  <c r="AV6" i="3"/>
  <c r="AU6" i="3"/>
  <c r="AT6" i="3"/>
  <c r="AS6" i="3"/>
  <c r="AR6" i="3"/>
  <c r="AQ6" i="3"/>
  <c r="AP6" i="3"/>
  <c r="AL6" i="3"/>
  <c r="AK6" i="3"/>
  <c r="AJ6" i="3"/>
  <c r="Y6" i="3"/>
  <c r="Q6" i="3"/>
  <c r="L6" i="3"/>
  <c r="K6" i="3"/>
  <c r="J6" i="3"/>
  <c r="I6" i="3"/>
  <c r="H6" i="3"/>
  <c r="G6" i="3"/>
  <c r="F6" i="3"/>
  <c r="E6" i="3"/>
  <c r="S4" i="3" s="1"/>
  <c r="D6" i="3"/>
  <c r="C6" i="3"/>
  <c r="DJ5" i="3"/>
  <c r="DI5" i="3"/>
  <c r="DH5" i="3"/>
  <c r="DG5" i="3"/>
  <c r="DF5" i="3"/>
  <c r="DE5" i="3"/>
  <c r="DD5" i="3"/>
  <c r="DC5" i="3"/>
  <c r="CZ5" i="3"/>
  <c r="CY5" i="3"/>
  <c r="CW5" i="3"/>
  <c r="CS5" i="3"/>
  <c r="CH5" i="3"/>
  <c r="CG5" i="3"/>
  <c r="DB5" i="3" s="1"/>
  <c r="CF5" i="3"/>
  <c r="DA5" i="3" s="1"/>
  <c r="CE5" i="3"/>
  <c r="CD5" i="3"/>
  <c r="CC5" i="3"/>
  <c r="CX5" i="3" s="1"/>
  <c r="CB5" i="3"/>
  <c r="CA5" i="3"/>
  <c r="CV5" i="3" s="1"/>
  <c r="BZ5" i="3"/>
  <c r="DQ5" i="3" s="1"/>
  <c r="BY5" i="3"/>
  <c r="CT5" i="3" s="1"/>
  <c r="BM5" i="3"/>
  <c r="BM33" i="3" s="1"/>
  <c r="AY5" i="3"/>
  <c r="AX5" i="3"/>
  <c r="AW5" i="3"/>
  <c r="AV5" i="3"/>
  <c r="AU5" i="3"/>
  <c r="AT5" i="3"/>
  <c r="BH6" i="3" s="1"/>
  <c r="AS5" i="3"/>
  <c r="AR5" i="3"/>
  <c r="AQ5" i="3"/>
  <c r="AP5" i="3"/>
  <c r="AK5" i="3"/>
  <c r="AL5" i="3" s="1"/>
  <c r="AJ5" i="3"/>
  <c r="V5" i="3"/>
  <c r="V47" i="3" s="1"/>
  <c r="S5" i="3"/>
  <c r="S47" i="3" s="1"/>
  <c r="R5" i="3"/>
  <c r="R47" i="3" s="1"/>
  <c r="L5" i="3"/>
  <c r="K5" i="3"/>
  <c r="J5" i="3"/>
  <c r="X4" i="3" s="1"/>
  <c r="I5" i="3"/>
  <c r="H5" i="3"/>
  <c r="G5" i="3"/>
  <c r="U4" i="3" s="1"/>
  <c r="F5" i="3"/>
  <c r="E5" i="3"/>
  <c r="D5" i="3"/>
  <c r="C5" i="3"/>
  <c r="DJ4" i="3"/>
  <c r="DI4" i="3"/>
  <c r="DH4" i="3"/>
  <c r="DG4" i="3"/>
  <c r="DF4" i="3"/>
  <c r="DE4" i="3"/>
  <c r="DD4" i="3"/>
  <c r="DC4" i="3"/>
  <c r="DB4" i="3"/>
  <c r="CZ4" i="3"/>
  <c r="CU4" i="3"/>
  <c r="CG4" i="3"/>
  <c r="CF4" i="3"/>
  <c r="DA4" i="3" s="1"/>
  <c r="CE4" i="3"/>
  <c r="CD4" i="3"/>
  <c r="CY4" i="3" s="1"/>
  <c r="CC4" i="3"/>
  <c r="CX4" i="3" s="1"/>
  <c r="CB4" i="3"/>
  <c r="CW4" i="3" s="1"/>
  <c r="CA4" i="3"/>
  <c r="CV4" i="3" s="1"/>
  <c r="BZ4" i="3"/>
  <c r="BY4" i="3"/>
  <c r="CT4" i="3" s="1"/>
  <c r="BX4" i="3"/>
  <c r="CS4" i="3" s="1"/>
  <c r="DK4" i="3" s="1"/>
  <c r="BL4" i="3"/>
  <c r="BI4" i="3"/>
  <c r="AY4" i="3"/>
  <c r="AX4" i="3"/>
  <c r="BL7" i="3" s="1"/>
  <c r="BL35" i="3" s="1"/>
  <c r="AW4" i="3"/>
  <c r="BK4" i="3" s="1"/>
  <c r="AV4" i="3"/>
  <c r="AU4" i="3"/>
  <c r="BI6" i="3" s="1"/>
  <c r="AT4" i="3"/>
  <c r="AS4" i="3"/>
  <c r="AR4" i="3"/>
  <c r="BF5" i="3" s="1"/>
  <c r="AQ4" i="3"/>
  <c r="BE5" i="3" s="1"/>
  <c r="BE33" i="3" s="1"/>
  <c r="AP4" i="3"/>
  <c r="BD5" i="3" s="1"/>
  <c r="BD33" i="3" s="1"/>
  <c r="AL4" i="3"/>
  <c r="AK4" i="3"/>
  <c r="AJ4" i="3"/>
  <c r="W4" i="3"/>
  <c r="L4" i="3"/>
  <c r="K4" i="3"/>
  <c r="J4" i="3"/>
  <c r="I4" i="3"/>
  <c r="H4" i="3"/>
  <c r="G4" i="3"/>
  <c r="F4" i="3"/>
  <c r="E4" i="3"/>
  <c r="D4" i="3"/>
  <c r="C4" i="3"/>
  <c r="AY3" i="3"/>
  <c r="AX3" i="3"/>
  <c r="AW3" i="3"/>
  <c r="AV3" i="3"/>
  <c r="BJ7" i="3" s="1"/>
  <c r="BJ35" i="3" s="1"/>
  <c r="AU3" i="3"/>
  <c r="BI5" i="3" s="1"/>
  <c r="BI33" i="3" s="1"/>
  <c r="AT3" i="3"/>
  <c r="BH4" i="3" s="1"/>
  <c r="BH32" i="3" s="1"/>
  <c r="AS3" i="3"/>
  <c r="BG7" i="3" s="1"/>
  <c r="BG35" i="3" s="1"/>
  <c r="AR3" i="3"/>
  <c r="BF7" i="3" s="1"/>
  <c r="BF35" i="3" s="1"/>
  <c r="AQ3" i="3"/>
  <c r="AP3" i="3"/>
  <c r="L3" i="3"/>
  <c r="K3" i="3"/>
  <c r="Y4" i="3" s="1"/>
  <c r="J3" i="3"/>
  <c r="I3" i="3"/>
  <c r="H3" i="3"/>
  <c r="V4" i="3" s="1"/>
  <c r="G3" i="3"/>
  <c r="F3" i="3"/>
  <c r="E3" i="3"/>
  <c r="D3" i="3"/>
  <c r="C3" i="3"/>
  <c r="Q4" i="3" s="1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Q50" i="3" l="1"/>
  <c r="BX51" i="3"/>
  <c r="CB49" i="3"/>
  <c r="U46" i="3"/>
  <c r="BD39" i="3"/>
  <c r="T52" i="3"/>
  <c r="CA57" i="3"/>
  <c r="CA52" i="3"/>
  <c r="U52" i="3"/>
  <c r="CB57" i="3"/>
  <c r="CB52" i="3"/>
  <c r="CE49" i="3"/>
  <c r="X46" i="3"/>
  <c r="CC50" i="3"/>
  <c r="V48" i="3"/>
  <c r="S48" i="3"/>
  <c r="BZ50" i="3"/>
  <c r="CB50" i="3"/>
  <c r="U48" i="3"/>
  <c r="CA53" i="3"/>
  <c r="T54" i="3"/>
  <c r="CB54" i="3"/>
  <c r="U56" i="3"/>
  <c r="BZ54" i="3"/>
  <c r="S56" i="3"/>
  <c r="CT80" i="3"/>
  <c r="CT95" i="3" s="1"/>
  <c r="CY80" i="3"/>
  <c r="CY95" i="3" s="1"/>
  <c r="CX80" i="3"/>
  <c r="CX95" i="3" s="1"/>
  <c r="CW80" i="3"/>
  <c r="CW95" i="3" s="1"/>
  <c r="V52" i="3"/>
  <c r="CC57" i="3"/>
  <c r="CC52" i="3"/>
  <c r="T48" i="3"/>
  <c r="CA50" i="3"/>
  <c r="CD51" i="3"/>
  <c r="W50" i="3"/>
  <c r="BM34" i="3"/>
  <c r="DK13" i="3"/>
  <c r="CE51" i="3"/>
  <c r="X50" i="3"/>
  <c r="Q58" i="3"/>
  <c r="BX55" i="3"/>
  <c r="BL39" i="3"/>
  <c r="CC49" i="3"/>
  <c r="V46" i="3"/>
  <c r="BZ49" i="3"/>
  <c r="S46" i="3"/>
  <c r="R50" i="3"/>
  <c r="BY51" i="3"/>
  <c r="Z50" i="3"/>
  <c r="CG51" i="3"/>
  <c r="Y50" i="3"/>
  <c r="CF51" i="3"/>
  <c r="BX72" i="3"/>
  <c r="CE55" i="3"/>
  <c r="X58" i="3"/>
  <c r="DK8" i="3"/>
  <c r="CE71" i="3"/>
  <c r="CD71" i="3"/>
  <c r="CC71" i="3"/>
  <c r="CB71" i="3"/>
  <c r="CG71" i="3"/>
  <c r="CF71" i="3"/>
  <c r="CA71" i="3"/>
  <c r="Z54" i="3"/>
  <c r="Y167" i="3"/>
  <c r="DA54" i="3"/>
  <c r="Y169" i="3"/>
  <c r="DA55" i="3"/>
  <c r="DR6" i="3"/>
  <c r="DK9" i="3"/>
  <c r="CD50" i="3"/>
  <c r="W48" i="3"/>
  <c r="CE50" i="3"/>
  <c r="X48" i="3"/>
  <c r="BF24" i="3"/>
  <c r="BF71" i="3"/>
  <c r="BK53" i="3"/>
  <c r="BK81" i="3" s="1"/>
  <c r="BK51" i="3"/>
  <c r="CW54" i="3"/>
  <c r="DB55" i="3"/>
  <c r="CF70" i="3"/>
  <c r="S124" i="3"/>
  <c r="S166" i="3" s="1"/>
  <c r="S125" i="3"/>
  <c r="S127" i="3"/>
  <c r="S129" i="3"/>
  <c r="BX49" i="3"/>
  <c r="Q46" i="3"/>
  <c r="BE6" i="3"/>
  <c r="BE34" i="3" s="1"/>
  <c r="BL8" i="3"/>
  <c r="BL36" i="3" s="1"/>
  <c r="DS11" i="3"/>
  <c r="CF55" i="3"/>
  <c r="Y58" i="3"/>
  <c r="BG11" i="3"/>
  <c r="BG39" i="3" s="1"/>
  <c r="CD57" i="3"/>
  <c r="W52" i="3"/>
  <c r="CD52" i="3"/>
  <c r="BF80" i="3"/>
  <c r="BE81" i="3"/>
  <c r="BK54" i="3"/>
  <c r="BK82" i="3" s="1"/>
  <c r="CX54" i="3"/>
  <c r="Q56" i="3"/>
  <c r="BY69" i="3"/>
  <c r="BJ57" i="3"/>
  <c r="BJ85" i="3" s="1"/>
  <c r="CT72" i="3"/>
  <c r="CX50" i="3"/>
  <c r="V159" i="3"/>
  <c r="Y171" i="3"/>
  <c r="R167" i="3"/>
  <c r="CT54" i="3"/>
  <c r="BD71" i="3"/>
  <c r="BD85" i="3" s="1"/>
  <c r="BD24" i="3"/>
  <c r="V55" i="3"/>
  <c r="BY71" i="3"/>
  <c r="U165" i="3"/>
  <c r="CW53" i="3"/>
  <c r="W167" i="3"/>
  <c r="CY54" i="3"/>
  <c r="U169" i="3"/>
  <c r="CW55" i="3"/>
  <c r="CX71" i="3"/>
  <c r="CW71" i="3"/>
  <c r="CV71" i="3"/>
  <c r="CU71" i="3"/>
  <c r="CT71" i="3"/>
  <c r="CS71" i="3"/>
  <c r="DG12" i="3"/>
  <c r="DK12" i="3" s="1"/>
  <c r="DB71" i="3"/>
  <c r="DF12" i="3"/>
  <c r="BF19" i="3"/>
  <c r="BF33" i="3" s="1"/>
  <c r="BM71" i="3"/>
  <c r="BM24" i="3"/>
  <c r="Z59" i="3"/>
  <c r="CA70" i="3"/>
  <c r="BD58" i="3"/>
  <c r="BD86" i="3" s="1"/>
  <c r="DO5" i="3"/>
  <c r="CX70" i="3"/>
  <c r="CW70" i="3"/>
  <c r="CV70" i="3"/>
  <c r="CU70" i="3"/>
  <c r="CZ70" i="3"/>
  <c r="CY70" i="3"/>
  <c r="CT70" i="3"/>
  <c r="CS70" i="3"/>
  <c r="DG11" i="3"/>
  <c r="DO13" i="3"/>
  <c r="CC53" i="3"/>
  <c r="V54" i="3"/>
  <c r="BX69" i="3"/>
  <c r="W171" i="3"/>
  <c r="S126" i="3"/>
  <c r="S168" i="3" s="1"/>
  <c r="S128" i="3"/>
  <c r="S170" i="3" s="1"/>
  <c r="BD4" i="3"/>
  <c r="DP4" i="3"/>
  <c r="DB78" i="3" s="1"/>
  <c r="DB93" i="3" s="1"/>
  <c r="DS6" i="3"/>
  <c r="BH36" i="3"/>
  <c r="W60" i="3"/>
  <c r="CD56" i="3"/>
  <c r="Z4" i="3"/>
  <c r="BK5" i="3"/>
  <c r="BK33" i="3" s="1"/>
  <c r="BG4" i="3"/>
  <c r="BG32" i="3" s="1"/>
  <c r="CU5" i="3"/>
  <c r="DK5" i="3" s="1"/>
  <c r="DR13" i="3"/>
  <c r="DO12" i="3"/>
  <c r="BJ20" i="3"/>
  <c r="BM23" i="3"/>
  <c r="BM37" i="3" s="1"/>
  <c r="BL65" i="3"/>
  <c r="BL18" i="3"/>
  <c r="CE57" i="3"/>
  <c r="X52" i="3"/>
  <c r="CE52" i="3"/>
  <c r="BG52" i="3"/>
  <c r="BG80" i="3" s="1"/>
  <c r="BG54" i="3"/>
  <c r="BG82" i="3" s="1"/>
  <c r="BF81" i="3"/>
  <c r="BL54" i="3"/>
  <c r="BL82" i="3" s="1"/>
  <c r="R56" i="3"/>
  <c r="BH83" i="3"/>
  <c r="DB70" i="3"/>
  <c r="DA71" i="3"/>
  <c r="CY72" i="3"/>
  <c r="X163" i="3"/>
  <c r="CZ52" i="3"/>
  <c r="CZ57" i="3"/>
  <c r="Q169" i="3"/>
  <c r="BX50" i="3"/>
  <c r="Q48" i="3"/>
  <c r="U50" i="3"/>
  <c r="CB51" i="3"/>
  <c r="BH67" i="3"/>
  <c r="BH20" i="3"/>
  <c r="BH34" i="3" s="1"/>
  <c r="BF22" i="3"/>
  <c r="BF36" i="3" s="1"/>
  <c r="BF69" i="3"/>
  <c r="BF83" i="3" s="1"/>
  <c r="Q167" i="3"/>
  <c r="CS54" i="3"/>
  <c r="U171" i="3"/>
  <c r="CW56" i="3"/>
  <c r="BG22" i="3"/>
  <c r="BG36" i="3" s="1"/>
  <c r="BG69" i="3"/>
  <c r="BG83" i="3" s="1"/>
  <c r="X169" i="3"/>
  <c r="CZ55" i="3"/>
  <c r="DP5" i="3"/>
  <c r="DQ10" i="3"/>
  <c r="T165" i="3"/>
  <c r="CV53" i="3"/>
  <c r="DR4" i="3"/>
  <c r="CS78" i="3" s="1"/>
  <c r="CS93" i="3" s="1"/>
  <c r="DQ7" i="3"/>
  <c r="CV7" i="3"/>
  <c r="DP7" i="3"/>
  <c r="BD8" i="3"/>
  <c r="BD36" i="3" s="1"/>
  <c r="DP13" i="3"/>
  <c r="BH9" i="3"/>
  <c r="BH37" i="3" s="1"/>
  <c r="BI20" i="3"/>
  <c r="BI34" i="3" s="1"/>
  <c r="BK18" i="3"/>
  <c r="BK32" i="3" s="1"/>
  <c r="BK65" i="3"/>
  <c r="BK72" i="3"/>
  <c r="BK25" i="3"/>
  <c r="BK39" i="3" s="1"/>
  <c r="R4" i="3"/>
  <c r="CD49" i="3"/>
  <c r="W46" i="3"/>
  <c r="DS4" i="3"/>
  <c r="DR5" i="3"/>
  <c r="BG6" i="3"/>
  <c r="X60" i="3"/>
  <c r="CE56" i="3"/>
  <c r="BD6" i="3"/>
  <c r="BD34" i="3" s="1"/>
  <c r="BL6" i="3"/>
  <c r="BL34" i="3" s="1"/>
  <c r="BG5" i="3"/>
  <c r="BG33" i="3" s="1"/>
  <c r="DS5" i="3"/>
  <c r="CF50" i="3"/>
  <c r="Y48" i="3"/>
  <c r="BD7" i="3"/>
  <c r="BD35" i="3" s="1"/>
  <c r="DK7" i="3"/>
  <c r="DS7" i="3"/>
  <c r="DQ8" i="3"/>
  <c r="CC68" i="3"/>
  <c r="CB68" i="3"/>
  <c r="CA68" i="3"/>
  <c r="BZ68" i="3"/>
  <c r="BY68" i="3"/>
  <c r="BX68" i="3"/>
  <c r="CG68" i="3"/>
  <c r="BG38" i="3"/>
  <c r="DH10" i="3"/>
  <c r="DP11" i="3"/>
  <c r="Q59" i="3"/>
  <c r="CF56" i="3"/>
  <c r="Y60" i="3"/>
  <c r="BH22" i="3"/>
  <c r="BF23" i="3"/>
  <c r="BF37" i="3" s="1"/>
  <c r="BM38" i="3"/>
  <c r="BI11" i="3"/>
  <c r="BI39" i="3" s="1"/>
  <c r="T50" i="3"/>
  <c r="CA51" i="3"/>
  <c r="BE65" i="3"/>
  <c r="BE79" i="3" s="1"/>
  <c r="BE18" i="3"/>
  <c r="BM65" i="3"/>
  <c r="BM18" i="3"/>
  <c r="Q52" i="3"/>
  <c r="BX57" i="3"/>
  <c r="BX52" i="3"/>
  <c r="Y52" i="3"/>
  <c r="CF52" i="3"/>
  <c r="CF57" i="3"/>
  <c r="BH52" i="3"/>
  <c r="BH80" i="3" s="1"/>
  <c r="BH54" i="3"/>
  <c r="BH53" i="3"/>
  <c r="BH81" i="3" s="1"/>
  <c r="BH51" i="3"/>
  <c r="BH79" i="3" s="1"/>
  <c r="BG51" i="3"/>
  <c r="BG79" i="3" s="1"/>
  <c r="BF82" i="3"/>
  <c r="BI80" i="3"/>
  <c r="R53" i="3"/>
  <c r="Z53" i="3"/>
  <c r="BG53" i="3"/>
  <c r="BM54" i="3"/>
  <c r="BM82" i="3" s="1"/>
  <c r="DB56" i="3"/>
  <c r="U58" i="3"/>
  <c r="BI86" i="3"/>
  <c r="CE68" i="3"/>
  <c r="CY69" i="3"/>
  <c r="T159" i="3"/>
  <c r="Q171" i="3"/>
  <c r="CS56" i="3"/>
  <c r="BD65" i="3"/>
  <c r="BD18" i="3"/>
  <c r="T4" i="3"/>
  <c r="BE7" i="3"/>
  <c r="BE35" i="3" s="1"/>
  <c r="BE4" i="3"/>
  <c r="BE32" i="3" s="1"/>
  <c r="BM7" i="3"/>
  <c r="BM35" i="3" s="1"/>
  <c r="BM4" i="3"/>
  <c r="BM32" i="3" s="1"/>
  <c r="BJ4" i="3"/>
  <c r="BJ32" i="3" s="1"/>
  <c r="BJ5" i="3"/>
  <c r="BJ33" i="3" s="1"/>
  <c r="DR8" i="3"/>
  <c r="CV68" i="3"/>
  <c r="CU68" i="3"/>
  <c r="DB68" i="3"/>
  <c r="CT68" i="3"/>
  <c r="DA68" i="3"/>
  <c r="CS68" i="3"/>
  <c r="CZ68" i="3"/>
  <c r="DP8" i="3"/>
  <c r="CY68" i="3"/>
  <c r="CX68" i="3"/>
  <c r="DP10" i="3"/>
  <c r="CW68" i="3"/>
  <c r="DP9" i="3"/>
  <c r="U5" i="3"/>
  <c r="U47" i="3" s="1"/>
  <c r="BH38" i="3"/>
  <c r="DQ11" i="3"/>
  <c r="DQ12" i="3"/>
  <c r="CE72" i="3"/>
  <c r="CD72" i="3"/>
  <c r="CC72" i="3"/>
  <c r="CB72" i="3"/>
  <c r="CG72" i="3"/>
  <c r="CF72" i="3"/>
  <c r="CA72" i="3"/>
  <c r="BZ72" i="3"/>
  <c r="BY72" i="3"/>
  <c r="CA54" i="3"/>
  <c r="T56" i="3"/>
  <c r="R59" i="3"/>
  <c r="CG56" i="3"/>
  <c r="Z60" i="3"/>
  <c r="BK10" i="3"/>
  <c r="W49" i="3"/>
  <c r="BF38" i="3"/>
  <c r="S8" i="3"/>
  <c r="BH68" i="3"/>
  <c r="BH21" i="3"/>
  <c r="BH35" i="3" s="1"/>
  <c r="BY57" i="3"/>
  <c r="BY52" i="3"/>
  <c r="CG52" i="3"/>
  <c r="CG57" i="3"/>
  <c r="V50" i="3"/>
  <c r="BI54" i="3"/>
  <c r="BI82" i="3" s="1"/>
  <c r="BI53" i="3"/>
  <c r="BI81" i="3" s="1"/>
  <c r="BI51" i="3"/>
  <c r="BI79" i="3" s="1"/>
  <c r="CG50" i="3"/>
  <c r="BM51" i="3"/>
  <c r="BM79" i="3" s="1"/>
  <c r="S11" i="3"/>
  <c r="S53" i="3" s="1"/>
  <c r="S54" i="3"/>
  <c r="CC54" i="3"/>
  <c r="CC55" i="3"/>
  <c r="Y56" i="3"/>
  <c r="CF68" i="3"/>
  <c r="CZ69" i="3"/>
  <c r="R58" i="3"/>
  <c r="BY55" i="3"/>
  <c r="CG55" i="3"/>
  <c r="Z58" i="3"/>
  <c r="X167" i="3"/>
  <c r="CZ54" i="3"/>
  <c r="BL32" i="3"/>
  <c r="BL71" i="3"/>
  <c r="BL24" i="3"/>
  <c r="V171" i="3"/>
  <c r="CX56" i="3"/>
  <c r="W169" i="3"/>
  <c r="CY55" i="3"/>
  <c r="CE70" i="3"/>
  <c r="CD70" i="3"/>
  <c r="CC70" i="3"/>
  <c r="CB70" i="3"/>
  <c r="BY70" i="3"/>
  <c r="BX70" i="3"/>
  <c r="CG70" i="3"/>
  <c r="BE71" i="3"/>
  <c r="BE85" i="3" s="1"/>
  <c r="BE24" i="3"/>
  <c r="BE38" i="3" s="1"/>
  <c r="CB53" i="3"/>
  <c r="U54" i="3"/>
  <c r="BF85" i="3"/>
  <c r="BL58" i="3"/>
  <c r="BL86" i="3" s="1"/>
  <c r="X171" i="3"/>
  <c r="CZ56" i="3"/>
  <c r="DO4" i="3"/>
  <c r="CB78" i="3" s="1"/>
  <c r="CB93" i="3" s="1"/>
  <c r="DQ6" i="3"/>
  <c r="Y59" i="3"/>
  <c r="CY71" i="3"/>
  <c r="CS72" i="3"/>
  <c r="CF49" i="3"/>
  <c r="Y46" i="3"/>
  <c r="DQ13" i="3"/>
  <c r="BE23" i="3"/>
  <c r="BE37" i="3" s="1"/>
  <c r="BH11" i="3"/>
  <c r="BH39" i="3" s="1"/>
  <c r="BF6" i="3"/>
  <c r="BF34" i="3" s="1"/>
  <c r="BF4" i="3"/>
  <c r="BF32" i="3" s="1"/>
  <c r="BL5" i="3"/>
  <c r="BL33" i="3" s="1"/>
  <c r="BJ6" i="3"/>
  <c r="BJ34" i="3" s="1"/>
  <c r="CC67" i="3"/>
  <c r="CB67" i="3"/>
  <c r="CA67" i="3"/>
  <c r="BZ67" i="3"/>
  <c r="BY67" i="3"/>
  <c r="DO9" i="3"/>
  <c r="BX67" i="3"/>
  <c r="DO8" i="3"/>
  <c r="DO7" i="3"/>
  <c r="DO10" i="3"/>
  <c r="CG67" i="3"/>
  <c r="DS8" i="3"/>
  <c r="DQ9" i="3"/>
  <c r="CX72" i="3"/>
  <c r="CW72" i="3"/>
  <c r="CV72" i="3"/>
  <c r="CU72" i="3"/>
  <c r="DB72" i="3"/>
  <c r="DA72" i="3"/>
  <c r="DG13" i="3"/>
  <c r="CZ72" i="3"/>
  <c r="DF13" i="3"/>
  <c r="T57" i="3"/>
  <c r="S59" i="3"/>
  <c r="BD10" i="3"/>
  <c r="BD38" i="3" s="1"/>
  <c r="BL10" i="3"/>
  <c r="BL38" i="3" s="1"/>
  <c r="BG20" i="3"/>
  <c r="BG67" i="3"/>
  <c r="BE22" i="3"/>
  <c r="BE36" i="3" s="1"/>
  <c r="BE69" i="3"/>
  <c r="BE83" i="3" s="1"/>
  <c r="BM69" i="3"/>
  <c r="BM83" i="3" s="1"/>
  <c r="BM22" i="3"/>
  <c r="BM36" i="3" s="1"/>
  <c r="R9" i="3"/>
  <c r="R51" i="3" s="1"/>
  <c r="Z9" i="3"/>
  <c r="Z51" i="3" s="1"/>
  <c r="BK71" i="3"/>
  <c r="BK85" i="3" s="1"/>
  <c r="BK24" i="3"/>
  <c r="R52" i="3"/>
  <c r="BK52" i="3"/>
  <c r="BK80" i="3" s="1"/>
  <c r="BX53" i="3"/>
  <c r="CY53" i="3"/>
  <c r="CT55" i="3"/>
  <c r="Z56" i="3"/>
  <c r="CA56" i="3"/>
  <c r="BG85" i="3"/>
  <c r="W58" i="3"/>
  <c r="Q60" i="3"/>
  <c r="U13" i="3"/>
  <c r="U55" i="3" s="1"/>
  <c r="BF84" i="3"/>
  <c r="BX71" i="3"/>
  <c r="BJ86" i="3"/>
  <c r="BD83" i="3"/>
  <c r="CE69" i="3"/>
  <c r="BK86" i="3"/>
  <c r="U163" i="3"/>
  <c r="CW57" i="3"/>
  <c r="DQ4" i="3"/>
  <c r="BH5" i="3"/>
  <c r="BH33" i="3" s="1"/>
  <c r="BK6" i="3"/>
  <c r="BK34" i="3" s="1"/>
  <c r="DO6" i="3"/>
  <c r="BX80" i="3" s="1"/>
  <c r="BX95" i="3" s="1"/>
  <c r="DR11" i="3"/>
  <c r="DR12" i="3"/>
  <c r="BM20" i="3"/>
  <c r="CX55" i="3"/>
  <c r="BM84" i="3"/>
  <c r="CF69" i="3"/>
  <c r="BL85" i="3"/>
  <c r="S115" i="3"/>
  <c r="X116" i="3"/>
  <c r="X158" i="3" s="1"/>
  <c r="V163" i="3"/>
  <c r="CX57" i="3"/>
  <c r="DP6" i="3"/>
  <c r="DA80" i="3" s="1"/>
  <c r="DA95" i="3" s="1"/>
  <c r="BK7" i="3"/>
  <c r="BK35" i="3" s="1"/>
  <c r="CZ11" i="3"/>
  <c r="DK11" i="3" s="1"/>
  <c r="DS12" i="3"/>
  <c r="DS13" i="3"/>
  <c r="S58" i="3"/>
  <c r="BD25" i="3"/>
  <c r="BL25" i="3"/>
  <c r="BJ51" i="3"/>
  <c r="BJ79" i="3" s="1"/>
  <c r="CU51" i="3"/>
  <c r="BJ53" i="3"/>
  <c r="BJ81" i="3" s="1"/>
  <c r="W54" i="3"/>
  <c r="BM85" i="3"/>
  <c r="T115" i="3"/>
  <c r="CC69" i="3"/>
  <c r="CB69" i="3"/>
  <c r="CA69" i="3"/>
  <c r="BZ69" i="3"/>
  <c r="DF10" i="3"/>
  <c r="T58" i="3"/>
  <c r="CV69" i="3"/>
  <c r="CU69" i="3"/>
  <c r="DB69" i="3"/>
  <c r="CT69" i="3"/>
  <c r="DA69" i="3"/>
  <c r="CS69" i="3"/>
  <c r="CY10" i="3"/>
  <c r="DG10" i="3"/>
  <c r="V60" i="3"/>
  <c r="BK21" i="3"/>
  <c r="CY50" i="3"/>
  <c r="BD51" i="3"/>
  <c r="BD79" i="3" s="1"/>
  <c r="BL51" i="3"/>
  <c r="BL79" i="3" s="1"/>
  <c r="BZ55" i="3"/>
  <c r="CX69" i="3"/>
  <c r="Q116" i="3"/>
  <c r="Q158" i="3" s="1"/>
  <c r="Y116" i="3"/>
  <c r="Y158" i="3" s="1"/>
  <c r="R116" i="3"/>
  <c r="R158" i="3" s="1"/>
  <c r="Z116" i="3"/>
  <c r="Z158" i="3" s="1"/>
  <c r="R165" i="3"/>
  <c r="Z165" i="3"/>
  <c r="S123" i="3"/>
  <c r="CX85" i="3" l="1"/>
  <c r="CE85" i="3"/>
  <c r="CW85" i="3"/>
  <c r="CD85" i="3"/>
  <c r="CV85" i="3"/>
  <c r="CC85" i="3"/>
  <c r="CC100" i="3" s="1"/>
  <c r="CU85" i="3"/>
  <c r="CU100" i="3" s="1"/>
  <c r="CB85" i="3"/>
  <c r="CB100" i="3" s="1"/>
  <c r="CZ85" i="3"/>
  <c r="BY85" i="3"/>
  <c r="CY85" i="3"/>
  <c r="BX85" i="3"/>
  <c r="CT85" i="3"/>
  <c r="CS85" i="3"/>
  <c r="CA85" i="3"/>
  <c r="CA100" i="3" s="1"/>
  <c r="BZ85" i="3"/>
  <c r="BZ100" i="3" s="1"/>
  <c r="DB85" i="3"/>
  <c r="CG85" i="3"/>
  <c r="CF85" i="3"/>
  <c r="DA85" i="3"/>
  <c r="DA100" i="3" s="1"/>
  <c r="CZ86" i="3"/>
  <c r="CZ101" i="3" s="1"/>
  <c r="CG86" i="3"/>
  <c r="CG101" i="3" s="1"/>
  <c r="BY86" i="3"/>
  <c r="BY101" i="3" s="1"/>
  <c r="CY86" i="3"/>
  <c r="CY101" i="3" s="1"/>
  <c r="CF86" i="3"/>
  <c r="BX86" i="3"/>
  <c r="CX86" i="3"/>
  <c r="CE86" i="3"/>
  <c r="CW86" i="3"/>
  <c r="CD86" i="3"/>
  <c r="CD101" i="3" s="1"/>
  <c r="DB86" i="3"/>
  <c r="DB101" i="3" s="1"/>
  <c r="CA86" i="3"/>
  <c r="CA101" i="3" s="1"/>
  <c r="DA86" i="3"/>
  <c r="BZ86" i="3"/>
  <c r="BZ101" i="3" s="1"/>
  <c r="CV86" i="3"/>
  <c r="CU86" i="3"/>
  <c r="CC86" i="3"/>
  <c r="CB86" i="3"/>
  <c r="CT86" i="3"/>
  <c r="CT101" i="3" s="1"/>
  <c r="CS86" i="3"/>
  <c r="CV79" i="3"/>
  <c r="CC79" i="3"/>
  <c r="CC94" i="3" s="1"/>
  <c r="CU79" i="3"/>
  <c r="CB79" i="3"/>
  <c r="CB94" i="3" s="1"/>
  <c r="DB79" i="3"/>
  <c r="DB94" i="3" s="1"/>
  <c r="CT79" i="3"/>
  <c r="CT94" i="3" s="1"/>
  <c r="CA79" i="3"/>
  <c r="DA79" i="3"/>
  <c r="DA94" i="3" s="1"/>
  <c r="CS79" i="3"/>
  <c r="CS94" i="3" s="1"/>
  <c r="BZ79" i="3"/>
  <c r="BZ94" i="3" s="1"/>
  <c r="CZ79" i="3"/>
  <c r="CZ94" i="3" s="1"/>
  <c r="BY79" i="3"/>
  <c r="CY79" i="3"/>
  <c r="CY94" i="3" s="1"/>
  <c r="BX79" i="3"/>
  <c r="BX94" i="3" s="1"/>
  <c r="CX79" i="3"/>
  <c r="CX94" i="3" s="1"/>
  <c r="CW79" i="3"/>
  <c r="CW94" i="3" s="1"/>
  <c r="CG79" i="3"/>
  <c r="CF79" i="3"/>
  <c r="CF94" i="3" s="1"/>
  <c r="CE79" i="3"/>
  <c r="CE94" i="3" s="1"/>
  <c r="CD79" i="3"/>
  <c r="CD94" i="3" s="1"/>
  <c r="CB102" i="3"/>
  <c r="CT102" i="3"/>
  <c r="DB87" i="3"/>
  <c r="CT87" i="3"/>
  <c r="CA87" i="3"/>
  <c r="DA87" i="3"/>
  <c r="CS87" i="3"/>
  <c r="BZ87" i="3"/>
  <c r="BZ102" i="3" s="1"/>
  <c r="CZ87" i="3"/>
  <c r="CZ102" i="3" s="1"/>
  <c r="CG87" i="3"/>
  <c r="CG102" i="3" s="1"/>
  <c r="BY87" i="3"/>
  <c r="CY87" i="3"/>
  <c r="CF87" i="3"/>
  <c r="BX87" i="3"/>
  <c r="CV87" i="3"/>
  <c r="CU87" i="3"/>
  <c r="CU102" i="3" s="1"/>
  <c r="CE87" i="3"/>
  <c r="CD87" i="3"/>
  <c r="CD102" i="3" s="1"/>
  <c r="CX87" i="3"/>
  <c r="CW87" i="3"/>
  <c r="CW102" i="3" s="1"/>
  <c r="CC87" i="3"/>
  <c r="CC102" i="3" s="1"/>
  <c r="CB87" i="3"/>
  <c r="CF80" i="3"/>
  <c r="CF95" i="3" s="1"/>
  <c r="CE78" i="3"/>
  <c r="CE93" i="3" s="1"/>
  <c r="CV102" i="3"/>
  <c r="CV49" i="3"/>
  <c r="T157" i="3"/>
  <c r="CZ100" i="3"/>
  <c r="CC101" i="3"/>
  <c r="BY80" i="3"/>
  <c r="BY95" i="3" s="1"/>
  <c r="CX78" i="3"/>
  <c r="CX93" i="3" s="1"/>
  <c r="CX102" i="3"/>
  <c r="BY100" i="3"/>
  <c r="BY102" i="3"/>
  <c r="CE102" i="3"/>
  <c r="CX98" i="3"/>
  <c r="BG81" i="3"/>
  <c r="BH82" i="3"/>
  <c r="S171" i="3"/>
  <c r="CU56" i="3"/>
  <c r="CU101" i="3" s="1"/>
  <c r="CD80" i="3"/>
  <c r="CD95" i="3" s="1"/>
  <c r="CG80" i="3"/>
  <c r="CG95" i="3" s="1"/>
  <c r="BX78" i="3"/>
  <c r="BX93" i="3" s="1"/>
  <c r="DA78" i="3"/>
  <c r="DA93" i="3" s="1"/>
  <c r="DA98" i="3"/>
  <c r="CT100" i="3"/>
  <c r="CA80" i="3"/>
  <c r="CA95" i="3" s="1"/>
  <c r="CG100" i="3"/>
  <c r="BX100" i="3"/>
  <c r="S50" i="3"/>
  <c r="BZ51" i="3"/>
  <c r="DB98" i="3"/>
  <c r="CS101" i="3"/>
  <c r="CY98" i="3"/>
  <c r="CV98" i="3"/>
  <c r="CA49" i="3"/>
  <c r="T46" i="3"/>
  <c r="BY49" i="3"/>
  <c r="R46" i="3"/>
  <c r="CV100" i="3"/>
  <c r="S169" i="3"/>
  <c r="CU55" i="3"/>
  <c r="BK79" i="3"/>
  <c r="CE101" i="3"/>
  <c r="CE80" i="3"/>
  <c r="CE95" i="3" s="1"/>
  <c r="CZ80" i="3"/>
  <c r="CZ95" i="3" s="1"/>
  <c r="CY78" i="3"/>
  <c r="CY93" i="3" s="1"/>
  <c r="CA78" i="3"/>
  <c r="CA93" i="3" s="1"/>
  <c r="CC97" i="3"/>
  <c r="CG78" i="3"/>
  <c r="CG93" i="3" s="1"/>
  <c r="CC78" i="3"/>
  <c r="CC93" i="3" s="1"/>
  <c r="CS102" i="3"/>
  <c r="CV78" i="3"/>
  <c r="CV93" i="3" s="1"/>
  <c r="BZ97" i="3"/>
  <c r="BK38" i="3"/>
  <c r="CA102" i="3"/>
  <c r="BX98" i="3"/>
  <c r="CZ81" i="3"/>
  <c r="CZ96" i="3" s="1"/>
  <c r="CG81" i="3"/>
  <c r="CG96" i="3" s="1"/>
  <c r="BY81" i="3"/>
  <c r="BY96" i="3" s="1"/>
  <c r="CY81" i="3"/>
  <c r="CY96" i="3" s="1"/>
  <c r="CF81" i="3"/>
  <c r="CF96" i="3" s="1"/>
  <c r="BX81" i="3"/>
  <c r="BX96" i="3" s="1"/>
  <c r="CX81" i="3"/>
  <c r="CX96" i="3" s="1"/>
  <c r="CE81" i="3"/>
  <c r="CE96" i="3" s="1"/>
  <c r="CW81" i="3"/>
  <c r="CW96" i="3" s="1"/>
  <c r="CD81" i="3"/>
  <c r="CD96" i="3" s="1"/>
  <c r="CT81" i="3"/>
  <c r="CT96" i="3" s="1"/>
  <c r="CS81" i="3"/>
  <c r="CS96" i="3" s="1"/>
  <c r="CC81" i="3"/>
  <c r="CC96" i="3" s="1"/>
  <c r="CB81" i="3"/>
  <c r="CB96" i="3" s="1"/>
  <c r="DB81" i="3"/>
  <c r="DB96" i="3" s="1"/>
  <c r="CA81" i="3"/>
  <c r="CA96" i="3" s="1"/>
  <c r="CV81" i="3"/>
  <c r="CV96" i="3" s="1"/>
  <c r="CU81" i="3"/>
  <c r="CU96" i="3" s="1"/>
  <c r="BZ81" i="3"/>
  <c r="DA81" i="3"/>
  <c r="DA96" i="3" s="1"/>
  <c r="CY102" i="3"/>
  <c r="BD32" i="3"/>
  <c r="CW100" i="3"/>
  <c r="CV101" i="3"/>
  <c r="S167" i="3"/>
  <c r="CU54" i="3"/>
  <c r="DB83" i="3"/>
  <c r="CT83" i="3"/>
  <c r="CA83" i="3"/>
  <c r="CA98" i="3" s="1"/>
  <c r="DA83" i="3"/>
  <c r="CS83" i="3"/>
  <c r="BZ83" i="3"/>
  <c r="CZ83" i="3"/>
  <c r="CZ98" i="3" s="1"/>
  <c r="CG83" i="3"/>
  <c r="CG98" i="3" s="1"/>
  <c r="BY83" i="3"/>
  <c r="CY83" i="3"/>
  <c r="CF83" i="3"/>
  <c r="BX83" i="3"/>
  <c r="CV83" i="3"/>
  <c r="CU83" i="3"/>
  <c r="CU98" i="3" s="1"/>
  <c r="CE83" i="3"/>
  <c r="CE98" i="3" s="1"/>
  <c r="CD83" i="3"/>
  <c r="CD98" i="3" s="1"/>
  <c r="CX83" i="3"/>
  <c r="CB83" i="3"/>
  <c r="CB98" i="3" s="1"/>
  <c r="CW83" i="3"/>
  <c r="CC83" i="3"/>
  <c r="CU80" i="3"/>
  <c r="CU95" i="3" s="1"/>
  <c r="BZ80" i="3"/>
  <c r="BZ95" i="3" s="1"/>
  <c r="BY78" i="3"/>
  <c r="BY93" i="3" s="1"/>
  <c r="CT78" i="3"/>
  <c r="CT93" i="3" s="1"/>
  <c r="CF98" i="3"/>
  <c r="CU78" i="3"/>
  <c r="CU93" i="3" s="1"/>
  <c r="CW98" i="3"/>
  <c r="CY100" i="3"/>
  <c r="BX102" i="3"/>
  <c r="CW78" i="3"/>
  <c r="CW93" i="3" s="1"/>
  <c r="BZ78" i="3"/>
  <c r="BZ93" i="3" s="1"/>
  <c r="CC80" i="3"/>
  <c r="CC95" i="3" s="1"/>
  <c r="DB80" i="3"/>
  <c r="DB95" i="3" s="1"/>
  <c r="DK10" i="3"/>
  <c r="S157" i="3"/>
  <c r="CU49" i="3"/>
  <c r="BX101" i="3"/>
  <c r="DA102" i="3"/>
  <c r="CG97" i="3"/>
  <c r="CD100" i="3"/>
  <c r="CF102" i="3"/>
  <c r="BY98" i="3"/>
  <c r="DA101" i="3"/>
  <c r="CX100" i="3"/>
  <c r="CW101" i="3"/>
  <c r="DB82" i="3"/>
  <c r="DB97" i="3" s="1"/>
  <c r="CT82" i="3"/>
  <c r="CT97" i="3" s="1"/>
  <c r="CA82" i="3"/>
  <c r="CA97" i="3" s="1"/>
  <c r="DA82" i="3"/>
  <c r="DA97" i="3" s="1"/>
  <c r="CS82" i="3"/>
  <c r="CS97" i="3" s="1"/>
  <c r="BZ82" i="3"/>
  <c r="CZ82" i="3"/>
  <c r="CZ97" i="3" s="1"/>
  <c r="CG82" i="3"/>
  <c r="BY82" i="3"/>
  <c r="BY97" i="3" s="1"/>
  <c r="CY82" i="3"/>
  <c r="CY97" i="3" s="1"/>
  <c r="CF82" i="3"/>
  <c r="CF97" i="3" s="1"/>
  <c r="BX82" i="3"/>
  <c r="BX97" i="3" s="1"/>
  <c r="CV82" i="3"/>
  <c r="CV97" i="3" s="1"/>
  <c r="CU82" i="3"/>
  <c r="CU97" i="3" s="1"/>
  <c r="CE82" i="3"/>
  <c r="CE97" i="3" s="1"/>
  <c r="CD82" i="3"/>
  <c r="CD97" i="3" s="1"/>
  <c r="CX82" i="3"/>
  <c r="CX97" i="3" s="1"/>
  <c r="CW82" i="3"/>
  <c r="CW97" i="3" s="1"/>
  <c r="CC82" i="3"/>
  <c r="CB82" i="3"/>
  <c r="CB97" i="3" s="1"/>
  <c r="CV80" i="3"/>
  <c r="CV95" i="3" s="1"/>
  <c r="CS80" i="3"/>
  <c r="CS95" i="3" s="1"/>
  <c r="CZ78" i="3"/>
  <c r="CZ93" i="3" s="1"/>
  <c r="DB100" i="3"/>
  <c r="CT98" i="3"/>
  <c r="CB101" i="3"/>
  <c r="CC98" i="3"/>
  <c r="S165" i="3"/>
  <c r="CU53" i="3"/>
  <c r="DB102" i="3"/>
  <c r="CE100" i="3"/>
  <c r="CS98" i="3"/>
  <c r="BZ98" i="3"/>
  <c r="BG34" i="3"/>
  <c r="CG49" i="3"/>
  <c r="Z46" i="3"/>
  <c r="CS100" i="3"/>
  <c r="CX101" i="3"/>
  <c r="CF100" i="3"/>
  <c r="CF101" i="3"/>
  <c r="CB80" i="3"/>
  <c r="CB95" i="3" s="1"/>
  <c r="CF78" i="3"/>
  <c r="CF93" i="3" s="1"/>
  <c r="CD78" i="3"/>
  <c r="CD93" i="3" s="1"/>
  <c r="CA94" i="3" l="1"/>
  <c r="CV84" i="3"/>
  <c r="CV99" i="3" s="1"/>
  <c r="CC84" i="3"/>
  <c r="CC99" i="3" s="1"/>
  <c r="CU84" i="3"/>
  <c r="CU99" i="3" s="1"/>
  <c r="CB84" i="3"/>
  <c r="CB99" i="3" s="1"/>
  <c r="DB84" i="3"/>
  <c r="DB99" i="3" s="1"/>
  <c r="CT84" i="3"/>
  <c r="CT99" i="3" s="1"/>
  <c r="CA84" i="3"/>
  <c r="CA99" i="3" s="1"/>
  <c r="DA84" i="3"/>
  <c r="DA99" i="3" s="1"/>
  <c r="CS84" i="3"/>
  <c r="CS99" i="3" s="1"/>
  <c r="BZ84" i="3"/>
  <c r="BZ99" i="3" s="1"/>
  <c r="CX84" i="3"/>
  <c r="CX99" i="3" s="1"/>
  <c r="CW84" i="3"/>
  <c r="CW99" i="3" s="1"/>
  <c r="CG84" i="3"/>
  <c r="CG99" i="3" s="1"/>
  <c r="CF84" i="3"/>
  <c r="CF99" i="3" s="1"/>
  <c r="BY84" i="3"/>
  <c r="BY99" i="3" s="1"/>
  <c r="BX84" i="3"/>
  <c r="BX99" i="3" s="1"/>
  <c r="CZ84" i="3"/>
  <c r="CZ99" i="3" s="1"/>
  <c r="CY84" i="3"/>
  <c r="CY99" i="3" s="1"/>
  <c r="CE84" i="3"/>
  <c r="CE99" i="3" s="1"/>
  <c r="CD84" i="3"/>
  <c r="CD99" i="3" s="1"/>
  <c r="BY94" i="3"/>
  <c r="CU94" i="3"/>
  <c r="BZ96" i="3"/>
  <c r="CG94" i="3"/>
  <c r="CV94" i="3"/>
</calcChain>
</file>

<file path=xl/sharedStrings.xml><?xml version="1.0" encoding="utf-8"?>
<sst xmlns="http://schemas.openxmlformats.org/spreadsheetml/2006/main" count="761" uniqueCount="85">
  <si>
    <t>Percent Chance of Dealer Hitting 17-21 Given Known Card</t>
  </si>
  <si>
    <t>Bust</t>
  </si>
  <si>
    <t>@ 130,000,000 Trials</t>
  </si>
  <si>
    <t>Percent Chance of Landing on 17-21 Given Your Starting Hand Value</t>
  </si>
  <si>
    <t>Percent Chance of Busting Given Your Starting Hand Value</t>
  </si>
  <si>
    <t>Drawing 1 Card</t>
  </si>
  <si>
    <t>Total %</t>
  </si>
  <si>
    <t>Drawing 2 Cards</t>
  </si>
  <si>
    <t>Drawing 3 Cards</t>
  </si>
  <si>
    <t>You Have 6 and Draw One Card</t>
  </si>
  <si>
    <t>Odds of Not Losing Money if You Hit One Time</t>
  </si>
  <si>
    <t>% Chance of Drawing One Card to Make 17-21 (or better than your current score)
**First hit is "Free"**</t>
  </si>
  <si>
    <t>% Chance of Drawing One Card to Make 17-21 (generally)
**First hit is "Free"**</t>
  </si>
  <si>
    <t>% Chance of Hitting 17-21 Off First or Second Card</t>
  </si>
  <si>
    <t>You Have A-2 through A-5 and Draw One Card</t>
  </si>
  <si>
    <t>% Chance of Getting the Following Off the Next Card Drawn</t>
  </si>
  <si>
    <t>% Chance of Busting on Next Card Including Frequency</t>
  </si>
  <si>
    <t>Odds of Getting 17-21 on Second Card Drawn</t>
  </si>
  <si>
    <t>Dealer Shows</t>
  </si>
  <si>
    <t>Hand</t>
  </si>
  <si>
    <t>Splitting the Hand</t>
  </si>
  <si>
    <t>SUM</t>
  </si>
  <si>
    <t>A-2</t>
  </si>
  <si>
    <t>2-2</t>
  </si>
  <si>
    <t>A-3</t>
  </si>
  <si>
    <t>3-3</t>
  </si>
  <si>
    <t>A-4</t>
  </si>
  <si>
    <t>4-4</t>
  </si>
  <si>
    <t>A-5</t>
  </si>
  <si>
    <t>5-5</t>
  </si>
  <si>
    <t>You Have 7 and Draw One Card</t>
  </si>
  <si>
    <t>A-6</t>
  </si>
  <si>
    <t>You Have A-6 and Draw One Card</t>
  </si>
  <si>
    <t>6-6</t>
  </si>
  <si>
    <t>A-7</t>
  </si>
  <si>
    <t>7-7</t>
  </si>
  <si>
    <t>A-8</t>
  </si>
  <si>
    <t>8-8</t>
  </si>
  <si>
    <t>A-9</t>
  </si>
  <si>
    <t>9-9</t>
  </si>
  <si>
    <t>10-10</t>
  </si>
  <si>
    <t>A-A</t>
  </si>
  <si>
    <t>You Have 8 and Draw One Card</t>
  </si>
  <si>
    <t>You Have A-7 and Draw One Card</t>
  </si>
  <si>
    <t>Odds of Not Losing Money if You Stand With What You Are Dealt</t>
  </si>
  <si>
    <t>You Have 9 and Draw One Card</t>
  </si>
  <si>
    <t>You Have A-8 and Draw One Card</t>
  </si>
  <si>
    <t>You Have 10 and Draw One Card</t>
  </si>
  <si>
    <t>You Have A-9 and Draw One Card</t>
  </si>
  <si>
    <t>Hitting One Time Odds - Standing Odds</t>
  </si>
  <si>
    <t>If &lt; -0.02: Stand</t>
  </si>
  <si>
    <t>if &gt; 0.02: Hit</t>
  </si>
  <si>
    <t>Odds of Not Losing Money if You Stand With the Hand You Are Dealt</t>
  </si>
  <si>
    <t>Odds of Winning Money if You Stand With the Hand You Are Dealt</t>
  </si>
  <si>
    <t>If  0.02 &gt; x &gt; -0.02: Player's choice</t>
  </si>
  <si>
    <t>Not splitting the Hand</t>
  </si>
  <si>
    <t>You Have 11 and Draw One Card</t>
  </si>
  <si>
    <t>You Have 12 and Draw One Card</t>
  </si>
  <si>
    <t>Odds of Winning Money if You Hit One Time</t>
  </si>
  <si>
    <t>Odds of Winning if You Hit One Time</t>
  </si>
  <si>
    <t>You Have 13 and Draw One Card</t>
  </si>
  <si>
    <t>You Have 14 and Draw One Card</t>
  </si>
  <si>
    <t>Odds of WInning if You Stand With What You Are Dealt</t>
  </si>
  <si>
    <t>You Have 15 and Draw One Card</t>
  </si>
  <si>
    <t>You Have 16 and Draw One Card</t>
  </si>
  <si>
    <t>You Have 17 and Draw One Card</t>
  </si>
  <si>
    <t>You Have 18 and Draw One Card</t>
  </si>
  <si>
    <t>MAX(Splitting Odds) - MAX(Non-Splitting Odds)</t>
  </si>
  <si>
    <t>If &lt; -0.02: Don't split</t>
  </si>
  <si>
    <t>if &gt; 0.02: Split</t>
  </si>
  <si>
    <t>You Have 19 and Draw One Card</t>
  </si>
  <si>
    <t>You Have 20 and Draw One Card</t>
  </si>
  <si>
    <t>Odds of Winning if You Stand With What You Are Dealt</t>
  </si>
  <si>
    <t>Base Strategy</t>
  </si>
  <si>
    <t>Dealer Showing</t>
  </si>
  <si>
    <t>A</t>
  </si>
  <si>
    <t>Player's Hand</t>
  </si>
  <si>
    <t>H</t>
  </si>
  <si>
    <t>DD</t>
  </si>
  <si>
    <t>Dictionaries</t>
  </si>
  <si>
    <t>Classes</t>
  </si>
  <si>
    <t>Own file</t>
  </si>
  <si>
    <t>S</t>
  </si>
  <si>
    <t>SP</t>
  </si>
  <si>
    <t>@130,000,000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</si>
</sst>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horizontal="center" vertical="center" textRotation="90"/>
    </xf>
    <xf numFmtId="0" fontId="0" fillId="0" borderId="10" xfId="0" applyBorder="1"/>
    <xf numFmtId="0" fontId="0" fillId="0" borderId="12" xfId="0" applyBorder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122" workbookViewId="0">
      <selection activeCell="F14" sqref="F14"/>
    </sheetView>
  </sheetViews>
  <sheetFormatPr defaultRowHeight="14.4" x14ac:dyDescent="0.3"/>
  <cols>
    <col min="1" max="1" width="15.77734375" customWidth="1"/>
  </cols>
  <sheetData>
    <row r="1" spans="1:13" ht="36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2"/>
      <c r="M1" s="2"/>
    </row>
    <row r="2" spans="1:13" ht="15" customHeight="1" thickBot="1" x14ac:dyDescent="0.35">
      <c r="A2" s="7"/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6">
        <v>11</v>
      </c>
      <c r="L2" s="2"/>
      <c r="M2" s="2"/>
    </row>
    <row r="3" spans="1:13" ht="15" customHeight="1" thickTop="1" x14ac:dyDescent="0.3">
      <c r="A3" s="5">
        <v>17</v>
      </c>
      <c r="B3" s="1">
        <v>13.843139720684389</v>
      </c>
      <c r="C3" s="1">
        <v>13.35000725133775</v>
      </c>
      <c r="D3" s="1">
        <v>12.989593041859971</v>
      </c>
      <c r="E3" s="1">
        <v>12.13085381565412</v>
      </c>
      <c r="F3" s="1">
        <v>16.562691993011079</v>
      </c>
      <c r="G3" s="1">
        <v>36.872080935125133</v>
      </c>
      <c r="H3" s="1">
        <v>12.895142087212889</v>
      </c>
      <c r="I3" s="1">
        <v>12.03459523439615</v>
      </c>
      <c r="J3" s="1">
        <v>12.137659444410771</v>
      </c>
      <c r="K3" s="1">
        <v>7.9111835130767121</v>
      </c>
      <c r="L3" s="2"/>
      <c r="M3" s="2"/>
    </row>
    <row r="4" spans="1:13" x14ac:dyDescent="0.3">
      <c r="A4" s="5">
        <v>18</v>
      </c>
      <c r="B4" s="1">
        <v>13.264627241506309</v>
      </c>
      <c r="C4" s="1">
        <v>12.912202119985739</v>
      </c>
      <c r="D4" s="1">
        <v>12.32323222238252</v>
      </c>
      <c r="E4" s="1">
        <v>12.14665374973783</v>
      </c>
      <c r="F4" s="1">
        <v>10.64355807566935</v>
      </c>
      <c r="G4" s="1">
        <v>13.821942244530799</v>
      </c>
      <c r="H4" s="1">
        <v>35.991131611957293</v>
      </c>
      <c r="I4" s="1">
        <v>11.73081882088383</v>
      </c>
      <c r="J4" s="1">
        <v>12.106031304534641</v>
      </c>
      <c r="K4" s="1">
        <v>16.538778879678961</v>
      </c>
      <c r="L4" s="2"/>
      <c r="M4" s="2"/>
    </row>
    <row r="5" spans="1:13" x14ac:dyDescent="0.3">
      <c r="A5" s="5">
        <v>19</v>
      </c>
      <c r="B5" s="1">
        <v>12.76158766563967</v>
      </c>
      <c r="C5" s="1">
        <v>12.35185786459731</v>
      </c>
      <c r="D5" s="1">
        <v>11.997869386609979</v>
      </c>
      <c r="E5" s="1">
        <v>11.62865161245219</v>
      </c>
      <c r="F5" s="1">
        <v>10.656455011073779</v>
      </c>
      <c r="G5" s="1">
        <v>7.8441815574321518</v>
      </c>
      <c r="H5" s="1">
        <v>12.87241981946053</v>
      </c>
      <c r="I5" s="1">
        <v>35.163486287316871</v>
      </c>
      <c r="J5" s="1">
        <v>12.133954123735739</v>
      </c>
      <c r="K5" s="1">
        <v>15.87079259456409</v>
      </c>
      <c r="L5" s="2"/>
      <c r="M5" s="2"/>
    </row>
    <row r="6" spans="1:13" x14ac:dyDescent="0.3">
      <c r="A6" s="5">
        <v>20</v>
      </c>
      <c r="B6" s="1">
        <v>12.104598138228591</v>
      </c>
      <c r="C6" s="1">
        <v>11.82662745121916</v>
      </c>
      <c r="D6" s="1">
        <v>11.462230784168559</v>
      </c>
      <c r="E6" s="1">
        <v>11.00752044902973</v>
      </c>
      <c r="F6" s="1">
        <v>10.159898023302389</v>
      </c>
      <c r="G6" s="1">
        <v>7.8884577093723793</v>
      </c>
      <c r="H6" s="1">
        <v>6.934774084528236</v>
      </c>
      <c r="I6" s="1">
        <v>12.04692808028843</v>
      </c>
      <c r="J6" s="1">
        <v>36.813755148557988</v>
      </c>
      <c r="K6" s="1">
        <v>15.89350022063592</v>
      </c>
      <c r="L6" s="2"/>
      <c r="M6" s="2"/>
    </row>
    <row r="7" spans="1:13" ht="15" customHeight="1" thickBot="1" x14ac:dyDescent="0.35">
      <c r="A7" s="5">
        <v>21</v>
      </c>
      <c r="B7" s="1">
        <v>11.505645496926491</v>
      </c>
      <c r="C7" s="1">
        <v>11.218972334225089</v>
      </c>
      <c r="D7" s="1">
        <v>10.96392284463845</v>
      </c>
      <c r="E7" s="1">
        <v>10.60160596043025</v>
      </c>
      <c r="F7" s="1">
        <v>9.732291189025517</v>
      </c>
      <c r="G7" s="1">
        <v>7.3940573521220534</v>
      </c>
      <c r="H7" s="1">
        <v>6.932522869097026</v>
      </c>
      <c r="I7" s="1">
        <v>6.1091232627905221</v>
      </c>
      <c r="J7" s="1">
        <v>3.779551865063397</v>
      </c>
      <c r="K7" s="1">
        <v>4.6554106889094307</v>
      </c>
      <c r="L7" s="2"/>
      <c r="M7" s="2"/>
    </row>
    <row r="8" spans="1:13" ht="15" customHeight="1" thickTop="1" x14ac:dyDescent="0.3">
      <c r="A8" s="5" t="s">
        <v>1</v>
      </c>
      <c r="B8" s="10">
        <v>36.520401737014559</v>
      </c>
      <c r="C8" s="11">
        <v>38.340332978634947</v>
      </c>
      <c r="D8" s="11">
        <v>40.263151720340517</v>
      </c>
      <c r="E8" s="11">
        <v>42.48471441269588</v>
      </c>
      <c r="F8" s="11">
        <v>42.24510570791788</v>
      </c>
      <c r="G8" s="11">
        <v>26.17928020141748</v>
      </c>
      <c r="H8" s="11">
        <v>24.374009527744029</v>
      </c>
      <c r="I8" s="11">
        <v>22.915048314324199</v>
      </c>
      <c r="J8" s="11">
        <v>23.029048113697471</v>
      </c>
      <c r="K8" s="11">
        <v>39.130334103134892</v>
      </c>
      <c r="L8" s="2"/>
      <c r="M8" s="2"/>
    </row>
    <row r="9" spans="1:13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2"/>
      <c r="M9" s="2"/>
    </row>
    <row r="10" spans="1:13" x14ac:dyDescent="0.3">
      <c r="A10" s="7"/>
      <c r="B10" s="12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2"/>
      <c r="M10" s="2"/>
    </row>
    <row r="11" spans="1:1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5" spans="1:13" x14ac:dyDescent="0.3">
      <c r="B15" s="14"/>
      <c r="C15" s="14"/>
      <c r="D15" s="14"/>
      <c r="E15" s="14"/>
      <c r="F15" s="14"/>
    </row>
    <row r="16" spans="1:13" x14ac:dyDescent="0.3">
      <c r="B16" s="16"/>
      <c r="C16" s="16"/>
      <c r="D16" s="16"/>
      <c r="E16" s="16"/>
      <c r="F16" s="16"/>
    </row>
  </sheetData>
  <mergeCells count="1">
    <mergeCell ref="A1:K1"/>
  </mergeCells>
  <conditionalFormatting sqref="B3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9"/>
  <sheetViews>
    <sheetView tabSelected="1" zoomScale="55" workbookViewId="0">
      <selection activeCell="C26" sqref="C26"/>
    </sheetView>
  </sheetViews>
  <sheetFormatPr defaultRowHeight="14.4" x14ac:dyDescent="0.3"/>
  <cols>
    <col min="1" max="3" width="8.88671875" style="1" customWidth="1"/>
    <col min="4" max="16384" width="8.88671875" style="1"/>
  </cols>
  <sheetData>
    <row r="1" spans="1:47" ht="36" customHeight="1" x14ac:dyDescent="0.3">
      <c r="A1" s="40" t="s">
        <v>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7"/>
      <c r="X1" s="7"/>
      <c r="Y1" s="7"/>
      <c r="Z1" s="40" t="s">
        <v>4</v>
      </c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7"/>
      <c r="AU1" s="7"/>
    </row>
    <row r="2" spans="1:47" ht="15" customHeight="1" thickBot="1" x14ac:dyDescent="0.35">
      <c r="A2" s="7"/>
      <c r="B2" s="7"/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7"/>
      <c r="X2" s="7"/>
      <c r="Y2" s="7"/>
      <c r="Z2" s="6">
        <v>2</v>
      </c>
      <c r="AA2" s="6">
        <v>3</v>
      </c>
      <c r="AB2" s="6">
        <v>4</v>
      </c>
      <c r="AC2" s="6">
        <v>5</v>
      </c>
      <c r="AD2" s="6">
        <v>6</v>
      </c>
      <c r="AE2" s="6">
        <v>7</v>
      </c>
      <c r="AF2" s="6">
        <v>8</v>
      </c>
      <c r="AG2" s="6">
        <v>9</v>
      </c>
      <c r="AH2" s="6">
        <v>10</v>
      </c>
      <c r="AI2" s="6">
        <v>11</v>
      </c>
      <c r="AJ2" s="6">
        <v>12</v>
      </c>
      <c r="AK2" s="6">
        <v>13</v>
      </c>
      <c r="AL2" s="6">
        <v>14</v>
      </c>
      <c r="AM2" s="6">
        <v>15</v>
      </c>
      <c r="AN2" s="6">
        <v>16</v>
      </c>
      <c r="AO2" s="6">
        <v>17</v>
      </c>
      <c r="AP2" s="6">
        <v>18</v>
      </c>
      <c r="AQ2" s="6">
        <v>19</v>
      </c>
      <c r="AR2" s="6">
        <v>20</v>
      </c>
      <c r="AS2" s="6">
        <v>21</v>
      </c>
      <c r="AT2" s="7"/>
      <c r="AU2" s="7"/>
    </row>
    <row r="3" spans="1:47" ht="15" customHeight="1" thickTop="1" x14ac:dyDescent="0.3">
      <c r="A3" s="43" t="s">
        <v>5</v>
      </c>
      <c r="B3" s="5">
        <v>17</v>
      </c>
      <c r="C3" s="1">
        <v>0</v>
      </c>
      <c r="D3" s="1">
        <v>0</v>
      </c>
      <c r="E3" s="1">
        <v>0</v>
      </c>
      <c r="F3" s="1">
        <v>0</v>
      </c>
      <c r="G3" s="1">
        <v>7.7388489542759151</v>
      </c>
      <c r="H3" s="1">
        <v>31.00045761725308</v>
      </c>
      <c r="I3" s="1">
        <v>7.7346192418178266</v>
      </c>
      <c r="J3" s="1">
        <v>7.731451926534147</v>
      </c>
      <c r="K3" s="1">
        <v>7.6650471808062628</v>
      </c>
      <c r="L3" s="1">
        <v>7.6688239887259284</v>
      </c>
      <c r="M3" s="1">
        <v>7.680244852271775</v>
      </c>
      <c r="N3" s="1">
        <v>7.7019936419421926</v>
      </c>
      <c r="O3" s="1">
        <v>7.6912420429347534</v>
      </c>
      <c r="P3" s="1">
        <v>7.7427394804867751</v>
      </c>
      <c r="Q3" s="1">
        <v>7.682670446133395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7"/>
      <c r="X3" s="7"/>
      <c r="Y3" s="7"/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30.786385461342149</v>
      </c>
      <c r="AK3" s="1">
        <v>38.449887700718357</v>
      </c>
      <c r="AL3" s="1">
        <v>46.20037950979782</v>
      </c>
      <c r="AM3" s="1">
        <v>53.859768833650591</v>
      </c>
      <c r="AN3" s="1">
        <v>61.407624609962397</v>
      </c>
      <c r="AO3" s="1">
        <v>69.075281114169741</v>
      </c>
      <c r="AP3" s="1">
        <v>76.845963926013425</v>
      </c>
      <c r="AQ3" s="1">
        <v>84.600789895126837</v>
      </c>
      <c r="AR3" s="1">
        <v>92.289346114991304</v>
      </c>
      <c r="AS3" s="1">
        <v>100</v>
      </c>
      <c r="AT3" s="7"/>
      <c r="AU3" s="7"/>
    </row>
    <row r="4" spans="1:47" x14ac:dyDescent="0.3">
      <c r="A4" s="42"/>
      <c r="B4" s="5">
        <v>18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7.728643339854055</v>
      </c>
      <c r="I4" s="1">
        <v>30.95568401274577</v>
      </c>
      <c r="J4" s="1">
        <v>7.7529688873810469</v>
      </c>
      <c r="K4" s="1">
        <v>7.6649540926398547</v>
      </c>
      <c r="L4" s="1">
        <v>7.6742822149125551</v>
      </c>
      <c r="M4" s="1">
        <v>7.6959187506673317</v>
      </c>
      <c r="N4" s="1">
        <v>7.7107391873824271</v>
      </c>
      <c r="O4" s="1">
        <v>7.5717160368447836</v>
      </c>
      <c r="P4" s="1">
        <v>7.7444060113620372</v>
      </c>
      <c r="Q4" s="1">
        <v>7.7328081347099262</v>
      </c>
      <c r="R4" s="1">
        <v>7.6812274514065058</v>
      </c>
      <c r="S4" s="1">
        <v>0</v>
      </c>
      <c r="T4" s="1">
        <v>0</v>
      </c>
      <c r="U4" s="1">
        <v>0</v>
      </c>
      <c r="V4" s="1">
        <v>0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3">
      <c r="A5" s="42"/>
      <c r="B5" s="5">
        <v>19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7.7715437831703067</v>
      </c>
      <c r="J5" s="1">
        <v>30.946461398744891</v>
      </c>
      <c r="K5" s="1">
        <v>7.7300599562262207</v>
      </c>
      <c r="L5" s="1">
        <v>7.6480600540931274</v>
      </c>
      <c r="M5" s="1">
        <v>7.7149785575008218</v>
      </c>
      <c r="N5" s="1">
        <v>7.7081479146593939</v>
      </c>
      <c r="O5" s="1">
        <v>7.7001571096400729</v>
      </c>
      <c r="P5" s="1">
        <v>7.6955766567168604</v>
      </c>
      <c r="Q5" s="1">
        <v>7.7500242085407738</v>
      </c>
      <c r="R5" s="1">
        <v>7.7355136526663859</v>
      </c>
      <c r="S5" s="1">
        <v>7.6678974432696796</v>
      </c>
      <c r="T5" s="1">
        <v>0</v>
      </c>
      <c r="U5" s="1">
        <v>0</v>
      </c>
      <c r="V5" s="1">
        <v>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3">
      <c r="A6" s="42"/>
      <c r="B6" s="5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7.7389407785039301</v>
      </c>
      <c r="K6" s="1">
        <v>30.940514427548742</v>
      </c>
      <c r="L6" s="1">
        <v>7.6493071858924457</v>
      </c>
      <c r="M6" s="1">
        <v>7.7060158586945233</v>
      </c>
      <c r="N6" s="1">
        <v>7.6905735328699709</v>
      </c>
      <c r="O6" s="1">
        <v>7.6936332561618359</v>
      </c>
      <c r="P6" s="1">
        <v>7.5645873299212658</v>
      </c>
      <c r="Q6" s="1">
        <v>7.7275862924439744</v>
      </c>
      <c r="R6" s="1">
        <v>7.7664263283539663</v>
      </c>
      <c r="S6" s="1">
        <v>7.7430752264909533</v>
      </c>
      <c r="T6" s="1">
        <v>7.6815026952038599</v>
      </c>
      <c r="U6" s="1">
        <v>0</v>
      </c>
      <c r="V6" s="1">
        <v>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5" customHeight="1" thickBot="1" x14ac:dyDescent="0.35">
      <c r="A7" s="42"/>
      <c r="B7" s="5">
        <v>21</v>
      </c>
      <c r="C7" s="8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7.730283367825602</v>
      </c>
      <c r="L7" s="9">
        <v>30.956483684357739</v>
      </c>
      <c r="M7" s="9">
        <v>7.6996856820496884</v>
      </c>
      <c r="N7" s="9">
        <v>7.6993746055828414</v>
      </c>
      <c r="O7" s="9">
        <v>7.70457565582055</v>
      </c>
      <c r="P7" s="9">
        <v>7.6899474857604204</v>
      </c>
      <c r="Q7" s="9">
        <v>7.6992863082095369</v>
      </c>
      <c r="R7" s="9">
        <v>7.7415514534034076</v>
      </c>
      <c r="S7" s="9">
        <v>7.7430634042259401</v>
      </c>
      <c r="T7" s="9">
        <v>7.7177074096693028</v>
      </c>
      <c r="U7" s="9">
        <v>7.7106538850086848</v>
      </c>
      <c r="V7" s="9">
        <v>0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ht="15" customHeight="1" thickTop="1" x14ac:dyDescent="0.3">
      <c r="A8" s="42"/>
      <c r="B8" s="4" t="s">
        <v>6</v>
      </c>
      <c r="C8" s="1">
        <f t="shared" ref="C8:V8" si="0">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7.7388489542759151</v>
      </c>
      <c r="H8" s="1">
        <f t="shared" si="0"/>
        <v>38.729100957107136</v>
      </c>
      <c r="I8" s="1">
        <f t="shared" si="0"/>
        <v>46.461847037733904</v>
      </c>
      <c r="J8" s="1">
        <f t="shared" si="0"/>
        <v>54.169822991164011</v>
      </c>
      <c r="K8" s="1">
        <f t="shared" si="0"/>
        <v>61.730859025046676</v>
      </c>
      <c r="L8" s="1">
        <f t="shared" si="0"/>
        <v>61.596957127981796</v>
      </c>
      <c r="M8" s="1">
        <f t="shared" si="0"/>
        <v>38.49684370118414</v>
      </c>
      <c r="N8" s="1">
        <f t="shared" si="0"/>
        <v>38.510828882436826</v>
      </c>
      <c r="O8" s="1">
        <f t="shared" si="0"/>
        <v>38.361324101401998</v>
      </c>
      <c r="P8" s="1">
        <f t="shared" si="0"/>
        <v>38.437256964247361</v>
      </c>
      <c r="Q8" s="1">
        <f t="shared" si="0"/>
        <v>38.592375390037603</v>
      </c>
      <c r="R8" s="1">
        <f t="shared" si="0"/>
        <v>30.924718885830263</v>
      </c>
      <c r="S8" s="1">
        <f t="shared" si="0"/>
        <v>23.154036073986571</v>
      </c>
      <c r="T8" s="1">
        <f t="shared" si="0"/>
        <v>15.399210104873163</v>
      </c>
      <c r="U8" s="1">
        <f t="shared" si="0"/>
        <v>7.7106538850086848</v>
      </c>
      <c r="V8" s="1">
        <f t="shared" si="0"/>
        <v>0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3">
      <c r="A9" s="3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3">
      <c r="A10" s="43" t="s">
        <v>7</v>
      </c>
      <c r="B10" s="5">
        <v>17</v>
      </c>
      <c r="C10" s="1">
        <v>8.2867607419467575</v>
      </c>
      <c r="D10" s="1">
        <v>8.932535763152206</v>
      </c>
      <c r="E10" s="1">
        <v>9.5810342519743585</v>
      </c>
      <c r="F10" s="1">
        <v>9.300276460885712</v>
      </c>
      <c r="G10" s="1">
        <v>7.1230341465038984</v>
      </c>
      <c r="H10" s="1">
        <v>4.7007209092193669</v>
      </c>
      <c r="I10" s="1">
        <v>4.0991209501008754</v>
      </c>
      <c r="J10" s="1">
        <v>3.5182065429689611</v>
      </c>
      <c r="K10" s="1">
        <v>2.94300099864985</v>
      </c>
      <c r="L10" s="1">
        <v>2.9352461635715388</v>
      </c>
      <c r="M10" s="1">
        <v>2.3698241605090331</v>
      </c>
      <c r="N10" s="1">
        <v>1.7571697971246309</v>
      </c>
      <c r="O10" s="1">
        <v>1.1970101517398071</v>
      </c>
      <c r="P10" s="1">
        <v>0.57349956670197244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7"/>
      <c r="X10" s="7"/>
      <c r="Y10" s="7"/>
      <c r="Z10" s="1">
        <v>12.25628967023084</v>
      </c>
      <c r="AA10" s="1">
        <v>17.792127770018109</v>
      </c>
      <c r="AB10" s="1">
        <v>23.959616390867041</v>
      </c>
      <c r="AC10" s="1">
        <v>30.526235256283911</v>
      </c>
      <c r="AD10" s="1">
        <v>37.72028907148885</v>
      </c>
      <c r="AE10" s="1">
        <v>45.381079795226</v>
      </c>
      <c r="AF10" s="1">
        <v>53.57225324691457</v>
      </c>
      <c r="AG10" s="1">
        <v>62.376396174513133</v>
      </c>
      <c r="AH10" s="1">
        <v>71.759954662339425</v>
      </c>
      <c r="AI10" s="1">
        <v>73.506207396074643</v>
      </c>
      <c r="AJ10" s="1">
        <v>78.790556969814588</v>
      </c>
      <c r="AK10" s="1">
        <v>83.473251263407406</v>
      </c>
      <c r="AL10" s="1">
        <v>87.626173318946769</v>
      </c>
      <c r="AM10" s="1">
        <v>91.138444274910938</v>
      </c>
      <c r="AN10" s="1">
        <v>94.078550912762026</v>
      </c>
      <c r="AO10" s="1">
        <v>96.464559837845627</v>
      </c>
      <c r="AP10" s="1">
        <v>98.236224460360887</v>
      </c>
      <c r="AQ10" s="1">
        <v>99.437440417393447</v>
      </c>
      <c r="AR10" s="1">
        <v>100</v>
      </c>
      <c r="AS10" s="1">
        <v>100</v>
      </c>
      <c r="AT10" s="7"/>
      <c r="AU10" s="7"/>
    </row>
    <row r="11" spans="1:47" x14ac:dyDescent="0.3">
      <c r="A11" s="42"/>
      <c r="B11" s="5">
        <v>18</v>
      </c>
      <c r="C11" s="1">
        <v>7.6800754191533223</v>
      </c>
      <c r="D11" s="1">
        <v>8.3709270911945808</v>
      </c>
      <c r="E11" s="1">
        <v>8.9738198800173592</v>
      </c>
      <c r="F11" s="1">
        <v>9.3789874166208484</v>
      </c>
      <c r="G11" s="1">
        <v>9.3754135006935861</v>
      </c>
      <c r="H11" s="1">
        <v>7.128134127227967</v>
      </c>
      <c r="I11" s="1">
        <v>4.7057085288629894</v>
      </c>
      <c r="J11" s="1">
        <v>4.1122214179439798</v>
      </c>
      <c r="K11" s="1">
        <v>3.5016789381693498</v>
      </c>
      <c r="L11" s="1">
        <v>3.5512320933333998</v>
      </c>
      <c r="M11" s="1">
        <v>2.9295122274159691</v>
      </c>
      <c r="N11" s="1">
        <v>2.3666926688545029</v>
      </c>
      <c r="O11" s="1">
        <v>1.765529760294736</v>
      </c>
      <c r="P11" s="1">
        <v>1.190847412433061</v>
      </c>
      <c r="Q11" s="1">
        <v>0.57038123049811973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3">
      <c r="A12" s="42"/>
      <c r="B12" s="5">
        <v>19</v>
      </c>
      <c r="C12" s="1">
        <v>7.1100973351357357</v>
      </c>
      <c r="D12" s="1">
        <v>7.7599341370307036</v>
      </c>
      <c r="E12" s="1">
        <v>8.3949989656669022</v>
      </c>
      <c r="F12" s="1">
        <v>8.9262373310372727</v>
      </c>
      <c r="G12" s="1">
        <v>9.4382875134401409</v>
      </c>
      <c r="H12" s="1">
        <v>9.4246143634777368</v>
      </c>
      <c r="I12" s="1">
        <v>7.0961541730354094</v>
      </c>
      <c r="J12" s="1">
        <v>4.6812662591177316</v>
      </c>
      <c r="K12" s="1">
        <v>4.1278457983352856</v>
      </c>
      <c r="L12" s="1">
        <v>4.1076958235823549</v>
      </c>
      <c r="M12" s="1">
        <v>3.5475747413308838</v>
      </c>
      <c r="N12" s="1">
        <v>2.935856467923144</v>
      </c>
      <c r="O12" s="1">
        <v>2.358186760337535</v>
      </c>
      <c r="P12" s="1">
        <v>1.777697743146855</v>
      </c>
      <c r="Q12" s="1">
        <v>1.1911702448623871</v>
      </c>
      <c r="R12" s="1">
        <v>0.56925983907694877</v>
      </c>
      <c r="S12" s="1">
        <v>0</v>
      </c>
      <c r="T12" s="1">
        <v>0</v>
      </c>
      <c r="U12" s="1">
        <v>0</v>
      </c>
      <c r="V12" s="1">
        <v>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3">
      <c r="A13" s="42"/>
      <c r="B13" s="5">
        <v>20</v>
      </c>
      <c r="C13" s="1">
        <v>6.5032765612767083</v>
      </c>
      <c r="D13" s="1">
        <v>7.1889405097389947</v>
      </c>
      <c r="E13" s="1">
        <v>7.7633121373918854</v>
      </c>
      <c r="F13" s="1">
        <v>8.4070303017728758</v>
      </c>
      <c r="G13" s="1">
        <v>8.8227794081693283</v>
      </c>
      <c r="H13" s="1">
        <v>9.443995037510355</v>
      </c>
      <c r="I13" s="1">
        <v>9.4390320121652245</v>
      </c>
      <c r="J13" s="1">
        <v>7.1222651122658753</v>
      </c>
      <c r="K13" s="1">
        <v>4.6790580669087953</v>
      </c>
      <c r="L13" s="1">
        <v>4.7261598204259787</v>
      </c>
      <c r="M13" s="1">
        <v>4.1224257895033549</v>
      </c>
      <c r="N13" s="1">
        <v>3.5613619396268619</v>
      </c>
      <c r="O13" s="1">
        <v>2.9341832421351182</v>
      </c>
      <c r="P13" s="1">
        <v>2.38623149224878</v>
      </c>
      <c r="Q13" s="1">
        <v>1.7656829329387409</v>
      </c>
      <c r="R13" s="1">
        <v>1.1905484548090599</v>
      </c>
      <c r="S13" s="1">
        <v>0.57045975369965962</v>
      </c>
      <c r="T13" s="1">
        <v>0</v>
      </c>
      <c r="U13" s="1">
        <v>0</v>
      </c>
      <c r="V13" s="1">
        <v>0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ht="15" customHeight="1" thickBot="1" x14ac:dyDescent="0.35">
      <c r="A14" s="42"/>
      <c r="B14" s="5">
        <v>21</v>
      </c>
      <c r="C14" s="8">
        <v>5.9292349452913147</v>
      </c>
      <c r="D14" s="9">
        <v>6.5839668717549094</v>
      </c>
      <c r="E14" s="9">
        <v>7.1819222911627394</v>
      </c>
      <c r="F14" s="9">
        <v>7.8210421486145831</v>
      </c>
      <c r="G14" s="9">
        <v>8.3623751392210295</v>
      </c>
      <c r="H14" s="9">
        <v>8.8387216792608641</v>
      </c>
      <c r="I14" s="9">
        <v>9.4738383609896939</v>
      </c>
      <c r="J14" s="9">
        <v>9.4342269454505114</v>
      </c>
      <c r="K14" s="9">
        <v>7.120444172047784</v>
      </c>
      <c r="L14" s="9">
        <v>5.2795948020194468</v>
      </c>
      <c r="M14" s="9">
        <v>4.7470955876590466</v>
      </c>
      <c r="N14" s="9">
        <v>4.1233997387071639</v>
      </c>
      <c r="O14" s="9">
        <v>3.551584100788598</v>
      </c>
      <c r="P14" s="9">
        <v>2.9332795105583989</v>
      </c>
      <c r="Q14" s="9">
        <v>2.39421467893873</v>
      </c>
      <c r="R14" s="9">
        <v>1.7756318682683649</v>
      </c>
      <c r="S14" s="9">
        <v>1.193315785939449</v>
      </c>
      <c r="T14" s="9">
        <v>0.56255958260655026</v>
      </c>
      <c r="U14" s="9">
        <v>0</v>
      </c>
      <c r="V14" s="9">
        <v>0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ht="15" customHeight="1" thickTop="1" x14ac:dyDescent="0.3">
      <c r="A15" s="42"/>
      <c r="B15" s="4" t="s">
        <v>6</v>
      </c>
      <c r="C15" s="1">
        <f t="shared" ref="C15:V15" si="1">SUM(C10:C14)</f>
        <v>35.509445002803837</v>
      </c>
      <c r="D15" s="1">
        <f t="shared" si="1"/>
        <v>38.836304372871396</v>
      </c>
      <c r="E15" s="1">
        <f t="shared" si="1"/>
        <v>41.895087526213246</v>
      </c>
      <c r="F15" s="1">
        <f t="shared" si="1"/>
        <v>43.833573658931293</v>
      </c>
      <c r="G15" s="1">
        <f t="shared" si="1"/>
        <v>43.121889708027979</v>
      </c>
      <c r="H15" s="1">
        <f t="shared" si="1"/>
        <v>39.536186116696285</v>
      </c>
      <c r="I15" s="1">
        <f t="shared" si="1"/>
        <v>34.813854025154193</v>
      </c>
      <c r="J15" s="1">
        <f t="shared" si="1"/>
        <v>28.868186277747061</v>
      </c>
      <c r="K15" s="1">
        <f t="shared" si="1"/>
        <v>22.372027974111063</v>
      </c>
      <c r="L15" s="1">
        <f t="shared" si="1"/>
        <v>20.599928702932718</v>
      </c>
      <c r="M15" s="1">
        <f t="shared" si="1"/>
        <v>17.716432506418286</v>
      </c>
      <c r="N15" s="1">
        <f t="shared" si="1"/>
        <v>14.744480612236304</v>
      </c>
      <c r="O15" s="1">
        <f t="shared" si="1"/>
        <v>11.806494015295794</v>
      </c>
      <c r="P15" s="1">
        <f t="shared" si="1"/>
        <v>8.8615557250890671</v>
      </c>
      <c r="Q15" s="1">
        <f t="shared" si="1"/>
        <v>5.9214490872379777</v>
      </c>
      <c r="R15" s="1">
        <f t="shared" si="1"/>
        <v>3.5354401621543738</v>
      </c>
      <c r="S15" s="1">
        <f t="shared" si="1"/>
        <v>1.7637755396391086</v>
      </c>
      <c r="T15" s="1">
        <f t="shared" si="1"/>
        <v>0.56255958260655026</v>
      </c>
      <c r="U15" s="1">
        <f t="shared" si="1"/>
        <v>0</v>
      </c>
      <c r="V15" s="1">
        <f t="shared" si="1"/>
        <v>0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3">
      <c r="A16" s="3"/>
      <c r="B16" s="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3">
      <c r="A17" s="43" t="s">
        <v>8</v>
      </c>
      <c r="B17" s="5">
        <v>17</v>
      </c>
      <c r="C17" s="1">
        <v>4.2726684130824051</v>
      </c>
      <c r="D17" s="1">
        <v>3.4084216058499979</v>
      </c>
      <c r="E17" s="1">
        <v>2.6167951357950909</v>
      </c>
      <c r="F17" s="1">
        <v>1.9345130035167071</v>
      </c>
      <c r="G17" s="1">
        <v>1.4529811921263329</v>
      </c>
      <c r="H17" s="1">
        <v>1.157330885794031</v>
      </c>
      <c r="I17" s="1">
        <v>0.88744421766128001</v>
      </c>
      <c r="J17" s="1">
        <v>0.66842859714163261</v>
      </c>
      <c r="K17" s="1">
        <v>0.4439374656039225</v>
      </c>
      <c r="L17" s="1">
        <v>0.44580912696400982</v>
      </c>
      <c r="M17" s="1">
        <v>0.26170214553154048</v>
      </c>
      <c r="N17" s="1">
        <v>0.13434823614379379</v>
      </c>
      <c r="O17" s="1">
        <v>3.9524328775184199E-2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7"/>
      <c r="X17" s="7"/>
      <c r="Y17" s="7"/>
      <c r="Z17" s="1">
        <v>61.27873932984231</v>
      </c>
      <c r="AA17" s="1">
        <v>67.6661751970517</v>
      </c>
      <c r="AB17" s="1">
        <v>73.407904468183787</v>
      </c>
      <c r="AC17" s="1">
        <v>78.562870213803336</v>
      </c>
      <c r="AD17" s="1">
        <v>83.064939435018943</v>
      </c>
      <c r="AE17" s="1">
        <v>86.889298108472147</v>
      </c>
      <c r="AF17" s="1">
        <v>90.112538784497445</v>
      </c>
      <c r="AG17" s="1">
        <v>92.497357320104612</v>
      </c>
      <c r="AH17" s="1">
        <v>94.621049245129441</v>
      </c>
      <c r="AI17" s="1">
        <v>94.613605365711678</v>
      </c>
      <c r="AJ17" s="1">
        <v>96.241771528077805</v>
      </c>
      <c r="AK17" s="1">
        <v>97.480135349577949</v>
      </c>
      <c r="AL17" s="1">
        <v>98.433348136907</v>
      </c>
      <c r="AM17" s="1">
        <v>99.103054565924253</v>
      </c>
      <c r="AN17" s="1">
        <v>99.560254857913876</v>
      </c>
      <c r="AO17" s="1">
        <v>99.826567144124567</v>
      </c>
      <c r="AP17" s="1">
        <v>99.958882162282819</v>
      </c>
      <c r="AQ17" s="1">
        <v>100</v>
      </c>
      <c r="AR17" s="1">
        <v>100</v>
      </c>
      <c r="AS17" s="1">
        <v>100</v>
      </c>
      <c r="AT17" s="7"/>
      <c r="AU17" s="7"/>
    </row>
    <row r="18" spans="1:47" x14ac:dyDescent="0.3">
      <c r="A18" s="42"/>
      <c r="B18" s="5">
        <v>18</v>
      </c>
      <c r="C18" s="1">
        <v>4.9924553756464398</v>
      </c>
      <c r="D18" s="1">
        <v>4.2536501003866602</v>
      </c>
      <c r="E18" s="1">
        <v>3.4277663678142578</v>
      </c>
      <c r="F18" s="1">
        <v>2.6705965953297301</v>
      </c>
      <c r="G18" s="1">
        <v>1.994793067822439</v>
      </c>
      <c r="H18" s="1">
        <v>1.509845252771955</v>
      </c>
      <c r="I18" s="1">
        <v>1.1947128868479859</v>
      </c>
      <c r="J18" s="1">
        <v>0.93332245615352705</v>
      </c>
      <c r="K18" s="1">
        <v>0.67637861712688208</v>
      </c>
      <c r="L18" s="1">
        <v>0.66990413443627295</v>
      </c>
      <c r="M18" s="1">
        <v>0.44852462287171618</v>
      </c>
      <c r="N18" s="1">
        <v>0.26869647228758758</v>
      </c>
      <c r="O18" s="1">
        <v>0.13338811175421661</v>
      </c>
      <c r="P18" s="1">
        <v>4.1311448696772862E-2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3">
      <c r="A19" s="42"/>
      <c r="B19" s="5">
        <v>19</v>
      </c>
      <c r="C19" s="1">
        <v>5.6590100694322159</v>
      </c>
      <c r="D19" s="1">
        <v>4.9891717032593634</v>
      </c>
      <c r="E19" s="1">
        <v>4.2807869584793004</v>
      </c>
      <c r="F19" s="1">
        <v>3.5066573648557529</v>
      </c>
      <c r="G19" s="1">
        <v>2.713703730641595</v>
      </c>
      <c r="H19" s="1">
        <v>2.058694274080326</v>
      </c>
      <c r="I19" s="1">
        <v>1.5656580845001919</v>
      </c>
      <c r="J19" s="1">
        <v>1.245890303641654</v>
      </c>
      <c r="K19" s="1">
        <v>0.93575948400857012</v>
      </c>
      <c r="L19" s="1">
        <v>0.946362480963019</v>
      </c>
      <c r="M19" s="1">
        <v>0.66948329218718516</v>
      </c>
      <c r="N19" s="1">
        <v>0.44870663562938923</v>
      </c>
      <c r="O19" s="1">
        <v>0.26786786432949261</v>
      </c>
      <c r="P19" s="1">
        <v>0.1350815859448489</v>
      </c>
      <c r="Q19" s="1">
        <v>4.0954448729511768E-2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3">
      <c r="A20" s="42"/>
      <c r="B20" s="5">
        <v>20</v>
      </c>
      <c r="C20" s="1">
        <v>6.2035233531182188</v>
      </c>
      <c r="D20" s="1">
        <v>5.6490311489903728</v>
      </c>
      <c r="E20" s="1">
        <v>5.0118508883772046</v>
      </c>
      <c r="F20" s="1">
        <v>4.3373367428446938</v>
      </c>
      <c r="G20" s="1">
        <v>3.5786485986762719</v>
      </c>
      <c r="H20" s="1">
        <v>2.7907522423893578</v>
      </c>
      <c r="I20" s="1">
        <v>2.0943693997016219</v>
      </c>
      <c r="J20" s="1">
        <v>1.6121965989821201</v>
      </c>
      <c r="K20" s="1">
        <v>1.2650123285967589</v>
      </c>
      <c r="L20" s="1">
        <v>1.264980360913464</v>
      </c>
      <c r="M20" s="1">
        <v>0.94258148760190308</v>
      </c>
      <c r="N20" s="1">
        <v>0.67400854435162239</v>
      </c>
      <c r="O20" s="1">
        <v>0.44839579915818889</v>
      </c>
      <c r="P20" s="1">
        <v>0.26747820547955348</v>
      </c>
      <c r="Q20" s="1">
        <v>0.13318698836949669</v>
      </c>
      <c r="R20" s="1">
        <v>4.0450024615649158E-2</v>
      </c>
      <c r="S20" s="1">
        <v>0</v>
      </c>
      <c r="T20" s="1">
        <v>0</v>
      </c>
      <c r="U20" s="1">
        <v>0</v>
      </c>
      <c r="V20" s="1">
        <v>0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ht="15" customHeight="1" thickBot="1" x14ac:dyDescent="0.35">
      <c r="A21" s="42"/>
      <c r="B21" s="5">
        <v>21</v>
      </c>
      <c r="C21" s="8">
        <v>6.6595870909716446</v>
      </c>
      <c r="D21" s="9">
        <v>6.2485679852636782</v>
      </c>
      <c r="E21" s="9">
        <v>5.7289885033538077</v>
      </c>
      <c r="F21" s="9">
        <v>5.0498200151456993</v>
      </c>
      <c r="G21" s="9">
        <v>4.377301911808134</v>
      </c>
      <c r="H21" s="9">
        <v>3.638543299277794</v>
      </c>
      <c r="I21" s="9">
        <v>2.8278916269941412</v>
      </c>
      <c r="J21" s="9">
        <v>2.1577173806542449</v>
      </c>
      <c r="K21" s="9">
        <v>1.6122870422017059</v>
      </c>
      <c r="L21" s="9">
        <v>1.617724301917975</v>
      </c>
      <c r="M21" s="9">
        <v>1.261939332314443</v>
      </c>
      <c r="N21" s="9">
        <v>0.95296830753150641</v>
      </c>
      <c r="O21" s="9">
        <v>0.6774757590759104</v>
      </c>
      <c r="P21" s="9">
        <v>0.45307419395456672</v>
      </c>
      <c r="Q21" s="9">
        <v>0.26560370498711938</v>
      </c>
      <c r="R21" s="9">
        <v>0.132982831259779</v>
      </c>
      <c r="S21" s="9">
        <v>4.1117837717186828E-2</v>
      </c>
      <c r="T21" s="9">
        <v>0</v>
      </c>
      <c r="U21" s="9">
        <v>0</v>
      </c>
      <c r="V21" s="9">
        <v>0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ht="15" customHeight="1" thickTop="1" x14ac:dyDescent="0.3">
      <c r="A22" s="42"/>
      <c r="B22" s="4" t="s">
        <v>6</v>
      </c>
      <c r="C22" s="1">
        <f t="shared" ref="C22:V22" si="2">SUM(C17:C21)</f>
        <v>27.787244302250922</v>
      </c>
      <c r="D22" s="1">
        <f t="shared" si="2"/>
        <v>24.548842543750069</v>
      </c>
      <c r="E22" s="1">
        <f t="shared" si="2"/>
        <v>21.06618785381966</v>
      </c>
      <c r="F22" s="1">
        <f t="shared" si="2"/>
        <v>17.498923721692581</v>
      </c>
      <c r="G22" s="1">
        <f t="shared" si="2"/>
        <v>14.117428501074773</v>
      </c>
      <c r="H22" s="1">
        <f t="shared" si="2"/>
        <v>11.155165954313464</v>
      </c>
      <c r="I22" s="1">
        <f t="shared" si="2"/>
        <v>8.570076215705221</v>
      </c>
      <c r="J22" s="1">
        <f t="shared" si="2"/>
        <v>6.6175553365731785</v>
      </c>
      <c r="K22" s="1">
        <f t="shared" si="2"/>
        <v>4.93337493753784</v>
      </c>
      <c r="L22" s="1">
        <f t="shared" si="2"/>
        <v>4.9447804051947406</v>
      </c>
      <c r="M22" s="1">
        <f t="shared" si="2"/>
        <v>3.5842308805067877</v>
      </c>
      <c r="N22" s="1">
        <f t="shared" si="2"/>
        <v>2.4787281959438996</v>
      </c>
      <c r="O22" s="1">
        <f t="shared" si="2"/>
        <v>1.5666518630929926</v>
      </c>
      <c r="P22" s="1">
        <f t="shared" si="2"/>
        <v>0.8969454340757419</v>
      </c>
      <c r="Q22" s="1">
        <f t="shared" si="2"/>
        <v>0.4397451420861278</v>
      </c>
      <c r="R22" s="1">
        <f t="shared" si="2"/>
        <v>0.17343285587542817</v>
      </c>
      <c r="S22" s="1">
        <f t="shared" si="2"/>
        <v>4.1117837717186828E-2</v>
      </c>
      <c r="T22" s="1">
        <f t="shared" si="2"/>
        <v>0</v>
      </c>
      <c r="U22" s="1">
        <f t="shared" si="2"/>
        <v>0</v>
      </c>
      <c r="V22" s="1">
        <f t="shared" si="2"/>
        <v>0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3">
      <c r="A25" s="7"/>
      <c r="B25" s="7"/>
      <c r="C25" s="12" t="s">
        <v>84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7" spans="1:47" x14ac:dyDescent="0.3">
      <c r="I27" s="42"/>
      <c r="J27" s="42"/>
    </row>
    <row r="29" spans="1:47" x14ac:dyDescent="0.3">
      <c r="U29" s="31"/>
    </row>
  </sheetData>
  <mergeCells count="6">
    <mergeCell ref="Z1:AS1"/>
    <mergeCell ref="A17:A22"/>
    <mergeCell ref="A3:A8"/>
    <mergeCell ref="A1:V1"/>
    <mergeCell ref="I27:J27"/>
    <mergeCell ref="A10:A15"/>
  </mergeCells>
  <conditionalFormatting sqref="C3:V7 C10:V14 C17:V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V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V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S3 Z10:AS10 Z17:AS17">
    <cfRule type="colorScale" priority="4">
      <colorScale>
        <cfvo type="min"/>
        <cfvo type="percentile" val="50"/>
        <cfvo type="max"/>
        <color rgb="FF69CD69"/>
        <color rgb="FFFFEB84"/>
        <color rgb="FFFF5050"/>
      </colorScale>
    </cfRule>
  </conditionalFormatting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215"/>
  <sheetViews>
    <sheetView topLeftCell="AK23" zoomScale="70" zoomScaleNormal="100" workbookViewId="0">
      <selection activeCell="AW40" sqref="AW40"/>
    </sheetView>
  </sheetViews>
  <sheetFormatPr defaultRowHeight="14.4" x14ac:dyDescent="0.3"/>
  <cols>
    <col min="1" max="1" width="16.77734375" style="14" customWidth="1"/>
    <col min="2" max="32" width="8.88671875" style="14" customWidth="1"/>
    <col min="33" max="33" width="1.77734375" style="17" customWidth="1"/>
    <col min="34" max="35" width="8.88671875" style="14" customWidth="1"/>
    <col min="36" max="37" width="50.33203125" style="14" customWidth="1"/>
    <col min="38" max="38" width="39.109375" style="14" customWidth="1"/>
    <col min="39" max="71" width="8.88671875" style="14" customWidth="1"/>
    <col min="72" max="72" width="1.77734375" style="17" customWidth="1"/>
    <col min="73" max="74" width="8.88671875" style="14" customWidth="1"/>
    <col min="75" max="75" width="27" style="14" customWidth="1"/>
    <col min="76" max="95" width="8.88671875" style="14" customWidth="1"/>
    <col min="96" max="96" width="23.109375" style="14" customWidth="1"/>
    <col min="97" max="117" width="8.88671875" style="14" customWidth="1"/>
    <col min="118" max="118" width="22.21875" style="14" customWidth="1"/>
    <col min="119" max="120" width="8.88671875" style="14" customWidth="1"/>
    <col min="121" max="16384" width="8.88671875" style="14"/>
  </cols>
  <sheetData>
    <row r="1" spans="1:123" x14ac:dyDescent="0.3">
      <c r="A1" s="46" t="s">
        <v>9</v>
      </c>
      <c r="B1" s="44"/>
      <c r="C1" s="44"/>
      <c r="Q1" s="47" t="s">
        <v>10</v>
      </c>
      <c r="R1" s="44"/>
      <c r="S1" s="44"/>
      <c r="T1" s="44"/>
      <c r="U1" s="44"/>
      <c r="V1" s="44"/>
      <c r="W1" s="44"/>
      <c r="X1" s="44"/>
      <c r="Y1" s="44"/>
      <c r="Z1" s="44"/>
      <c r="AJ1" s="49" t="s">
        <v>11</v>
      </c>
      <c r="AK1" s="48" t="s">
        <v>12</v>
      </c>
      <c r="AL1" s="48" t="s">
        <v>13</v>
      </c>
      <c r="AN1" s="46" t="s">
        <v>14</v>
      </c>
      <c r="AO1" s="44"/>
      <c r="AP1" s="44"/>
      <c r="AQ1" s="44"/>
      <c r="AR1" s="44"/>
      <c r="AS1" s="44"/>
      <c r="BD1" s="47" t="s">
        <v>10</v>
      </c>
      <c r="BE1" s="44"/>
      <c r="BF1" s="44"/>
      <c r="BG1" s="44"/>
      <c r="BH1" s="44"/>
      <c r="BI1" s="44"/>
      <c r="BJ1" s="44"/>
      <c r="BK1" s="44"/>
      <c r="BL1" s="44"/>
      <c r="BM1" s="44"/>
      <c r="BX1" s="47" t="s">
        <v>15</v>
      </c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S1" s="47" t="s">
        <v>16</v>
      </c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O1" s="42" t="s">
        <v>17</v>
      </c>
      <c r="DP1" s="44"/>
      <c r="DQ1" s="44"/>
      <c r="DR1" s="44"/>
      <c r="DS1" s="44"/>
    </row>
    <row r="2" spans="1:123" ht="14.4" customHeight="1" x14ac:dyDescent="0.3">
      <c r="A2" s="44" t="s">
        <v>18</v>
      </c>
      <c r="B2" s="44"/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Q2" s="44"/>
      <c r="R2" s="44"/>
      <c r="S2" s="44"/>
      <c r="T2" s="44"/>
      <c r="U2" s="44"/>
      <c r="V2" s="44"/>
      <c r="W2" s="44"/>
      <c r="X2" s="44"/>
      <c r="Y2" s="44"/>
      <c r="Z2" s="44"/>
      <c r="AJ2" s="44"/>
      <c r="AK2" s="44"/>
      <c r="AL2" s="44"/>
      <c r="AN2" s="44" t="s">
        <v>18</v>
      </c>
      <c r="AO2" s="44"/>
      <c r="AP2" s="14">
        <v>2</v>
      </c>
      <c r="AQ2" s="14">
        <v>3</v>
      </c>
      <c r="AR2" s="14">
        <v>4</v>
      </c>
      <c r="AS2" s="14">
        <v>5</v>
      </c>
      <c r="AT2" s="14">
        <v>6</v>
      </c>
      <c r="AU2" s="14">
        <v>7</v>
      </c>
      <c r="AV2" s="14">
        <v>8</v>
      </c>
      <c r="AW2" s="14">
        <v>9</v>
      </c>
      <c r="AX2" s="14">
        <v>10</v>
      </c>
      <c r="AY2" s="14">
        <v>11</v>
      </c>
      <c r="BD2" s="44"/>
      <c r="BE2" s="44"/>
      <c r="BF2" s="44"/>
      <c r="BG2" s="44"/>
      <c r="BH2" s="44"/>
      <c r="BI2" s="44"/>
      <c r="BJ2" s="44"/>
      <c r="BK2" s="44"/>
      <c r="BL2" s="44"/>
      <c r="BM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O2" s="44"/>
      <c r="DP2" s="44"/>
      <c r="DQ2" s="44"/>
      <c r="DR2" s="44"/>
      <c r="DS2" s="44"/>
    </row>
    <row r="3" spans="1:123" x14ac:dyDescent="0.3">
      <c r="B3" s="14">
        <v>17</v>
      </c>
      <c r="C3" s="14">
        <f>SUM('Player Stats'!$G$3:$G$7)/100*'Dealer Stats'!B$3/100</f>
        <v>1.0712996735131377E-2</v>
      </c>
      <c r="D3" s="14">
        <f>SUM('Player Stats'!$G$3:$G$7)/100*'Dealer Stats'!C$3/100</f>
        <v>1.0331368965659102E-2</v>
      </c>
      <c r="E3" s="14">
        <f>SUM('Player Stats'!$G$3:$G$7)/100*'Dealer Stats'!D$3/100</f>
        <v>1.0052449852846774E-2</v>
      </c>
      <c r="F3" s="14">
        <f>SUM('Player Stats'!$G$3:$G$7)/100*'Dealer Stats'!E$3/100</f>
        <v>9.3878845365748878E-3</v>
      </c>
      <c r="G3" s="14">
        <f>SUM('Player Stats'!$G$3:$G$7)/100*'Dealer Stats'!F$3/100</f>
        <v>1.2817617161010786E-2</v>
      </c>
      <c r="H3" s="14">
        <f>SUM('Player Stats'!$G$3:$G$7)/100*'Dealer Stats'!G$3/100</f>
        <v>2.8534746498677002E-2</v>
      </c>
      <c r="I3" s="14">
        <f>SUM('Player Stats'!$G$3:$G$7)/100*'Dealer Stats'!H$3/100</f>
        <v>9.9793556856866798E-3</v>
      </c>
      <c r="J3" s="14">
        <f>SUM('Player Stats'!$G$3:$G$7)/100*'Dealer Stats'!I$3/100</f>
        <v>9.3133914744840552E-3</v>
      </c>
      <c r="K3" s="14">
        <f>SUM('Player Stats'!$G$3:$G$7)/100*'Dealer Stats'!J$3/100</f>
        <v>9.3931513098735476E-3</v>
      </c>
      <c r="L3" s="14">
        <f>SUM('Player Stats'!$G$3:$G$7)/100*'Dealer Stats'!K$3/100</f>
        <v>6.1223454257258569E-3</v>
      </c>
      <c r="Q3" s="14">
        <v>2</v>
      </c>
      <c r="R3" s="14">
        <v>3</v>
      </c>
      <c r="S3" s="14">
        <v>4</v>
      </c>
      <c r="T3" s="14">
        <v>5</v>
      </c>
      <c r="U3" s="14">
        <v>6</v>
      </c>
      <c r="V3" s="14">
        <v>7</v>
      </c>
      <c r="W3" s="14">
        <v>8</v>
      </c>
      <c r="X3" s="14">
        <v>9</v>
      </c>
      <c r="Y3" s="14">
        <v>10</v>
      </c>
      <c r="Z3" s="14">
        <v>11</v>
      </c>
      <c r="AI3" s="14" t="s">
        <v>19</v>
      </c>
      <c r="AJ3" s="44"/>
      <c r="AK3" s="44"/>
      <c r="AL3" s="44"/>
      <c r="AO3" s="14">
        <v>17</v>
      </c>
      <c r="AP3" s="14">
        <f>20/52*'Dealer Stats'!B$3/100</f>
        <v>5.3242845079555352E-2</v>
      </c>
      <c r="AQ3" s="14">
        <f>20/52*'Dealer Stats'!C$3/100</f>
        <v>5.1346181735914431E-2</v>
      </c>
      <c r="AR3" s="14">
        <f>20/52*'Dealer Stats'!D$3/100</f>
        <v>4.9959973237922971E-2</v>
      </c>
      <c r="AS3" s="14">
        <f>20/52*'Dealer Stats'!E$3/100</f>
        <v>4.6657130060208163E-2</v>
      </c>
      <c r="AT3" s="14">
        <f>20/52*'Dealer Stats'!F$3/100</f>
        <v>6.3702661511581077E-2</v>
      </c>
      <c r="AU3" s="14">
        <f>20/52*'Dealer Stats'!G$3/100</f>
        <v>0.14181569590432744</v>
      </c>
      <c r="AV3" s="14">
        <f>20/52*'Dealer Stats'!H$3/100</f>
        <v>4.9596700335434195E-2</v>
      </c>
      <c r="AW3" s="14">
        <f>20/52*'Dealer Stats'!I$3/100</f>
        <v>4.62869047476775E-2</v>
      </c>
      <c r="AX3" s="14">
        <f>20/52*'Dealer Stats'!J$3/100</f>
        <v>4.668330555542604E-2</v>
      </c>
      <c r="AY3" s="14">
        <f>20/52*'Dealer Stats'!K$3/100</f>
        <v>3.0427628896448896E-2</v>
      </c>
      <c r="BD3" s="14">
        <v>2</v>
      </c>
      <c r="BE3" s="14">
        <v>3</v>
      </c>
      <c r="BF3" s="14">
        <v>4</v>
      </c>
      <c r="BG3" s="14">
        <v>5</v>
      </c>
      <c r="BH3" s="14">
        <v>6</v>
      </c>
      <c r="BI3" s="14">
        <v>7</v>
      </c>
      <c r="BJ3" s="14">
        <v>8</v>
      </c>
      <c r="BK3" s="14">
        <v>9</v>
      </c>
      <c r="BL3" s="14">
        <v>10</v>
      </c>
      <c r="BM3" s="14">
        <v>11</v>
      </c>
      <c r="BW3" s="14" t="s">
        <v>20</v>
      </c>
      <c r="BX3" s="14">
        <v>4</v>
      </c>
      <c r="BY3" s="14">
        <v>5</v>
      </c>
      <c r="BZ3" s="14">
        <v>6</v>
      </c>
      <c r="CA3" s="14">
        <v>7</v>
      </c>
      <c r="CB3" s="14">
        <v>8</v>
      </c>
      <c r="CC3" s="14">
        <v>9</v>
      </c>
      <c r="CD3" s="14">
        <v>10</v>
      </c>
      <c r="CE3" s="14">
        <v>11</v>
      </c>
      <c r="CF3" s="14">
        <v>12</v>
      </c>
      <c r="CG3" s="14">
        <v>13</v>
      </c>
      <c r="CH3" s="14">
        <v>14</v>
      </c>
      <c r="CI3" s="14">
        <v>15</v>
      </c>
      <c r="CJ3" s="14">
        <v>16</v>
      </c>
      <c r="CK3" s="32">
        <v>17</v>
      </c>
      <c r="CL3" s="14">
        <v>18</v>
      </c>
      <c r="CM3" s="14">
        <v>19</v>
      </c>
      <c r="CN3" s="14">
        <v>20</v>
      </c>
      <c r="CO3" s="14">
        <v>21</v>
      </c>
      <c r="CR3" s="14" t="s">
        <v>20</v>
      </c>
      <c r="CS3" s="14">
        <v>4</v>
      </c>
      <c r="CT3" s="14">
        <v>5</v>
      </c>
      <c r="CU3" s="14">
        <v>6</v>
      </c>
      <c r="CV3" s="14">
        <v>7</v>
      </c>
      <c r="CW3" s="14">
        <v>8</v>
      </c>
      <c r="CX3" s="14">
        <v>9</v>
      </c>
      <c r="CY3" s="14">
        <v>10</v>
      </c>
      <c r="CZ3" s="14">
        <v>11</v>
      </c>
      <c r="DA3" s="14">
        <v>12</v>
      </c>
      <c r="DB3" s="14">
        <v>13</v>
      </c>
      <c r="DC3" s="14">
        <v>14</v>
      </c>
      <c r="DD3" s="14">
        <v>15</v>
      </c>
      <c r="DE3" s="14">
        <v>16</v>
      </c>
      <c r="DF3" s="14">
        <v>17</v>
      </c>
      <c r="DG3" s="14">
        <v>18</v>
      </c>
      <c r="DH3" s="14">
        <v>19</v>
      </c>
      <c r="DI3" s="14">
        <v>20</v>
      </c>
      <c r="DJ3" s="14">
        <v>21</v>
      </c>
      <c r="DK3" s="14" t="s">
        <v>21</v>
      </c>
      <c r="DN3" s="14" t="s">
        <v>20</v>
      </c>
      <c r="DO3" s="14">
        <v>17</v>
      </c>
      <c r="DP3" s="14">
        <v>18</v>
      </c>
      <c r="DQ3" s="14">
        <v>19</v>
      </c>
      <c r="DR3" s="14">
        <v>20</v>
      </c>
      <c r="DS3" s="14">
        <v>21</v>
      </c>
    </row>
    <row r="4" spans="1:123" x14ac:dyDescent="0.3">
      <c r="B4" s="14">
        <v>18</v>
      </c>
      <c r="C4" s="14">
        <f>SUM('Player Stats'!$G$4:$G$7)/100*'Dealer Stats'!B$4/100</f>
        <v>0</v>
      </c>
      <c r="D4" s="14">
        <f>SUM('Player Stats'!$G$4:$G$7)/100*'Dealer Stats'!C$4/100</f>
        <v>0</v>
      </c>
      <c r="E4" s="14">
        <f>SUM('Player Stats'!$G$4:$G$7)/100*'Dealer Stats'!D$4/100</f>
        <v>0</v>
      </c>
      <c r="F4" s="14">
        <f>SUM('Player Stats'!$G$4:$G$7)/100*'Dealer Stats'!E$4/100</f>
        <v>0</v>
      </c>
      <c r="G4" s="14">
        <f>SUM('Player Stats'!$G$4:$G$7)/100*'Dealer Stats'!F$4/100</f>
        <v>0</v>
      </c>
      <c r="H4" s="14">
        <f>SUM('Player Stats'!$G$4:$G$7)/100*'Dealer Stats'!G$4/100</f>
        <v>0</v>
      </c>
      <c r="I4" s="14">
        <f>SUM('Player Stats'!$G$4:$G$7)/100*'Dealer Stats'!H$4/100</f>
        <v>0</v>
      </c>
      <c r="J4" s="14">
        <f>SUM('Player Stats'!$G$4:$G$7)/100*'Dealer Stats'!I$4/100</f>
        <v>0</v>
      </c>
      <c r="K4" s="14">
        <f>SUM('Player Stats'!$G$4:$G$7)/100*'Dealer Stats'!J$4/100</f>
        <v>0</v>
      </c>
      <c r="L4" s="14">
        <f>SUM('Player Stats'!$G$4:$G$7)/100*'Dealer Stats'!K$4/100</f>
        <v>0</v>
      </c>
      <c r="P4" s="14">
        <v>6</v>
      </c>
      <c r="Q4" s="14">
        <f>SUM(C3:C6)+'Dealer Stats'!B$8/100*(1-'Player Stats'!$AD$3/100)</f>
        <v>0.37591701410527695</v>
      </c>
      <c r="R4" s="14">
        <f>SUM(D3:D6)+'Dealer Stats'!C$8/100*(1-'Player Stats'!$AD$3/100)</f>
        <v>0.39373469875200862</v>
      </c>
      <c r="S4" s="14">
        <f>SUM(E3:E6)+'Dealer Stats'!D$8/100*(1-'Player Stats'!$AD$3/100)</f>
        <v>0.41268396705625193</v>
      </c>
      <c r="T4" s="14">
        <f>SUM(F3:F6)+'Dealer Stats'!E$8/100*(1-'Player Stats'!$AD$3/100)</f>
        <v>0.4342350286635337</v>
      </c>
      <c r="U4" s="14">
        <f>SUM(G3:G6)+'Dealer Stats'!F$8/100*(1-'Player Stats'!$AD$3/100)</f>
        <v>0.43526867424018956</v>
      </c>
      <c r="V4" s="14">
        <f>SUM(H3:H6)+'Dealer Stats'!G$8/100*(1-'Player Stats'!$AD$3/100)</f>
        <v>0.29032754851285181</v>
      </c>
      <c r="W4" s="14">
        <f>SUM(I3:I6)+'Dealer Stats'!H$8/100*(1-'Player Stats'!$AD$3/100)</f>
        <v>0.25371945096312698</v>
      </c>
      <c r="X4" s="14">
        <f>SUM(J3:J6)+'Dealer Stats'!I$8/100*(1-'Player Stats'!$AD$3/100)</f>
        <v>0.23846387461772606</v>
      </c>
      <c r="Y4" s="14">
        <f>SUM(K3:K6)+'Dealer Stats'!J$8/100*(1-'Player Stats'!$AD$3/100)</f>
        <v>0.23968363244684826</v>
      </c>
      <c r="Z4" s="14">
        <f>SUM(L3:L6)+'Dealer Stats'!K$8/100*(1-'Player Stats'!$AD$3/100)</f>
        <v>0.39742568645707477</v>
      </c>
      <c r="AI4" s="14" t="s">
        <v>22</v>
      </c>
      <c r="AJ4" s="16">
        <f t="shared" ref="AJ4:AK7" si="0">20/52*100</f>
        <v>38.461538461538467</v>
      </c>
      <c r="AK4" s="16">
        <f t="shared" si="0"/>
        <v>38.461538461538467</v>
      </c>
      <c r="AL4" s="16">
        <f>AK4+(100-AK4)*AK4/100</f>
        <v>62.130177514792905</v>
      </c>
      <c r="AO4" s="14">
        <v>18</v>
      </c>
      <c r="AP4" s="14">
        <f>16/52*'Dealer Stats'!B$4/100</f>
        <v>4.0814237666173259E-2</v>
      </c>
      <c r="AQ4" s="14">
        <f>16/52*'Dealer Stats'!C$4/100</f>
        <v>3.9729852676879202E-2</v>
      </c>
      <c r="AR4" s="14">
        <f>16/52*'Dealer Stats'!D$4/100</f>
        <v>3.7917637607330829E-2</v>
      </c>
      <c r="AS4" s="14">
        <f>16/52*'Dealer Stats'!E$4/100</f>
        <v>3.7374319229962552E-2</v>
      </c>
      <c r="AT4" s="14">
        <f>16/52*'Dealer Stats'!F$4/100</f>
        <v>3.2749409463598E-2</v>
      </c>
      <c r="AU4" s="14">
        <f>16/52*'Dealer Stats'!G$4/100</f>
        <v>4.2529053060094767E-2</v>
      </c>
      <c r="AV4" s="14">
        <f>16/52*'Dealer Stats'!H$4/100</f>
        <v>0.11074194342140706</v>
      </c>
      <c r="AW4" s="14">
        <f>16/52*'Dealer Stats'!I$4/100</f>
        <v>3.6094827141181014E-2</v>
      </c>
      <c r="AX4" s="14">
        <f>16/52*'Dealer Stats'!J$4/100</f>
        <v>3.724932709087582E-2</v>
      </c>
      <c r="AY4" s="14">
        <f>16/52*'Dealer Stats'!K$4/100</f>
        <v>5.0888550399012189E-2</v>
      </c>
      <c r="BC4" s="14" t="s">
        <v>22</v>
      </c>
      <c r="BD4" s="14">
        <f>SUM(AP$3:AP$6)+'Dealer Stats'!B$8/100</f>
        <v>0.50733337648000965</v>
      </c>
      <c r="BE4" s="14">
        <f>SUM(AQ$3:AQ$6)+'Dealer Stats'!C$8/100</f>
        <v>0.52117846304239723</v>
      </c>
      <c r="BF4" s="14">
        <f>SUM(AR$3:AR$6)+'Dealer Stats'!D$8/100</f>
        <v>0.53583072014724897</v>
      </c>
      <c r="BG4" s="14">
        <f>SUM(AS$3:AS$6)+'Dealer Stats'!E$8/100</f>
        <v>0.55264859013668033</v>
      </c>
      <c r="BH4" s="14">
        <f>SUM(AT$3:AT$6)+'Dealer Stats'!F$8/100</f>
        <v>0.55912555965422417</v>
      </c>
      <c r="BI4" s="14">
        <f>SUM(AU$3:AU$6)+'Dealer Stats'!G$8/100</f>
        <v>0.47637559720247491</v>
      </c>
      <c r="BJ4" s="14">
        <f>SUM(AV$3:AV$6)+'Dealer Stats'!H$8/100</f>
        <v>0.44445320644000313</v>
      </c>
      <c r="BK4" s="14">
        <f>SUM(AW$3:AW$6)+'Dealer Stats'!I$8/100</f>
        <v>0.41121245735712164</v>
      </c>
      <c r="BL4" s="14">
        <f>SUM(AX$3:AX$6)+'Dealer Stats'!J$8/100</f>
        <v>0.3988610927589098</v>
      </c>
      <c r="BM4" s="14">
        <f>SUM(AY$3:AY$6)+'Dealer Stats'!K$8/100</f>
        <v>0.53369596511524398</v>
      </c>
      <c r="BV4" s="30" t="s">
        <v>23</v>
      </c>
      <c r="BW4" s="14">
        <v>2</v>
      </c>
      <c r="BX4" s="14">
        <f t="shared" ref="BX4:CE4" si="1">4/52</f>
        <v>7.6923076923076927E-2</v>
      </c>
      <c r="BY4" s="14">
        <f t="shared" si="1"/>
        <v>7.6923076923076927E-2</v>
      </c>
      <c r="BZ4" s="14">
        <f t="shared" si="1"/>
        <v>7.6923076923076927E-2</v>
      </c>
      <c r="CA4" s="14">
        <f t="shared" si="1"/>
        <v>7.6923076923076927E-2</v>
      </c>
      <c r="CB4" s="14">
        <f t="shared" si="1"/>
        <v>7.6923076923076927E-2</v>
      </c>
      <c r="CC4" s="14">
        <f t="shared" si="1"/>
        <v>7.6923076923076927E-2</v>
      </c>
      <c r="CD4" s="14">
        <f t="shared" si="1"/>
        <v>7.6923076923076927E-2</v>
      </c>
      <c r="CE4" s="14">
        <f t="shared" si="1"/>
        <v>7.6923076923076927E-2</v>
      </c>
      <c r="CF4" s="14">
        <f>16/52</f>
        <v>0.30769230769230771</v>
      </c>
      <c r="CG4" s="14">
        <f>4/52</f>
        <v>7.6923076923076927E-2</v>
      </c>
      <c r="CH4" s="14">
        <v>0</v>
      </c>
      <c r="CI4" s="14">
        <v>0</v>
      </c>
      <c r="CJ4" s="14">
        <v>0</v>
      </c>
      <c r="CK4" s="32">
        <v>0</v>
      </c>
      <c r="CL4" s="14">
        <v>0</v>
      </c>
      <c r="CM4" s="14">
        <v>0</v>
      </c>
      <c r="CN4" s="14">
        <v>0</v>
      </c>
      <c r="CO4" s="14">
        <v>0</v>
      </c>
      <c r="CQ4" s="30" t="s">
        <v>23</v>
      </c>
      <c r="CR4" s="14">
        <v>2</v>
      </c>
      <c r="CS4" s="14">
        <f>BX4*'Player Stats'!AB$3/100</f>
        <v>0</v>
      </c>
      <c r="CT4" s="14">
        <f>BY4*'Player Stats'!AC$3/100</f>
        <v>0</v>
      </c>
      <c r="CU4" s="14">
        <f>BZ4*'Player Stats'!AD$3/100</f>
        <v>0</v>
      </c>
      <c r="CV4" s="14">
        <f>CA4*'Player Stats'!AE$3/100</f>
        <v>0</v>
      </c>
      <c r="CW4" s="14">
        <f>CB4*'Player Stats'!AF$3/100</f>
        <v>0</v>
      </c>
      <c r="CX4" s="14">
        <f>CC4*'Player Stats'!AG$3/100</f>
        <v>0</v>
      </c>
      <c r="CY4" s="14">
        <f>CD4*'Player Stats'!AH$3/100</f>
        <v>0</v>
      </c>
      <c r="CZ4" s="14">
        <f>CE4*'Player Stats'!AI$3/100</f>
        <v>0</v>
      </c>
      <c r="DA4" s="14">
        <f>CF4*'Player Stats'!AJ$3/100</f>
        <v>9.472733988105278E-2</v>
      </c>
      <c r="DB4" s="14">
        <f>CG4*'Player Stats'!AK$3/100</f>
        <v>2.9576836692860278E-2</v>
      </c>
      <c r="DC4" s="14">
        <f>CH4*'Player Stats'!AL$3/100</f>
        <v>0</v>
      </c>
      <c r="DD4" s="14">
        <f>CI4*'Player Stats'!AM$3/100</f>
        <v>0</v>
      </c>
      <c r="DE4" s="14">
        <f>CJ4*'Player Stats'!AN$3/100</f>
        <v>0</v>
      </c>
      <c r="DF4" s="14">
        <f>CK4*'Player Stats'!AO$3/100</f>
        <v>0</v>
      </c>
      <c r="DG4" s="14">
        <f>CL4*'Player Stats'!AP$3/100</f>
        <v>0</v>
      </c>
      <c r="DH4" s="14">
        <f>CM4*'Player Stats'!AQ$3/100</f>
        <v>0</v>
      </c>
      <c r="DI4" s="14">
        <f>CN4*'Player Stats'!AR$3/100</f>
        <v>0</v>
      </c>
      <c r="DJ4" s="14">
        <f>CO4*'Player Stats'!AS$3/100</f>
        <v>0</v>
      </c>
      <c r="DK4" s="14">
        <f t="shared" ref="DK4:DK13" si="2">SUM(CS4:DJ4)</f>
        <v>0.12430417657391306</v>
      </c>
      <c r="DM4" s="30" t="s">
        <v>23</v>
      </c>
      <c r="DN4" s="14">
        <v>2</v>
      </c>
      <c r="DO4" s="14">
        <f t="shared" ref="DO4:DO13" si="3">SUM($BZ4*CK$8,$CA4*CK$9,$CB4*CK$10,$CC4*CK$11,$CD4*CK$12,$CE4*CK$13,$CF4*CK$14,$CG4*CK$15,$CH4*CK$16,$CI4*CK$17,$CJ4*CK$18,$CK4*CK$19,$CL4*CK$20,$CM4*CK$21,$CN4*CK$22)</f>
        <v>8.2840236686390553E-2</v>
      </c>
      <c r="DP4" s="14">
        <f t="shared" ref="DP4:DP13" si="4">SUM($BZ4*CL$8,$CA4*CL$9,$CB4*CL$10,$CC4*CL$11,$CD4*CL$12,$CE4*CL$13,$CF4*CL$14,$CG4*CL$15,$CH4*CL$16,$CI4*CL$17,$CJ4*CL$18,$CK4*CL$19,$CL4*CL$20,$CM4*CL$21,$CN4*CL$22)</f>
        <v>7.6923076923076941E-2</v>
      </c>
      <c r="DQ4" s="14">
        <f t="shared" ref="DQ4:DQ13" si="5">SUM($BZ4*CM$8,$CA4*CM$9,$CB4*CM$10,$CC4*CM$11,$CD4*CM$12,$CE4*CM$13,$CF4*CM$14,$CG4*CM$15,$CH4*CM$16,$CI4*CM$17,$CJ4*CM$18,$CK4*CM$19,$CL4*CM$20,$CM4*CM$21,$CN4*CM$22)</f>
        <v>7.1005917159763329E-2</v>
      </c>
      <c r="DR4" s="14">
        <f t="shared" ref="DR4:DR13" si="6">SUM($BZ4*CN$8,$CA4*CN$9,$CB4*CN$10,$CC4*CN$11,$CD4*CN$12,$CE4*CN$13,$CF4*CN$14,$CG4*CN$15,$CH4*CN$16,$CI4*CN$17,$CJ4*CN$18,$CK4*CN$19,$CL4*CN$20,$CM4*CN$21,$CN4*CN$22)</f>
        <v>6.5088757396449717E-2</v>
      </c>
      <c r="DS4" s="14">
        <f t="shared" ref="DS4:DS13" si="7">SUM($BZ4*CO$8,$CA4*CO$9,$CB4*CO$10,$CC4*CO$11,$CD4*CO$12,$CE4*CO$13,$CF4*CO$14,$CG4*CO$15,$CH4*CO$16,$CI4*CO$17,$CJ4*CO$18,$CK4*CO$19,$CL4*CO$20,$CM4*CO$21,$CN4*CO$22)</f>
        <v>5.9171597633136105E-2</v>
      </c>
    </row>
    <row r="5" spans="1:123" x14ac:dyDescent="0.3">
      <c r="B5" s="14">
        <v>19</v>
      </c>
      <c r="C5" s="14">
        <f>SUM('Player Stats'!$G$5:$G$7)/100*'Dealer Stats'!B$5/100</f>
        <v>0</v>
      </c>
      <c r="D5" s="14">
        <f>SUM('Player Stats'!$G$5:$G$7)/100*'Dealer Stats'!C$5/100</f>
        <v>0</v>
      </c>
      <c r="E5" s="14">
        <f>SUM('Player Stats'!$G$5:$G$7)/100*'Dealer Stats'!D$5/100</f>
        <v>0</v>
      </c>
      <c r="F5" s="14">
        <f>SUM('Player Stats'!$G$5:$G$7)/100*'Dealer Stats'!E$5/100</f>
        <v>0</v>
      </c>
      <c r="G5" s="14">
        <f>SUM('Player Stats'!$G$5:$G$7)/100*'Dealer Stats'!F$5/100</f>
        <v>0</v>
      </c>
      <c r="H5" s="14">
        <f>SUM('Player Stats'!$G$5:$G$7)/100*'Dealer Stats'!G$5/100</f>
        <v>0</v>
      </c>
      <c r="I5" s="14">
        <f>SUM('Player Stats'!$G$5:$G$7)/100*'Dealer Stats'!H$5/100</f>
        <v>0</v>
      </c>
      <c r="J5" s="14">
        <f>SUM('Player Stats'!$G$5:$G$7)/100*'Dealer Stats'!I$5/100</f>
        <v>0</v>
      </c>
      <c r="K5" s="14">
        <f>SUM('Player Stats'!$G$5:$G$7)/100*'Dealer Stats'!J$5/100</f>
        <v>0</v>
      </c>
      <c r="L5" s="14">
        <f>SUM('Player Stats'!$G$5:$G$7)/100*'Dealer Stats'!K$5/100</f>
        <v>0</v>
      </c>
      <c r="P5" s="14">
        <v>7</v>
      </c>
      <c r="Q5" s="14">
        <f>SUM(C10:C13)+'Dealer Stats'!B$8/100*(1-'Player Stats'!$AE$3/100)</f>
        <v>0.42906901024928956</v>
      </c>
      <c r="R5" s="14">
        <f>SUM(D10:D13)+'Dealer Stats'!C$8/100*(1-'Player Stats'!$AE$3/100)</f>
        <v>0.44508608813961442</v>
      </c>
      <c r="S5" s="14">
        <f>SUM(E10:E13)+'Dealer Stats'!D$8/100*(1-'Player Stats'!$AE$3/100)</f>
        <v>0.46246322989849747</v>
      </c>
      <c r="T5" s="14">
        <f>SUM(F10:F13)+'Dealer Stats'!E$8/100*(1-'Player Stats'!$AE$3/100)</f>
        <v>0.4812165657996389</v>
      </c>
      <c r="U5" s="14">
        <f>SUM(G10:G13)+'Dealer Stats'!F$8/100*(1-'Player Stats'!$AE$3/100)</f>
        <v>0.49482290053444555</v>
      </c>
      <c r="V5" s="14">
        <f>SUM(H10:H13)+'Dealer Stats'!G$8/100*(1-'Player Stats'!$AE$3/100)</f>
        <v>0.41527754270488754</v>
      </c>
      <c r="W5" s="14">
        <f>SUM(I10:I13)+'Dealer Stats'!H$8/100*(1-'Player Stats'!$AE$3/100)</f>
        <v>0.32149808321528767</v>
      </c>
      <c r="X5" s="14">
        <f>SUM(J10:J13)+'Dealer Stats'!I$8/100*(1-'Player Stats'!$AE$3/100)</f>
        <v>0.28482571999943274</v>
      </c>
      <c r="Y5" s="14">
        <f>SUM(K10:K13)+'Dealer Stats'!J$8/100*(1-'Player Stats'!$AE$3/100)</f>
        <v>0.28665486475891733</v>
      </c>
      <c r="Z5" s="14">
        <f>SUM(L10:L13)+'Dealer Stats'!K$8/100*(1-'Player Stats'!$AE$3/100)</f>
        <v>0.43472487585193881</v>
      </c>
      <c r="AI5" s="14" t="s">
        <v>24</v>
      </c>
      <c r="AJ5" s="16">
        <f t="shared" si="0"/>
        <v>38.461538461538467</v>
      </c>
      <c r="AK5" s="16">
        <f t="shared" si="0"/>
        <v>38.461538461538467</v>
      </c>
      <c r="AL5" s="16">
        <f>AK5+(100-AK5)*AK5/100</f>
        <v>62.130177514792905</v>
      </c>
      <c r="AO5" s="14">
        <v>19</v>
      </c>
      <c r="AP5" s="14">
        <f>12/52*'Dealer Stats'!B$5/100</f>
        <v>2.9449817689937704E-2</v>
      </c>
      <c r="AQ5" s="14">
        <f>12/52*'Dealer Stats'!C$5/100</f>
        <v>2.8504287379839947E-2</v>
      </c>
      <c r="AR5" s="14">
        <f>12/52*'Dealer Stats'!D$5/100</f>
        <v>2.7687390892176877E-2</v>
      </c>
      <c r="AS5" s="14">
        <f>12/52*'Dealer Stats'!E$5/100</f>
        <v>2.6835349874889669E-2</v>
      </c>
      <c r="AT5" s="14">
        <f>12/52*'Dealer Stats'!F$5/100</f>
        <v>2.4591819256324109E-2</v>
      </c>
      <c r="AU5" s="14">
        <f>12/52*'Dealer Stats'!G$5/100</f>
        <v>1.8101957440228043E-2</v>
      </c>
      <c r="AV5" s="14">
        <f>12/52*'Dealer Stats'!H$5/100</f>
        <v>2.9705584198755072E-2</v>
      </c>
      <c r="AW5" s="14">
        <f>12/52*'Dealer Stats'!I$5/100</f>
        <v>8.1146506816885094E-2</v>
      </c>
      <c r="AX5" s="14">
        <f>12/52*'Dealer Stats'!J$5/100</f>
        <v>2.8001432593236321E-2</v>
      </c>
      <c r="AY5" s="14">
        <f>12/52*'Dealer Stats'!K$5/100</f>
        <v>3.6624905987455596E-2</v>
      </c>
      <c r="BC5" s="14" t="s">
        <v>24</v>
      </c>
      <c r="BD5" s="14">
        <f>SUM(AP$3:AP$6)+'Dealer Stats'!B$8/100</f>
        <v>0.50733337648000965</v>
      </c>
      <c r="BE5" s="14">
        <f>SUM(AQ$3:AQ$6)+'Dealer Stats'!C$8/100</f>
        <v>0.52117846304239723</v>
      </c>
      <c r="BF5" s="14">
        <f>SUM(AR$3:AR$6)+'Dealer Stats'!D$8/100</f>
        <v>0.53583072014724897</v>
      </c>
      <c r="BG5" s="14">
        <f>SUM(AS$3:AS$6)+'Dealer Stats'!E$8/100</f>
        <v>0.55264859013668033</v>
      </c>
      <c r="BH5" s="14">
        <f>SUM(AT$3:AT$6)+'Dealer Stats'!F$8/100</f>
        <v>0.55912555965422417</v>
      </c>
      <c r="BI5" s="14">
        <f>SUM(AU$3:AU$6)+'Dealer Stats'!G$8/100</f>
        <v>0.47637559720247491</v>
      </c>
      <c r="BJ5" s="14">
        <f>SUM(AV$3:AV$6)+'Dealer Stats'!H$8/100</f>
        <v>0.44445320644000313</v>
      </c>
      <c r="BK5" s="14">
        <f>SUM(AW$3:AW$6)+'Dealer Stats'!I$8/100</f>
        <v>0.41121245735712164</v>
      </c>
      <c r="BL5" s="14">
        <f>SUM(AX$3:AX$6)+'Dealer Stats'!J$8/100</f>
        <v>0.3988610927589098</v>
      </c>
      <c r="BM5" s="14">
        <f>SUM(AY$3:AY$6)+'Dealer Stats'!K$8/100</f>
        <v>0.53369596511524398</v>
      </c>
      <c r="BV5" s="30" t="s">
        <v>25</v>
      </c>
      <c r="BW5" s="14">
        <v>3</v>
      </c>
      <c r="BX5" s="14">
        <v>0</v>
      </c>
      <c r="BY5" s="14">
        <f t="shared" ref="BY5:CF5" si="8">4/52</f>
        <v>7.6923076923076927E-2</v>
      </c>
      <c r="BZ5" s="14">
        <f t="shared" si="8"/>
        <v>7.6923076923076927E-2</v>
      </c>
      <c r="CA5" s="14">
        <f t="shared" si="8"/>
        <v>7.6923076923076927E-2</v>
      </c>
      <c r="CB5" s="14">
        <f t="shared" si="8"/>
        <v>7.6923076923076927E-2</v>
      </c>
      <c r="CC5" s="14">
        <f t="shared" si="8"/>
        <v>7.6923076923076927E-2</v>
      </c>
      <c r="CD5" s="14">
        <f t="shared" si="8"/>
        <v>7.6923076923076927E-2</v>
      </c>
      <c r="CE5" s="14">
        <f t="shared" si="8"/>
        <v>7.6923076923076927E-2</v>
      </c>
      <c r="CF5" s="14">
        <f t="shared" si="8"/>
        <v>7.6923076923076927E-2</v>
      </c>
      <c r="CG5" s="14">
        <f>16/52</f>
        <v>0.30769230769230771</v>
      </c>
      <c r="CH5" s="14">
        <f>4/52</f>
        <v>7.6923076923076927E-2</v>
      </c>
      <c r="CI5" s="14">
        <v>0</v>
      </c>
      <c r="CJ5" s="14">
        <v>0</v>
      </c>
      <c r="CK5" s="32">
        <v>0</v>
      </c>
      <c r="CL5" s="14">
        <v>0</v>
      </c>
      <c r="CM5" s="14">
        <v>0</v>
      </c>
      <c r="CN5" s="14">
        <v>0</v>
      </c>
      <c r="CO5" s="14">
        <v>0</v>
      </c>
      <c r="CQ5" s="30" t="s">
        <v>25</v>
      </c>
      <c r="CR5" s="14">
        <v>3</v>
      </c>
      <c r="CS5" s="14">
        <f>BX5*'Player Stats'!AB$3/100</f>
        <v>0</v>
      </c>
      <c r="CT5" s="14">
        <f>BY5*'Player Stats'!AC$3/100</f>
        <v>0</v>
      </c>
      <c r="CU5" s="14">
        <f>BZ5*'Player Stats'!AD$3/100</f>
        <v>0</v>
      </c>
      <c r="CV5" s="14">
        <f>CA5*'Player Stats'!AE$3/100</f>
        <v>0</v>
      </c>
      <c r="CW5" s="14">
        <f>CB5*'Player Stats'!AF$3/100</f>
        <v>0</v>
      </c>
      <c r="CX5" s="14">
        <f>CC5*'Player Stats'!AG$3/100</f>
        <v>0</v>
      </c>
      <c r="CY5" s="14">
        <f>CD5*'Player Stats'!AH$3/100</f>
        <v>0</v>
      </c>
      <c r="CZ5" s="14">
        <f>CE5*'Player Stats'!AI$3/100</f>
        <v>0</v>
      </c>
      <c r="DA5" s="14">
        <f>CF5*'Player Stats'!AJ$3/100</f>
        <v>2.3681834970263195E-2</v>
      </c>
      <c r="DB5" s="14">
        <f>CG5*'Player Stats'!AK$3/100</f>
        <v>0.11830734677144111</v>
      </c>
      <c r="DC5" s="14">
        <f>CH5*'Player Stats'!AL$3/100</f>
        <v>3.5538753469075243E-2</v>
      </c>
      <c r="DD5" s="14">
        <f>CI5*'Player Stats'!AM$3/100</f>
        <v>0</v>
      </c>
      <c r="DE5" s="14">
        <f>CJ5*'Player Stats'!AN$3/100</f>
        <v>0</v>
      </c>
      <c r="DF5" s="14">
        <f>CK5*'Player Stats'!AO$3/100</f>
        <v>0</v>
      </c>
      <c r="DG5" s="14">
        <f>CL5*'Player Stats'!AP$3/100</f>
        <v>0</v>
      </c>
      <c r="DH5" s="14">
        <f>CM5*'Player Stats'!AQ$3/100</f>
        <v>0</v>
      </c>
      <c r="DI5" s="14">
        <f>CN5*'Player Stats'!AR$3/100</f>
        <v>0</v>
      </c>
      <c r="DJ5" s="14">
        <f>CO5*'Player Stats'!AS$3/100</f>
        <v>0</v>
      </c>
      <c r="DK5" s="14">
        <f t="shared" si="2"/>
        <v>0.17752793521077953</v>
      </c>
      <c r="DM5" s="30" t="s">
        <v>25</v>
      </c>
      <c r="DN5" s="14">
        <v>3</v>
      </c>
      <c r="DO5" s="14">
        <f t="shared" si="3"/>
        <v>8.8757396449704165E-2</v>
      </c>
      <c r="DP5" s="14">
        <f t="shared" si="4"/>
        <v>8.2840236686390553E-2</v>
      </c>
      <c r="DQ5" s="14">
        <f t="shared" si="5"/>
        <v>7.6923076923076941E-2</v>
      </c>
      <c r="DR5" s="14">
        <f t="shared" si="6"/>
        <v>7.1005917159763329E-2</v>
      </c>
      <c r="DS5" s="14">
        <f t="shared" si="7"/>
        <v>6.5088757396449717E-2</v>
      </c>
    </row>
    <row r="6" spans="1:123" x14ac:dyDescent="0.3">
      <c r="B6" s="14">
        <v>20</v>
      </c>
      <c r="C6" s="14">
        <f>SUM('Player Stats'!$G$6:$G$7)/100*'Dealer Stats'!B$6/100</f>
        <v>0</v>
      </c>
      <c r="D6" s="14">
        <f>SUM('Player Stats'!$G$6:$G$7)/100*'Dealer Stats'!C$6/100</f>
        <v>0</v>
      </c>
      <c r="E6" s="14">
        <f>SUM('Player Stats'!$G$6:$G$7)/100*'Dealer Stats'!D$6/100</f>
        <v>0</v>
      </c>
      <c r="F6" s="14">
        <f>SUM('Player Stats'!$G$6:$G$7)/100*'Dealer Stats'!E$6/100</f>
        <v>0</v>
      </c>
      <c r="G6" s="14">
        <f>SUM('Player Stats'!$G$6:$G$7)/100*'Dealer Stats'!F$6/100</f>
        <v>0</v>
      </c>
      <c r="H6" s="14">
        <f>SUM('Player Stats'!$G$6:$G$7)/100*'Dealer Stats'!G$6/100</f>
        <v>0</v>
      </c>
      <c r="I6" s="14">
        <f>SUM('Player Stats'!$G$6:$G$7)/100*'Dealer Stats'!H$6/100</f>
        <v>0</v>
      </c>
      <c r="J6" s="14">
        <f>SUM('Player Stats'!$G$6:$G$7)/100*'Dealer Stats'!I$6/100</f>
        <v>0</v>
      </c>
      <c r="K6" s="14">
        <f>SUM('Player Stats'!$G$6:$G$7)/100*'Dealer Stats'!J$6/100</f>
        <v>0</v>
      </c>
      <c r="L6" s="14">
        <f>SUM('Player Stats'!$G$6:$G$7)/100*'Dealer Stats'!K$6/100</f>
        <v>0</v>
      </c>
      <c r="P6" s="14">
        <v>8</v>
      </c>
      <c r="Q6" s="14">
        <f>SUM(C17:C20)+'Dealer Stats'!B$8/100*(1-'Player Stats'!$AF$3/100)</f>
        <v>0.49080974920218856</v>
      </c>
      <c r="R6" s="14">
        <f>SUM(D17:D20)+'Dealer Stats'!C$8/100*(1-'Player Stats'!$AF$3/100)</f>
        <v>0.50503460897736008</v>
      </c>
      <c r="S6" s="14">
        <f>SUM(E17:E20)+'Dealer Stats'!D$8/100*(1-'Player Stats'!$AF$3/100)</f>
        <v>0.52003222457283416</v>
      </c>
      <c r="T6" s="14">
        <f>SUM(F17:F20)+'Dealer Stats'!E$8/100*(1-'Player Stats'!$AF$3/100)</f>
        <v>0.5372872117559242</v>
      </c>
      <c r="U6" s="14">
        <f>SUM(G17:G20)+'Dealer Stats'!F$8/100*(1-'Player Stats'!$AF$3/100)</f>
        <v>0.54890564375516226</v>
      </c>
      <c r="V6" s="14">
        <f>SUM(H17:H20)+'Dealer Stats'!G$8/100*(1-'Player Stats'!$AF$3/100)</f>
        <v>0.49273199108151378</v>
      </c>
      <c r="W6" s="14">
        <f>SUM(I17:I20)+'Dealer Stats'!H$8/100*(1-'Player Stats'!$AF$3/100)</f>
        <v>0.45304083987516863</v>
      </c>
      <c r="X6" s="14">
        <f>SUM(J17:J20)+'Dealer Stats'!I$8/100*(1-'Player Stats'!$AF$3/100)</f>
        <v>0.35782310203337547</v>
      </c>
      <c r="Y6" s="14">
        <f>SUM(K17:K20)+'Dealer Stats'!J$8/100*(1-'Player Stats'!$AF$3/100)</f>
        <v>0.3429975475642863</v>
      </c>
      <c r="Z6" s="14">
        <f>SUM(L17:L20)+'Dealer Stats'!K$8/100*(1-'Player Stats'!$AF$3/100)</f>
        <v>0.50444432252473848</v>
      </c>
      <c r="AI6" s="14" t="s">
        <v>26</v>
      </c>
      <c r="AJ6" s="16">
        <f t="shared" si="0"/>
        <v>38.461538461538467</v>
      </c>
      <c r="AK6" s="16">
        <f t="shared" si="0"/>
        <v>38.461538461538467</v>
      </c>
      <c r="AL6" s="16">
        <f>AK6+(100-AK6)*AK6/100</f>
        <v>62.130177514792905</v>
      </c>
      <c r="AO6" s="14">
        <v>20</v>
      </c>
      <c r="AP6" s="14">
        <f>8/52*'Dealer Stats'!B$6/100</f>
        <v>1.8622458674197831E-2</v>
      </c>
      <c r="AQ6" s="14">
        <f>8/52*'Dealer Stats'!C$6/100</f>
        <v>1.8194811463414094E-2</v>
      </c>
      <c r="AR6" s="14">
        <f>8/52*'Dealer Stats'!D$6/100</f>
        <v>1.763420120641317E-2</v>
      </c>
      <c r="AS6" s="14">
        <f>8/52*'Dealer Stats'!E$6/100</f>
        <v>1.6934646844661127E-2</v>
      </c>
      <c r="AT6" s="14">
        <f>8/52*'Dealer Stats'!F$6/100</f>
        <v>1.5630612343542138E-2</v>
      </c>
      <c r="AU6" s="14">
        <f>8/52*'Dealer Stats'!G$6/100</f>
        <v>1.2136088783649815E-2</v>
      </c>
      <c r="AV6" s="14">
        <f>8/52*'Dealer Stats'!H$6/100</f>
        <v>1.0668883206966517E-2</v>
      </c>
      <c r="AW6" s="14">
        <f>8/52*'Dealer Stats'!I$6/100</f>
        <v>1.8533735508136046E-2</v>
      </c>
      <c r="AX6" s="14">
        <f>8/52*'Dealer Stats'!J$6/100</f>
        <v>5.6636546382396909E-2</v>
      </c>
      <c r="AY6" s="14">
        <f>8/52*'Dealer Stats'!K$6/100</f>
        <v>2.4451538800978341E-2</v>
      </c>
      <c r="BC6" s="14" t="s">
        <v>26</v>
      </c>
      <c r="BD6" s="14">
        <f>SUM(AP$3:AP$6)+'Dealer Stats'!B$8/100</f>
        <v>0.50733337648000965</v>
      </c>
      <c r="BE6" s="14">
        <f>SUM(AQ$3:AQ$6)+'Dealer Stats'!C$8/100</f>
        <v>0.52117846304239723</v>
      </c>
      <c r="BF6" s="14">
        <f>SUM(AR$3:AR$6)+'Dealer Stats'!D$8/100</f>
        <v>0.53583072014724897</v>
      </c>
      <c r="BG6" s="14">
        <f>SUM(AS$3:AS$6)+'Dealer Stats'!E$8/100</f>
        <v>0.55264859013668033</v>
      </c>
      <c r="BH6" s="14">
        <f>SUM(AT$3:AT$6)+'Dealer Stats'!F$8/100</f>
        <v>0.55912555965422417</v>
      </c>
      <c r="BI6" s="14">
        <f>SUM(AU$3:AU$6)+'Dealer Stats'!G$8/100</f>
        <v>0.47637559720247491</v>
      </c>
      <c r="BJ6" s="14">
        <f>SUM(AV$3:AV$6)+'Dealer Stats'!H$8/100</f>
        <v>0.44445320644000313</v>
      </c>
      <c r="BK6" s="14">
        <f>SUM(AW$3:AW$6)+'Dealer Stats'!I$8/100</f>
        <v>0.41121245735712164</v>
      </c>
      <c r="BL6" s="14">
        <f>SUM(AX$3:AX$6)+'Dealer Stats'!J$8/100</f>
        <v>0.3988610927589098</v>
      </c>
      <c r="BM6" s="14">
        <f>SUM(AY$3:AY$6)+'Dealer Stats'!K$8/100</f>
        <v>0.53369596511524398</v>
      </c>
      <c r="BV6" s="30" t="s">
        <v>27</v>
      </c>
      <c r="BW6" s="14">
        <v>4</v>
      </c>
      <c r="BX6" s="14">
        <v>0</v>
      </c>
      <c r="BY6" s="14">
        <v>0</v>
      </c>
      <c r="BZ6" s="14">
        <f t="shared" ref="BZ6:CG6" si="9">4/52</f>
        <v>7.6923076923076927E-2</v>
      </c>
      <c r="CA6" s="14">
        <f t="shared" si="9"/>
        <v>7.6923076923076927E-2</v>
      </c>
      <c r="CB6" s="14">
        <f t="shared" si="9"/>
        <v>7.6923076923076927E-2</v>
      </c>
      <c r="CC6" s="14">
        <f t="shared" si="9"/>
        <v>7.6923076923076927E-2</v>
      </c>
      <c r="CD6" s="14">
        <f t="shared" si="9"/>
        <v>7.6923076923076927E-2</v>
      </c>
      <c r="CE6" s="14">
        <f t="shared" si="9"/>
        <v>7.6923076923076927E-2</v>
      </c>
      <c r="CF6" s="14">
        <f t="shared" si="9"/>
        <v>7.6923076923076927E-2</v>
      </c>
      <c r="CG6" s="14">
        <f t="shared" si="9"/>
        <v>7.6923076923076927E-2</v>
      </c>
      <c r="CH6" s="14">
        <f>16/52</f>
        <v>0.30769230769230771</v>
      </c>
      <c r="CI6" s="14">
        <f>4/52</f>
        <v>7.6923076923076927E-2</v>
      </c>
      <c r="CJ6" s="14">
        <v>0</v>
      </c>
      <c r="CK6" s="32">
        <v>0</v>
      </c>
      <c r="CL6" s="14">
        <v>0</v>
      </c>
      <c r="CM6" s="14">
        <v>0</v>
      </c>
      <c r="CN6" s="14">
        <v>0</v>
      </c>
      <c r="CO6" s="14">
        <v>0</v>
      </c>
      <c r="CQ6" s="30" t="s">
        <v>27</v>
      </c>
      <c r="CR6" s="14">
        <v>4</v>
      </c>
      <c r="CS6" s="14">
        <f>BX6*'Player Stats'!AB$3/100</f>
        <v>0</v>
      </c>
      <c r="CT6" s="14">
        <f>BY6*'Player Stats'!AC$3/100</f>
        <v>0</v>
      </c>
      <c r="CU6" s="14">
        <f>BZ6*'Player Stats'!AD$3/100</f>
        <v>0</v>
      </c>
      <c r="CV6" s="14">
        <f>CA6*'Player Stats'!AE$3/100</f>
        <v>0</v>
      </c>
      <c r="CW6" s="14">
        <f>CB6*'Player Stats'!AF$3/100</f>
        <v>0</v>
      </c>
      <c r="CX6" s="14">
        <f>CC6*'Player Stats'!AG$3/100</f>
        <v>0</v>
      </c>
      <c r="CY6" s="14">
        <f>CD6*'Player Stats'!AH$3/100</f>
        <v>0</v>
      </c>
      <c r="CZ6" s="14">
        <f>CE6*'Player Stats'!AI$3/100</f>
        <v>0</v>
      </c>
      <c r="DA6" s="14">
        <f>CF6*'Player Stats'!AJ$3/100</f>
        <v>2.3681834970263195E-2</v>
      </c>
      <c r="DB6" s="14">
        <f>CG6*'Player Stats'!AK$3/100</f>
        <v>2.9576836692860278E-2</v>
      </c>
      <c r="DC6" s="14">
        <f>CH6*'Player Stats'!AL$3/100</f>
        <v>0.14215501387630097</v>
      </c>
      <c r="DD6" s="14">
        <f>CI6*'Player Stats'!AM$3/100</f>
        <v>4.1430591410500456E-2</v>
      </c>
      <c r="DE6" s="14">
        <f>CJ6*'Player Stats'!AN$3/100</f>
        <v>0</v>
      </c>
      <c r="DF6" s="14">
        <f>CK6*'Player Stats'!AO$3/100</f>
        <v>0</v>
      </c>
      <c r="DG6" s="14">
        <f>CL6*'Player Stats'!AP$3/100</f>
        <v>0</v>
      </c>
      <c r="DH6" s="14">
        <f>CM6*'Player Stats'!AQ$3/100</f>
        <v>0</v>
      </c>
      <c r="DI6" s="14">
        <f>CN6*'Player Stats'!AR$3/100</f>
        <v>0</v>
      </c>
      <c r="DJ6" s="14">
        <f>CO6*'Player Stats'!AS$3/100</f>
        <v>0</v>
      </c>
      <c r="DK6" s="14">
        <f t="shared" si="2"/>
        <v>0.23684427694992491</v>
      </c>
      <c r="DM6" s="30" t="s">
        <v>27</v>
      </c>
      <c r="DN6" s="14">
        <v>4</v>
      </c>
      <c r="DO6" s="14">
        <f t="shared" si="3"/>
        <v>9.4674556213017763E-2</v>
      </c>
      <c r="DP6" s="14">
        <f t="shared" si="4"/>
        <v>8.8757396449704165E-2</v>
      </c>
      <c r="DQ6" s="14">
        <f t="shared" si="5"/>
        <v>8.2840236686390553E-2</v>
      </c>
      <c r="DR6" s="14">
        <f t="shared" si="6"/>
        <v>7.6923076923076941E-2</v>
      </c>
      <c r="DS6" s="14">
        <f t="shared" si="7"/>
        <v>7.1005917159763329E-2</v>
      </c>
    </row>
    <row r="7" spans="1:123" x14ac:dyDescent="0.3">
      <c r="P7" s="14">
        <v>9</v>
      </c>
      <c r="Q7" s="14">
        <f>SUM(C24:C27)+'Dealer Stats'!B$8/100*(1-'Player Stats'!$AG$3/100)</f>
        <v>0.56052722032927771</v>
      </c>
      <c r="R7" s="14">
        <f>SUM(D24:D27)+'Dealer Stats'!C$8/100*(1-'Player Stats'!$AG$3/100)</f>
        <v>0.57261846194911903</v>
      </c>
      <c r="S7" s="14">
        <f>SUM(E24:E27)+'Dealer Stats'!D$8/100*(1-'Player Stats'!$AG$3/100)</f>
        <v>0.58550778862167985</v>
      </c>
      <c r="T7" s="14">
        <f>SUM(F24:F27)+'Dealer Stats'!E$8/100*(1-'Player Stats'!$AG$3/100)</f>
        <v>0.60047140724991988</v>
      </c>
      <c r="U7" s="14">
        <f>SUM(G24:G27)+'Dealer Stats'!F$8/100*(1-'Player Stats'!$AG$3/100)</f>
        <v>0.61068542606813625</v>
      </c>
      <c r="V7" s="14">
        <f>SUM(H24:H27)+'Dealer Stats'!G$8/100*(1-'Player Stats'!$AG$3/100)</f>
        <v>0.56216542258459401</v>
      </c>
      <c r="W7" s="14">
        <f>SUM(I24:I27)+'Dealer Stats'!H$8/100*(1-'Player Stats'!$AG$3/100)</f>
        <v>0.53589405855793237</v>
      </c>
      <c r="X7" s="14">
        <f>SUM(J24:J27)+'Dealer Stats'!I$8/100*(1-'Player Stats'!$AG$3/100)</f>
        <v>0.49417209143013879</v>
      </c>
      <c r="Y7" s="14">
        <f>SUM(K24:K27)+'Dealer Stats'!J$8/100*(1-'Player Stats'!$AG$3/100)</f>
        <v>0.42768904150465514</v>
      </c>
      <c r="Z7" s="14">
        <f>SUM(L24:L27)+'Dealer Stats'!K$8/100*(1-'Player Stats'!$AG$3/100)</f>
        <v>0.58465816228009193</v>
      </c>
      <c r="AI7" s="14" t="s">
        <v>28</v>
      </c>
      <c r="AJ7" s="16">
        <f t="shared" si="0"/>
        <v>38.461538461538467</v>
      </c>
      <c r="AK7" s="16">
        <f t="shared" si="0"/>
        <v>38.461538461538467</v>
      </c>
      <c r="AL7" s="16">
        <f>AK7+(100-AK7)*AK7/100</f>
        <v>62.130177514792905</v>
      </c>
      <c r="BC7" s="14" t="s">
        <v>28</v>
      </c>
      <c r="BD7" s="14">
        <f>SUM(AP$3:AP$6)+'Dealer Stats'!B$8/100</f>
        <v>0.50733337648000965</v>
      </c>
      <c r="BE7" s="14">
        <f>SUM(AQ$3:AQ$6)+'Dealer Stats'!C$8/100</f>
        <v>0.52117846304239723</v>
      </c>
      <c r="BF7" s="14">
        <f>SUM(AR$3:AR$6)+'Dealer Stats'!D$8/100</f>
        <v>0.53583072014724897</v>
      </c>
      <c r="BG7" s="14">
        <f>SUM(AS$3:AS$6)+'Dealer Stats'!E$8/100</f>
        <v>0.55264859013668033</v>
      </c>
      <c r="BH7" s="14">
        <f>SUM(AT$3:AT$6)+'Dealer Stats'!F$8/100</f>
        <v>0.55912555965422417</v>
      </c>
      <c r="BI7" s="14">
        <f>SUM(AU$3:AU$6)+'Dealer Stats'!G$8/100</f>
        <v>0.47637559720247491</v>
      </c>
      <c r="BJ7" s="14">
        <f>SUM(AV$3:AV$6)+'Dealer Stats'!H$8/100</f>
        <v>0.44445320644000313</v>
      </c>
      <c r="BK7" s="14">
        <f>SUM(AW$3:AW$6)+'Dealer Stats'!I$8/100</f>
        <v>0.41121245735712164</v>
      </c>
      <c r="BL7" s="14">
        <f>SUM(AX$3:AX$6)+'Dealer Stats'!J$8/100</f>
        <v>0.3988610927589098</v>
      </c>
      <c r="BM7" s="14">
        <f>SUM(AY$3:AY$6)+'Dealer Stats'!K$8/100</f>
        <v>0.53369596511524398</v>
      </c>
      <c r="BV7" s="30" t="s">
        <v>29</v>
      </c>
      <c r="BW7" s="14">
        <v>5</v>
      </c>
      <c r="BX7" s="14">
        <v>0</v>
      </c>
      <c r="BY7" s="14">
        <v>0</v>
      </c>
      <c r="BZ7" s="14">
        <v>0</v>
      </c>
      <c r="CA7" s="14">
        <f t="shared" ref="CA7:CH7" si="10">4/52</f>
        <v>7.6923076923076927E-2</v>
      </c>
      <c r="CB7" s="14">
        <f t="shared" si="10"/>
        <v>7.6923076923076927E-2</v>
      </c>
      <c r="CC7" s="14">
        <f t="shared" si="10"/>
        <v>7.6923076923076927E-2</v>
      </c>
      <c r="CD7" s="14">
        <f t="shared" si="10"/>
        <v>7.6923076923076927E-2</v>
      </c>
      <c r="CE7" s="14">
        <f t="shared" si="10"/>
        <v>7.6923076923076927E-2</v>
      </c>
      <c r="CF7" s="14">
        <f t="shared" si="10"/>
        <v>7.6923076923076927E-2</v>
      </c>
      <c r="CG7" s="14">
        <f t="shared" si="10"/>
        <v>7.6923076923076927E-2</v>
      </c>
      <c r="CH7" s="14">
        <f t="shared" si="10"/>
        <v>7.6923076923076927E-2</v>
      </c>
      <c r="CI7" s="14">
        <f>16/52</f>
        <v>0.30769230769230771</v>
      </c>
      <c r="CJ7" s="14">
        <f>4/52</f>
        <v>7.6923076923076927E-2</v>
      </c>
      <c r="CK7" s="32">
        <v>0</v>
      </c>
      <c r="CL7" s="14">
        <v>0</v>
      </c>
      <c r="CM7" s="14">
        <v>0</v>
      </c>
      <c r="CN7" s="14">
        <v>0</v>
      </c>
      <c r="CO7" s="14">
        <v>0</v>
      </c>
      <c r="CQ7" s="30" t="s">
        <v>29</v>
      </c>
      <c r="CR7" s="14">
        <v>5</v>
      </c>
      <c r="CS7" s="14">
        <f>BX7*'Player Stats'!AB$3/100</f>
        <v>0</v>
      </c>
      <c r="CT7" s="14">
        <f>BY7*'Player Stats'!AC$3/100</f>
        <v>0</v>
      </c>
      <c r="CU7" s="14">
        <f>BZ7*'Player Stats'!AD$3/100</f>
        <v>0</v>
      </c>
      <c r="CV7" s="14">
        <f>CA7*'Player Stats'!AE$3/100</f>
        <v>0</v>
      </c>
      <c r="CW7" s="14">
        <f>CB7*'Player Stats'!AF$3/100</f>
        <v>0</v>
      </c>
      <c r="CX7" s="14">
        <f>CC7*'Player Stats'!AG$3/100</f>
        <v>0</v>
      </c>
      <c r="CY7" s="14">
        <f>CD7*'Player Stats'!AH$3/100</f>
        <v>0</v>
      </c>
      <c r="CZ7" s="14">
        <f>CE7*'Player Stats'!AI$3/100</f>
        <v>0</v>
      </c>
      <c r="DA7" s="14">
        <f>CF7*'Player Stats'!AJ$3/100</f>
        <v>2.3681834970263195E-2</v>
      </c>
      <c r="DB7" s="14">
        <f>CG7*'Player Stats'!AK$3/100</f>
        <v>2.9576836692860278E-2</v>
      </c>
      <c r="DC7" s="14">
        <f>CH7*'Player Stats'!AL$3/100</f>
        <v>3.5538753469075243E-2</v>
      </c>
      <c r="DD7" s="14">
        <f>CI7*'Player Stats'!AM$3/100</f>
        <v>0.16572236564200182</v>
      </c>
      <c r="DE7" s="14">
        <f>CJ7*'Player Stats'!AN$3/100</f>
        <v>4.7236634315355693E-2</v>
      </c>
      <c r="DF7" s="14">
        <f>CK7*'Player Stats'!AO$3/100</f>
        <v>0</v>
      </c>
      <c r="DG7" s="14">
        <f>CL7*'Player Stats'!AP$3/100</f>
        <v>0</v>
      </c>
      <c r="DH7" s="14">
        <f>CM7*'Player Stats'!AQ$3/100</f>
        <v>0</v>
      </c>
      <c r="DI7" s="14">
        <f>CN7*'Player Stats'!AR$3/100</f>
        <v>0</v>
      </c>
      <c r="DJ7" s="14">
        <f>CO7*'Player Stats'!AS$3/100</f>
        <v>0</v>
      </c>
      <c r="DK7" s="14">
        <f t="shared" si="2"/>
        <v>0.30175642508955619</v>
      </c>
      <c r="DM7" s="30" t="s">
        <v>29</v>
      </c>
      <c r="DN7" s="14">
        <v>5</v>
      </c>
      <c r="DO7" s="14">
        <f t="shared" si="3"/>
        <v>9.4674556213017763E-2</v>
      </c>
      <c r="DP7" s="14">
        <f t="shared" si="4"/>
        <v>9.4674556213017763E-2</v>
      </c>
      <c r="DQ7" s="14">
        <f t="shared" si="5"/>
        <v>8.8757396449704165E-2</v>
      </c>
      <c r="DR7" s="14">
        <f t="shared" si="6"/>
        <v>8.2840236686390553E-2</v>
      </c>
      <c r="DS7" s="14">
        <f t="shared" si="7"/>
        <v>7.6923076923076941E-2</v>
      </c>
    </row>
    <row r="8" spans="1:123" x14ac:dyDescent="0.3">
      <c r="A8" s="46" t="s">
        <v>30</v>
      </c>
      <c r="B8" s="44"/>
      <c r="C8" s="44"/>
      <c r="P8" s="14">
        <v>10</v>
      </c>
      <c r="Q8" s="14">
        <f>SUM(C31:C34)+'Dealer Stats'!B$8/100*(1-'Player Stats'!$AH$3/100)</f>
        <v>0.62839950018419422</v>
      </c>
      <c r="R8" s="14">
        <f>SUM(D31:D34)+'Dealer Stats'!C$8/100*(1-'Player Stats'!$AH$3/100)</f>
        <v>0.6386731322303616</v>
      </c>
      <c r="S8" s="14">
        <f>SUM(E31:E34)+'Dealer Stats'!D$8/100*(1-'Player Stats'!$AH$3/100)</f>
        <v>0.6494404503210921</v>
      </c>
      <c r="T8" s="14">
        <f>SUM(F31:F34)+'Dealer Stats'!E$8/100*(1-'Player Stats'!$AH$3/100)</f>
        <v>0.66192871710128365</v>
      </c>
      <c r="U8" s="14">
        <f>SUM(G31:G34)+'Dealer Stats'!F$8/100*(1-'Player Stats'!$AH$3/100)</f>
        <v>0.67097523987459251</v>
      </c>
      <c r="V8" s="14">
        <f>SUM(H31:H34)+'Dealer Stats'!G$8/100*(1-'Player Stats'!$AH$3/100)</f>
        <v>0.63103974846434685</v>
      </c>
      <c r="W8" s="14">
        <f>SUM(I31:I34)+'Dealer Stats'!H$8/100*(1-'Player Stats'!$AH$3/100)</f>
        <v>0.60447834682025303</v>
      </c>
      <c r="X8" s="14">
        <f>SUM(J31:J34)+'Dealer Stats'!I$8/100*(1-'Player Stats'!$AH$3/100)</f>
        <v>0.57661272215356041</v>
      </c>
      <c r="Y8" s="14">
        <f>SUM(K31:K34)+'Dealer Stats'!J$8/100*(1-'Player Stats'!$AH$3/100)</f>
        <v>0.5693338526816365</v>
      </c>
      <c r="Z8" s="14">
        <f>SUM(L31:L34)+'Dealer Stats'!K$8/100*(1-'Player Stats'!$AH$3/100)</f>
        <v>0.66466127944011943</v>
      </c>
      <c r="AI8" s="14" t="s">
        <v>31</v>
      </c>
      <c r="AJ8" s="16">
        <f>16/52*100</f>
        <v>30.76923076923077</v>
      </c>
      <c r="AK8" s="16">
        <f>32/52*100</f>
        <v>61.53846153846154</v>
      </c>
      <c r="AL8" s="16">
        <f>AK8+(100-AK8)*AK$7/100</f>
        <v>76.331360946745562</v>
      </c>
      <c r="AN8" s="46" t="s">
        <v>32</v>
      </c>
      <c r="AO8" s="44"/>
      <c r="AP8" s="44"/>
      <c r="AQ8" s="44"/>
      <c r="AR8" s="44"/>
      <c r="BC8" s="14" t="s">
        <v>31</v>
      </c>
      <c r="BD8" s="14">
        <f>SUM(AP$10:AP$13)+'Dealer Stats'!B$8/100</f>
        <v>0.5392790835277429</v>
      </c>
      <c r="BE8" s="14">
        <f>SUM(AQ$10:AQ$13)+'Dealer Stats'!C$8/100</f>
        <v>0.55198617208394585</v>
      </c>
      <c r="BF8" s="14">
        <f>SUM(AR$10:AR$13)+'Dealer Stats'!D$8/100</f>
        <v>0.56580670409000278</v>
      </c>
      <c r="BG8" s="14">
        <f>SUM(AS$10:AS$13)+'Dealer Stats'!E$8/100</f>
        <v>0.58064286817280519</v>
      </c>
      <c r="BH8" s="14">
        <f>SUM(AT$10:AT$13)+'Dealer Stats'!F$8/100</f>
        <v>0.59734715656117277</v>
      </c>
      <c r="BI8" s="14">
        <f>SUM(AU$10:AU$13)+'Dealer Stats'!G$8/100</f>
        <v>0.56146501474507127</v>
      </c>
      <c r="BJ8" s="14">
        <f>SUM(AV$10:AV$13)+'Dealer Stats'!H$8/100</f>
        <v>0.47421122664126364</v>
      </c>
      <c r="BK8" s="14">
        <f>SUM(AW$10:AW$13)+'Dealer Stats'!I$8/100</f>
        <v>0.43898460020572816</v>
      </c>
      <c r="BL8" s="14">
        <f>SUM(AX$10:AX$13)+'Dealer Stats'!J$8/100</f>
        <v>0.4268710760921654</v>
      </c>
      <c r="BM8" s="14">
        <f>SUM(AY$10:AY$13)+'Dealer Stats'!K$8/100</f>
        <v>0.55195254245311332</v>
      </c>
      <c r="BV8" s="30" t="s">
        <v>33</v>
      </c>
      <c r="BW8" s="14">
        <v>6</v>
      </c>
      <c r="BX8" s="14">
        <v>0</v>
      </c>
      <c r="BY8" s="14">
        <v>0</v>
      </c>
      <c r="BZ8" s="14">
        <v>0</v>
      </c>
      <c r="CA8" s="14">
        <v>0</v>
      </c>
      <c r="CB8" s="14">
        <f t="shared" ref="CB8:CI8" si="11">4/52</f>
        <v>7.6923076923076927E-2</v>
      </c>
      <c r="CC8" s="14">
        <f t="shared" si="11"/>
        <v>7.6923076923076927E-2</v>
      </c>
      <c r="CD8" s="14">
        <f t="shared" si="11"/>
        <v>7.6923076923076927E-2</v>
      </c>
      <c r="CE8" s="14">
        <f t="shared" si="11"/>
        <v>7.6923076923076927E-2</v>
      </c>
      <c r="CF8" s="14">
        <f t="shared" si="11"/>
        <v>7.6923076923076927E-2</v>
      </c>
      <c r="CG8" s="14">
        <f t="shared" si="11"/>
        <v>7.6923076923076927E-2</v>
      </c>
      <c r="CH8" s="14">
        <f t="shared" si="11"/>
        <v>7.6923076923076927E-2</v>
      </c>
      <c r="CI8" s="14">
        <f t="shared" si="11"/>
        <v>7.6923076923076927E-2</v>
      </c>
      <c r="CJ8" s="14">
        <f>16/52</f>
        <v>0.30769230769230771</v>
      </c>
      <c r="CK8" s="32">
        <f>4/52</f>
        <v>7.6923076923076927E-2</v>
      </c>
      <c r="CL8" s="14">
        <v>0</v>
      </c>
      <c r="CM8" s="14">
        <v>0</v>
      </c>
      <c r="CN8" s="14">
        <v>0</v>
      </c>
      <c r="CO8" s="14">
        <v>0</v>
      </c>
      <c r="CQ8" s="30" t="s">
        <v>33</v>
      </c>
      <c r="CR8" s="14">
        <v>6</v>
      </c>
      <c r="CS8" s="14">
        <f>BX8*'Player Stats'!AB$3/100</f>
        <v>0</v>
      </c>
      <c r="CT8" s="14">
        <f>BY8*'Player Stats'!AC$3/100</f>
        <v>0</v>
      </c>
      <c r="CU8" s="14">
        <f>BZ8*'Player Stats'!AD$3/100</f>
        <v>0</v>
      </c>
      <c r="CV8" s="14">
        <f>CA8*'Player Stats'!AE$3/100</f>
        <v>0</v>
      </c>
      <c r="CW8" s="14">
        <f>CB8*'Player Stats'!AF$3/100</f>
        <v>0</v>
      </c>
      <c r="CX8" s="14">
        <f>CC8*'Player Stats'!AG$3/100</f>
        <v>0</v>
      </c>
      <c r="CY8" s="14">
        <f>CD8*'Player Stats'!AH$3/100</f>
        <v>0</v>
      </c>
      <c r="CZ8" s="14">
        <f>CE8*'Player Stats'!AI$3/100</f>
        <v>0</v>
      </c>
      <c r="DA8" s="14">
        <f>CF8*'Player Stats'!AJ$3/100</f>
        <v>2.3681834970263195E-2</v>
      </c>
      <c r="DB8" s="14">
        <f>CG8*'Player Stats'!AK$3/100</f>
        <v>2.9576836692860278E-2</v>
      </c>
      <c r="DC8" s="14">
        <f>CH8*'Player Stats'!AL$3/100</f>
        <v>3.5538753469075243E-2</v>
      </c>
      <c r="DD8" s="14">
        <f>CI8*'Player Stats'!AM$3/100</f>
        <v>4.1430591410500456E-2</v>
      </c>
      <c r="DE8" s="14">
        <f>CJ8*'Player Stats'!AN$3/100</f>
        <v>0.18894653726142277</v>
      </c>
      <c r="DF8" s="14">
        <f>CK8*'Player Stats'!AO$3/100</f>
        <v>5.3134831626284421E-2</v>
      </c>
      <c r="DG8" s="14">
        <f>CL8*'Player Stats'!AP$3/100</f>
        <v>0</v>
      </c>
      <c r="DH8" s="14">
        <f>CM8*'Player Stats'!AQ$3/100</f>
        <v>0</v>
      </c>
      <c r="DI8" s="14">
        <f>CN8*'Player Stats'!AR$3/100</f>
        <v>0</v>
      </c>
      <c r="DJ8" s="14">
        <f>CO8*'Player Stats'!AS$3/100</f>
        <v>0</v>
      </c>
      <c r="DK8" s="14">
        <f t="shared" si="2"/>
        <v>0.37230938543040637</v>
      </c>
      <c r="DM8" s="30" t="s">
        <v>33</v>
      </c>
      <c r="DN8" s="14">
        <v>6</v>
      </c>
      <c r="DO8" s="14">
        <f t="shared" si="3"/>
        <v>7.1005917159763329E-2</v>
      </c>
      <c r="DP8" s="14">
        <f t="shared" si="4"/>
        <v>9.4674556213017763E-2</v>
      </c>
      <c r="DQ8" s="14">
        <f t="shared" si="5"/>
        <v>9.4674556213017763E-2</v>
      </c>
      <c r="DR8" s="14">
        <f t="shared" si="6"/>
        <v>8.8757396449704165E-2</v>
      </c>
      <c r="DS8" s="14">
        <f t="shared" si="7"/>
        <v>8.2840236686390553E-2</v>
      </c>
    </row>
    <row r="9" spans="1:123" x14ac:dyDescent="0.3">
      <c r="A9" s="44" t="s">
        <v>18</v>
      </c>
      <c r="B9" s="44"/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P9" s="14">
        <v>11</v>
      </c>
      <c r="Q9" s="14">
        <f>SUM(C38:C41)+'Dealer Stats'!B$8/100*(1-'Player Stats'!$AI$3/100)</f>
        <v>0.62776521992529744</v>
      </c>
      <c r="R9" s="14">
        <f>SUM(D38:D41)+'Dealer Stats'!C$8/100*(1-'Player Stats'!$AI$3/100)</f>
        <v>0.63805813756198537</v>
      </c>
      <c r="S9" s="14">
        <f>SUM(E38:E41)+'Dealer Stats'!D$8/100*(1-'Player Stats'!$AI$3/100)</f>
        <v>0.64884596323161992</v>
      </c>
      <c r="T9" s="14">
        <f>SUM(F38:F41)+'Dealer Stats'!E$8/100*(1-'Player Stats'!$AI$3/100)</f>
        <v>0.66135654348792849</v>
      </c>
      <c r="U9" s="14">
        <f>SUM(G38:G41)+'Dealer Stats'!F$8/100*(1-'Player Stats'!$AI$3/100)</f>
        <v>0.67038421962042161</v>
      </c>
      <c r="V9" s="14">
        <f>SUM(H38:H41)+'Dealer Stats'!G$8/100*(1-'Player Stats'!$AI$3/100)</f>
        <v>0.63018913033260815</v>
      </c>
      <c r="W9" s="14">
        <f>SUM(I38:I41)+'Dealer Stats'!H$8/100*(1-'Player Stats'!$AI$3/100)</f>
        <v>0.60357584298864198</v>
      </c>
      <c r="X9" s="14">
        <f>SUM(J38:J41)+'Dealer Stats'!I$8/100*(1-'Player Stats'!$AI$3/100)</f>
        <v>0.57569482761535506</v>
      </c>
      <c r="Y9" s="14">
        <f>SUM(K38:K41)+'Dealer Stats'!J$8/100*(1-'Player Stats'!$AI$3/100)</f>
        <v>0.56858696053560231</v>
      </c>
      <c r="Z9" s="14">
        <f>SUM(L38:L41)+'Dealer Stats'!K$8/100*(1-'Player Stats'!$AI$3/100)</f>
        <v>0.66399101318183962</v>
      </c>
      <c r="AI9" s="14" t="s">
        <v>34</v>
      </c>
      <c r="AJ9" s="16">
        <f>12/52*100</f>
        <v>23.076923076923077</v>
      </c>
      <c r="AK9" s="16">
        <f>32/52*100</f>
        <v>61.53846153846154</v>
      </c>
      <c r="AL9" s="16">
        <f>AK9+(100-AK9)*AK$7/100</f>
        <v>76.331360946745562</v>
      </c>
      <c r="AN9" s="44" t="s">
        <v>18</v>
      </c>
      <c r="AO9" s="44"/>
      <c r="AP9" s="14">
        <v>2</v>
      </c>
      <c r="AQ9" s="14">
        <v>3</v>
      </c>
      <c r="AR9" s="14">
        <v>4</v>
      </c>
      <c r="AS9" s="14">
        <v>5</v>
      </c>
      <c r="AT9" s="14">
        <v>6</v>
      </c>
      <c r="AU9" s="14">
        <v>7</v>
      </c>
      <c r="AV9" s="14">
        <v>8</v>
      </c>
      <c r="AW9" s="14">
        <v>9</v>
      </c>
      <c r="AX9" s="14">
        <v>10</v>
      </c>
      <c r="AY9" s="14">
        <v>11</v>
      </c>
      <c r="BC9" s="14" t="s">
        <v>34</v>
      </c>
      <c r="BD9" s="14">
        <f>SUM(AP$17:AP$20)+'Dealer Stats'!B$8/100</f>
        <v>0.56988976177737283</v>
      </c>
      <c r="BE9" s="14">
        <f>SUM(AQ$17:AQ$20)+'Dealer Stats'!C$8/100</f>
        <v>0.58178356159160527</v>
      </c>
      <c r="BF9" s="14">
        <f>SUM(AR$17:AR$20)+'Dealer Stats'!D$8/100</f>
        <v>0.59424493229550091</v>
      </c>
      <c r="BG9" s="14">
        <f>SUM(AS$17:AS$20)+'Dealer Stats'!E$8/100</f>
        <v>0.60867360759527711</v>
      </c>
      <c r="BH9" s="14">
        <f>SUM(AT$17:AT$20)+'Dealer Stats'!F$8/100</f>
        <v>0.62190921365887131</v>
      </c>
      <c r="BI9" s="14">
        <f>SUM(AU$17:AU$20)+'Dealer Stats'!G$8/100</f>
        <v>0.59336180454014242</v>
      </c>
      <c r="BJ9" s="14">
        <f>SUM(AV$17:AV$20)+'Dealer Stats'!H$8/100</f>
        <v>0.55726768420731898</v>
      </c>
      <c r="BK9" s="14">
        <f>SUM(AW$17:AW$20)+'Dealer Stats'!I$8/100</f>
        <v>0.46605572056161393</v>
      </c>
      <c r="BL9" s="14">
        <f>SUM(AX$17:AX$20)+'Dealer Stats'!J$8/100</f>
        <v>0.45480807141032231</v>
      </c>
      <c r="BM9" s="14">
        <f>SUM(AY$17:AY$20)+'Dealer Stats'!K$8/100</f>
        <v>0.59011895525237246</v>
      </c>
      <c r="BV9" s="30" t="s">
        <v>35</v>
      </c>
      <c r="BW9" s="14">
        <v>7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f t="shared" ref="CC9:CJ9" si="12">4/52</f>
        <v>7.6923076923076927E-2</v>
      </c>
      <c r="CD9" s="14">
        <f t="shared" si="12"/>
        <v>7.6923076923076927E-2</v>
      </c>
      <c r="CE9" s="14">
        <f t="shared" si="12"/>
        <v>7.6923076923076927E-2</v>
      </c>
      <c r="CF9" s="14">
        <f t="shared" si="12"/>
        <v>7.6923076923076927E-2</v>
      </c>
      <c r="CG9" s="14">
        <f t="shared" si="12"/>
        <v>7.6923076923076927E-2</v>
      </c>
      <c r="CH9" s="14">
        <f t="shared" si="12"/>
        <v>7.6923076923076927E-2</v>
      </c>
      <c r="CI9" s="14">
        <f t="shared" si="12"/>
        <v>7.6923076923076927E-2</v>
      </c>
      <c r="CJ9" s="14">
        <f t="shared" si="12"/>
        <v>7.6923076923076927E-2</v>
      </c>
      <c r="CK9" s="32">
        <f>16/52</f>
        <v>0.30769230769230771</v>
      </c>
      <c r="CL9" s="14">
        <f>4/52</f>
        <v>7.6923076923076927E-2</v>
      </c>
      <c r="CM9" s="14">
        <v>0</v>
      </c>
      <c r="CN9" s="14">
        <v>0</v>
      </c>
      <c r="CO9" s="14">
        <v>0</v>
      </c>
      <c r="CQ9" s="30" t="s">
        <v>35</v>
      </c>
      <c r="CR9" s="14">
        <v>7</v>
      </c>
      <c r="CS9" s="14">
        <f>BX9*'Player Stats'!AB$3/100</f>
        <v>0</v>
      </c>
      <c r="CT9" s="14">
        <f>BY9*'Player Stats'!AC$3/100</f>
        <v>0</v>
      </c>
      <c r="CU9" s="14">
        <f>BZ9*'Player Stats'!AD$3/100</f>
        <v>0</v>
      </c>
      <c r="CV9" s="14">
        <f>CA9*'Player Stats'!AE$3/100</f>
        <v>0</v>
      </c>
      <c r="CW9" s="14">
        <f>CB9*'Player Stats'!AF$3/100</f>
        <v>0</v>
      </c>
      <c r="CX9" s="14">
        <f>CC9*'Player Stats'!AG$3/100</f>
        <v>0</v>
      </c>
      <c r="CY9" s="14">
        <f>CD9*'Player Stats'!AH$3/100</f>
        <v>0</v>
      </c>
      <c r="CZ9" s="14">
        <f>CE9*'Player Stats'!AI$3/100</f>
        <v>0</v>
      </c>
      <c r="DA9" s="14">
        <f>CF9*'Player Stats'!AJ$3/100</f>
        <v>2.3681834970263195E-2</v>
      </c>
      <c r="DB9" s="14">
        <f>CG9*'Player Stats'!AK$3/100</f>
        <v>2.9576836692860278E-2</v>
      </c>
      <c r="DC9" s="14">
        <f>CH9*'Player Stats'!AL$3/100</f>
        <v>3.5538753469075243E-2</v>
      </c>
      <c r="DD9" s="14">
        <f>CI9*'Player Stats'!AM$3/100</f>
        <v>4.1430591410500456E-2</v>
      </c>
      <c r="DE9" s="14">
        <f>CJ9*'Player Stats'!AN$3/100</f>
        <v>4.7236634315355693E-2</v>
      </c>
      <c r="DF9" s="14">
        <f>CK9*'Player Stats'!AO$3/100</f>
        <v>0.21253932650513768</v>
      </c>
      <c r="DG9" s="14">
        <f>CL9*'Player Stats'!AP$3/100</f>
        <v>5.9112279943087251E-2</v>
      </c>
      <c r="DH9" s="14">
        <f>CM9*'Player Stats'!AQ$3/100</f>
        <v>0</v>
      </c>
      <c r="DI9" s="14">
        <f>CN9*'Player Stats'!AR$3/100</f>
        <v>0</v>
      </c>
      <c r="DJ9" s="14">
        <f>CO9*'Player Stats'!AS$3/100</f>
        <v>0</v>
      </c>
      <c r="DK9" s="14">
        <f t="shared" si="2"/>
        <v>0.4491162573062798</v>
      </c>
      <c r="DM9" s="30" t="s">
        <v>35</v>
      </c>
      <c r="DN9" s="14">
        <v>7</v>
      </c>
      <c r="DO9" s="14">
        <f t="shared" si="3"/>
        <v>4.7337278106508889E-2</v>
      </c>
      <c r="DP9" s="14">
        <f t="shared" si="4"/>
        <v>7.1005917159763329E-2</v>
      </c>
      <c r="DQ9" s="14">
        <f t="shared" si="5"/>
        <v>9.4674556213017763E-2</v>
      </c>
      <c r="DR9" s="14">
        <f t="shared" si="6"/>
        <v>9.4674556213017763E-2</v>
      </c>
      <c r="DS9" s="14">
        <f t="shared" si="7"/>
        <v>8.8757396449704165E-2</v>
      </c>
    </row>
    <row r="10" spans="1:123" x14ac:dyDescent="0.3">
      <c r="B10" s="14">
        <v>17</v>
      </c>
      <c r="C10" s="14">
        <f>SUM('Player Stats'!$H$3:$H$7)/100*'Dealer Stats'!B$3/100</f>
        <v>5.3613235580572557E-2</v>
      </c>
      <c r="D10" s="14">
        <f>SUM('Player Stats'!$H$3:$H$7)/100*'Dealer Stats'!C$3/100</f>
        <v>5.1703377861517207E-2</v>
      </c>
      <c r="E10" s="14">
        <f>SUM('Player Stats'!$H$3:$H$7)/100*'Dealer Stats'!D$3/100</f>
        <v>5.0307526030993123E-2</v>
      </c>
      <c r="F10" s="14">
        <f>SUM('Player Stats'!$H$3:$H$7)/100*'Dealer Stats'!E$3/100</f>
        <v>4.6981706212237677E-2</v>
      </c>
      <c r="G10" s="14">
        <f>SUM('Player Stats'!$H$3:$H$7)/100*'Dealer Stats'!F$3/100</f>
        <v>6.4145817031879618E-2</v>
      </c>
      <c r="H10" s="14">
        <f>SUM('Player Stats'!$H$3:$H$7)/100*'Dealer Stats'!G$3/100</f>
        <v>0.14280225450350867</v>
      </c>
      <c r="I10" s="14">
        <f>SUM('Player Stats'!$H$3:$H$7)/100*'Dealer Stats'!H$3/100</f>
        <v>4.9941725975190927E-2</v>
      </c>
      <c r="J10" s="14">
        <f>SUM('Player Stats'!$H$3:$H$7)/100*'Dealer Stats'!I$3/100</f>
        <v>4.6608905381084892E-2</v>
      </c>
      <c r="K10" s="14">
        <f>SUM('Player Stats'!$H$3:$H$7)/100*'Dealer Stats'!J$3/100</f>
        <v>4.7008063800556964E-2</v>
      </c>
      <c r="L10" s="14">
        <f>SUM('Player Stats'!$H$3:$H$7)/100*'Dealer Stats'!K$3/100</f>
        <v>3.063930249681495E-2</v>
      </c>
      <c r="P10" s="14">
        <v>12</v>
      </c>
      <c r="Q10" s="14">
        <f>SUM(C45:C48)+'Dealer Stats'!B$8/100*(1-'Player Stats'!$AJ$3/100)</f>
        <v>0.3950933303516514</v>
      </c>
      <c r="R10" s="14">
        <f>SUM(D45:D48)+'Dealer Stats'!C$8/100*(1-'Player Stats'!$AJ$3/100)</f>
        <v>0.40332971706725329</v>
      </c>
      <c r="S10" s="14">
        <f>SUM(E45:E48)+'Dealer Stats'!D$8/100*(1-'Player Stats'!$AJ$3/100)</f>
        <v>0.41205593066771407</v>
      </c>
      <c r="T10" s="14">
        <f>SUM(F45:F48)+'Dealer Stats'!E$8/100*(1-'Player Stats'!$AJ$3/100)</f>
        <v>0.42202796950575916</v>
      </c>
      <c r="U10" s="14">
        <f>SUM(G45:G48)+'Dealer Stats'!F$8/100*(1-'Player Stats'!$AJ$3/100)</f>
        <v>0.42924509310052594</v>
      </c>
      <c r="V10" s="14">
        <f>SUM(H45:H48)+'Dealer Stats'!G$8/100*(1-'Player Stats'!$AJ$3/100)</f>
        <v>0.39602566324292077</v>
      </c>
      <c r="W10" s="14">
        <f>SUM(I45:I48)+'Dealer Stats'!H$8/100*(1-'Player Stats'!$AJ$3/100)</f>
        <v>0.36970139951897274</v>
      </c>
      <c r="X10" s="14">
        <f>SUM(J45:J48)+'Dealer Stats'!I$8/100*(1-'Player Stats'!$AJ$3/100)</f>
        <v>0.3409426286756182</v>
      </c>
      <c r="Y10" s="14">
        <f>SUM(K45:K48)+'Dealer Stats'!J$8/100*(1-'Player Stats'!$AJ$3/100)</f>
        <v>0.32819389442619595</v>
      </c>
      <c r="Z10" s="14">
        <f>SUM(L45:L48)+'Dealer Stats'!K$8/100*(1-'Player Stats'!$AJ$3/100)</f>
        <v>0.41343704100848877</v>
      </c>
      <c r="AI10" s="14" t="s">
        <v>36</v>
      </c>
      <c r="AJ10" s="16">
        <f>8/52*100</f>
        <v>15.384615384615385</v>
      </c>
      <c r="AK10" s="16">
        <f>32/52*100</f>
        <v>61.53846153846154</v>
      </c>
      <c r="AL10" s="16">
        <f>AK10+(100-AK10)*AK$7/100</f>
        <v>76.331360946745562</v>
      </c>
      <c r="AO10" s="14">
        <v>17</v>
      </c>
      <c r="AP10" s="14">
        <f>32/52*'Dealer Stats'!B$3/100</f>
        <v>8.5188552127288555E-2</v>
      </c>
      <c r="AQ10" s="14">
        <f>32/52*'Dealer Stats'!C$3/100</f>
        <v>8.2153890777463087E-2</v>
      </c>
      <c r="AR10" s="14">
        <f>32/52*'Dealer Stats'!D$3/100</f>
        <v>7.9935957180676753E-2</v>
      </c>
      <c r="AS10" s="14">
        <f>32/52*'Dealer Stats'!E$3/100</f>
        <v>7.4651408096333055E-2</v>
      </c>
      <c r="AT10" s="14">
        <f>32/52*'Dealer Stats'!F$3/100</f>
        <v>0.10192425841852971</v>
      </c>
      <c r="AU10" s="14">
        <f>32/52*'Dealer Stats'!G$3/100</f>
        <v>0.22690511344692393</v>
      </c>
      <c r="AV10" s="14">
        <f>32/52*'Dealer Stats'!H$3/100</f>
        <v>7.9354720536694706E-2</v>
      </c>
      <c r="AW10" s="14">
        <f>32/52*'Dealer Stats'!I$3/100</f>
        <v>7.4059047596284011E-2</v>
      </c>
      <c r="AX10" s="14">
        <f>32/52*'Dealer Stats'!J$3/100</f>
        <v>7.4693288888681666E-2</v>
      </c>
      <c r="AY10" s="14">
        <f>32/52*'Dealer Stats'!K$3/100</f>
        <v>4.8684206234318232E-2</v>
      </c>
      <c r="BC10" s="14" t="s">
        <v>36</v>
      </c>
      <c r="BD10" s="14">
        <f>SUM(AP$24:AP$27)+'Dealer Stats'!B$8/100</f>
        <v>0.59933957946731053</v>
      </c>
      <c r="BE10" s="14">
        <f>SUM(AQ$24:AQ$27)+'Dealer Stats'!C$8/100</f>
        <v>0.61028784897144517</v>
      </c>
      <c r="BF10" s="14">
        <f>SUM(AR$24:AR$27)+'Dealer Stats'!D$8/100</f>
        <v>0.62193232318767788</v>
      </c>
      <c r="BG10" s="14">
        <f>SUM(AS$24:AS$27)+'Dealer Stats'!E$8/100</f>
        <v>0.63550895747016678</v>
      </c>
      <c r="BH10" s="14">
        <f>SUM(AT$24:AT$27)+'Dealer Stats'!F$8/100</f>
        <v>0.64650103291519534</v>
      </c>
      <c r="BI10" s="14">
        <f>SUM(AU$24:AU$27)+'Dealer Stats'!G$8/100</f>
        <v>0.61146376198037045</v>
      </c>
      <c r="BJ10" s="14">
        <f>SUM(AV$24:AV$27)+'Dealer Stats'!H$8/100</f>
        <v>0.586973268406074</v>
      </c>
      <c r="BK10" s="14">
        <f>SUM(AW$24:AW$27)+'Dealer Stats'!I$8/100</f>
        <v>0.547202227378499</v>
      </c>
      <c r="BL10" s="14">
        <f>SUM(AX$24:AX$27)+'Dealer Stats'!J$8/100</f>
        <v>0.4828095040035586</v>
      </c>
      <c r="BM10" s="14">
        <f>SUM(AY$24:AY$27)+'Dealer Stats'!K$8/100</f>
        <v>0.62674386123982795</v>
      </c>
      <c r="BV10" s="30" t="s">
        <v>37</v>
      </c>
      <c r="BW10" s="14">
        <v>8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f t="shared" ref="CD10:CK10" si="13">4/52</f>
        <v>7.6923076923076927E-2</v>
      </c>
      <c r="CE10" s="14">
        <f t="shared" si="13"/>
        <v>7.6923076923076927E-2</v>
      </c>
      <c r="CF10" s="14">
        <f t="shared" si="13"/>
        <v>7.6923076923076927E-2</v>
      </c>
      <c r="CG10" s="14">
        <f t="shared" si="13"/>
        <v>7.6923076923076927E-2</v>
      </c>
      <c r="CH10" s="14">
        <f t="shared" si="13"/>
        <v>7.6923076923076927E-2</v>
      </c>
      <c r="CI10" s="14">
        <f t="shared" si="13"/>
        <v>7.6923076923076927E-2</v>
      </c>
      <c r="CJ10" s="14">
        <f t="shared" si="13"/>
        <v>7.6923076923076927E-2</v>
      </c>
      <c r="CK10" s="32">
        <f t="shared" si="13"/>
        <v>7.6923076923076927E-2</v>
      </c>
      <c r="CL10" s="14">
        <f>16/52</f>
        <v>0.30769230769230771</v>
      </c>
      <c r="CM10" s="14">
        <f>4/52</f>
        <v>7.6923076923076927E-2</v>
      </c>
      <c r="CN10" s="14">
        <v>0</v>
      </c>
      <c r="CO10" s="14">
        <v>0</v>
      </c>
      <c r="CQ10" s="30" t="s">
        <v>37</v>
      </c>
      <c r="CR10" s="14">
        <v>8</v>
      </c>
      <c r="CS10" s="14">
        <f>BX10*'Player Stats'!AB$3/100</f>
        <v>0</v>
      </c>
      <c r="CT10" s="14">
        <f>BY10*'Player Stats'!AC$3/100</f>
        <v>0</v>
      </c>
      <c r="CU10" s="14">
        <f>BZ10*'Player Stats'!AD$3/100</f>
        <v>0</v>
      </c>
      <c r="CV10" s="14">
        <f>CA10*'Player Stats'!AE$3/100</f>
        <v>0</v>
      </c>
      <c r="CW10" s="14">
        <f>CB10*'Player Stats'!AF$3/100</f>
        <v>0</v>
      </c>
      <c r="CX10" s="14">
        <f>CC10*'Player Stats'!AG$3/100</f>
        <v>0</v>
      </c>
      <c r="CY10" s="14">
        <f>CD10*'Player Stats'!AH$3/100</f>
        <v>0</v>
      </c>
      <c r="CZ10" s="14">
        <f>CE10*'Player Stats'!AI$3/100</f>
        <v>0</v>
      </c>
      <c r="DA10" s="14">
        <f>CF10*'Player Stats'!AJ$3/100</f>
        <v>2.3681834970263195E-2</v>
      </c>
      <c r="DB10" s="14">
        <f>CG10*'Player Stats'!AK$3/100</f>
        <v>2.9576836692860278E-2</v>
      </c>
      <c r="DC10" s="14">
        <f>CH10*'Player Stats'!AL$3/100</f>
        <v>3.5538753469075243E-2</v>
      </c>
      <c r="DD10" s="14">
        <f>CI10*'Player Stats'!AM$3/100</f>
        <v>4.1430591410500456E-2</v>
      </c>
      <c r="DE10" s="14">
        <f>CJ10*'Player Stats'!AN$3/100</f>
        <v>4.7236634315355693E-2</v>
      </c>
      <c r="DF10" s="14">
        <f>CK10*'Player Stats'!AO$3/100</f>
        <v>5.3134831626284421E-2</v>
      </c>
      <c r="DG10" s="14">
        <f>CL10*'Player Stats'!AP$3/100</f>
        <v>0.236449119772349</v>
      </c>
      <c r="DH10" s="14">
        <f>CM10*'Player Stats'!AQ$3/100</f>
        <v>6.5077530688559107E-2</v>
      </c>
      <c r="DI10" s="14">
        <f>CN10*'Player Stats'!AR$3/100</f>
        <v>0</v>
      </c>
      <c r="DJ10" s="14">
        <f>CO10*'Player Stats'!AS$3/100</f>
        <v>0</v>
      </c>
      <c r="DK10" s="14">
        <f t="shared" si="2"/>
        <v>0.53212613294524735</v>
      </c>
      <c r="DM10" s="30" t="s">
        <v>37</v>
      </c>
      <c r="DN10" s="14">
        <v>8</v>
      </c>
      <c r="DO10" s="14">
        <f t="shared" si="3"/>
        <v>4.1420118343195277E-2</v>
      </c>
      <c r="DP10" s="14">
        <f t="shared" si="4"/>
        <v>4.7337278106508889E-2</v>
      </c>
      <c r="DQ10" s="14">
        <f t="shared" si="5"/>
        <v>7.1005917159763329E-2</v>
      </c>
      <c r="DR10" s="14">
        <f t="shared" si="6"/>
        <v>9.4674556213017763E-2</v>
      </c>
      <c r="DS10" s="14">
        <f t="shared" si="7"/>
        <v>9.4674556213017763E-2</v>
      </c>
    </row>
    <row r="11" spans="1:123" x14ac:dyDescent="0.3">
      <c r="B11" s="14">
        <v>18</v>
      </c>
      <c r="C11" s="14">
        <f>SUM('Player Stats'!$H$4:$H$7)/100*'Dealer Stats'!B$4/100</f>
        <v>1.025175729857144E-2</v>
      </c>
      <c r="D11" s="14">
        <f>SUM('Player Stats'!$H$4:$H$7)/100*'Dealer Stats'!C$4/100</f>
        <v>9.9793804917477184E-3</v>
      </c>
      <c r="E11" s="14">
        <f>SUM('Player Stats'!$H$4:$H$7)/100*'Dealer Stats'!D$4/100</f>
        <v>9.5241866640991546E-3</v>
      </c>
      <c r="F11" s="14">
        <f>SUM('Player Stats'!$H$4:$H$7)/100*'Dealer Stats'!E$4/100</f>
        <v>9.3877154604424563E-3</v>
      </c>
      <c r="G11" s="14">
        <f>SUM('Player Stats'!$H$4:$H$7)/100*'Dealer Stats'!F$4/100</f>
        <v>8.2260264233871769E-3</v>
      </c>
      <c r="H11" s="14">
        <f>SUM('Player Stats'!$H$4:$H$7)/100*'Dealer Stats'!G$4/100</f>
        <v>1.0682486187204037E-2</v>
      </c>
      <c r="I11" s="14">
        <f>SUM('Player Stats'!$H$4:$H$7)/100*'Dealer Stats'!H$4/100</f>
        <v>2.7816261962656449E-2</v>
      </c>
      <c r="J11" s="14">
        <f>SUM('Player Stats'!$H$4:$H$7)/100*'Dealer Stats'!I$4/100</f>
        <v>9.0663314751058405E-3</v>
      </c>
      <c r="K11" s="14">
        <f>SUM('Player Stats'!$H$4:$H$7)/100*'Dealer Stats'!J$4/100</f>
        <v>9.3563198213856349E-3</v>
      </c>
      <c r="L11" s="14">
        <f>SUM('Player Stats'!$H$4:$H$7)/100*'Dealer Stats'!K$4/100</f>
        <v>1.2782232323774971E-2</v>
      </c>
      <c r="P11" s="14">
        <v>13</v>
      </c>
      <c r="Q11" s="14">
        <f>SUM(C52:C55)+'Dealer Stats'!B$8/100*(1-'Player Stats'!$AK$3/100)</f>
        <v>0.36706708435925195</v>
      </c>
      <c r="R11" s="14">
        <f>SUM(D52:D55)+'Dealer Stats'!C$8/100*(1-'Player Stats'!$AK$3/100)</f>
        <v>0.37390971354869207</v>
      </c>
      <c r="S11" s="14">
        <f>SUM(E52:E55)+'Dealer Stats'!D$8/100*(1-'Player Stats'!$AK$3/100)</f>
        <v>0.38116370128112159</v>
      </c>
      <c r="T11" s="14">
        <f>SUM(F52:F55)+'Dealer Stats'!E$8/100*(1-'Player Stats'!$AK$3/100)</f>
        <v>0.38943373134519865</v>
      </c>
      <c r="U11" s="14">
        <f>SUM(G52:G55)+'Dealer Stats'!F$8/100*(1-'Player Stats'!$AK$3/100)</f>
        <v>0.39684537498207029</v>
      </c>
      <c r="V11" s="14">
        <f>SUM(H52:H55)+'Dealer Stats'!G$8/100*(1-'Player Stats'!$AK$3/100)</f>
        <v>0.37597385911701919</v>
      </c>
      <c r="W11" s="14">
        <f>SUM(I52:I55)+'Dealer Stats'!H$8/100*(1-'Player Stats'!$AK$3/100)</f>
        <v>0.35097246808421811</v>
      </c>
      <c r="X11" s="14">
        <f>SUM(J52:J55)+'Dealer Stats'!I$8/100*(1-'Player Stats'!$AK$3/100)</f>
        <v>0.32329100813300915</v>
      </c>
      <c r="Y11" s="14">
        <f>SUM(K52:K55)+'Dealer Stats'!J$8/100*(1-'Player Stats'!$AK$3/100)</f>
        <v>0.3104677567690427</v>
      </c>
      <c r="Z11" s="14">
        <f>SUM(L52:L55)+'Dealer Stats'!K$8/100*(1-'Player Stats'!$AK$3/100)</f>
        <v>0.38338684423913549</v>
      </c>
      <c r="AI11" s="14" t="s">
        <v>38</v>
      </c>
      <c r="AJ11" s="16">
        <f>4/52*100</f>
        <v>7.6923076923076925</v>
      </c>
      <c r="AK11" s="16">
        <f>32/52*100</f>
        <v>61.53846153846154</v>
      </c>
      <c r="AL11" s="16">
        <f>AK11+(100-AK11)*AK$7/100</f>
        <v>76.331360946745562</v>
      </c>
      <c r="AO11" s="14">
        <v>18</v>
      </c>
      <c r="AP11" s="14">
        <f>16/52*'Dealer Stats'!B$4/100</f>
        <v>4.0814237666173259E-2</v>
      </c>
      <c r="AQ11" s="14">
        <f>16/52*'Dealer Stats'!C$4/100</f>
        <v>3.9729852676879202E-2</v>
      </c>
      <c r="AR11" s="14">
        <f>16/52*'Dealer Stats'!D$4/100</f>
        <v>3.7917637607330829E-2</v>
      </c>
      <c r="AS11" s="14">
        <f>16/52*'Dealer Stats'!E$4/100</f>
        <v>3.7374319229962552E-2</v>
      </c>
      <c r="AT11" s="14">
        <f>16/52*'Dealer Stats'!F$4/100</f>
        <v>3.2749409463598E-2</v>
      </c>
      <c r="AU11" s="14">
        <f>16/52*'Dealer Stats'!G$4/100</f>
        <v>4.2529053060094767E-2</v>
      </c>
      <c r="AV11" s="14">
        <f>16/52*'Dealer Stats'!H$4/100</f>
        <v>0.11074194342140706</v>
      </c>
      <c r="AW11" s="14">
        <f>16/52*'Dealer Stats'!I$4/100</f>
        <v>3.6094827141181014E-2</v>
      </c>
      <c r="AX11" s="14">
        <f>16/52*'Dealer Stats'!J$4/100</f>
        <v>3.724932709087582E-2</v>
      </c>
      <c r="AY11" s="14">
        <f>16/52*'Dealer Stats'!K$4/100</f>
        <v>5.0888550399012189E-2</v>
      </c>
      <c r="BC11" s="14" t="s">
        <v>38</v>
      </c>
      <c r="BD11" s="14">
        <f>SUM(AP$31:AP$34)+'Dealer Stats'!B$8/100</f>
        <v>0.62727326747860723</v>
      </c>
      <c r="BE11" s="14">
        <f>SUM(AQ$31:AQ$34)+'Dealer Stats'!C$8/100</f>
        <v>0.63758006616656637</v>
      </c>
      <c r="BF11" s="14">
        <f>SUM(AR$31:AR$34)+'Dealer Stats'!D$8/100</f>
        <v>0.64838362499729763</v>
      </c>
      <c r="BG11" s="14">
        <f>SUM(AS$31:AS$34)+'Dealer Stats'!E$8/100</f>
        <v>0.66091092773715843</v>
      </c>
      <c r="BH11" s="14">
        <f>SUM(AT$31:AT$34)+'Dealer Stats'!F$8/100</f>
        <v>0.66994695143050853</v>
      </c>
      <c r="BI11" s="14">
        <f>SUM(AU$31:AU$34)+'Dealer Stats'!G$8/100</f>
        <v>0.6296678951558452</v>
      </c>
      <c r="BJ11" s="14">
        <f>SUM(AV$31:AV$34)+'Dealer Stats'!H$8/100</f>
        <v>0.60297659321652386</v>
      </c>
      <c r="BK11" s="14">
        <f>SUM(AW$31:AW$34)+'Dealer Stats'!I$8/100</f>
        <v>0.57500283064070312</v>
      </c>
      <c r="BL11" s="14">
        <f>SUM(AX$31:AX$34)+'Dealer Stats'!J$8/100</f>
        <v>0.56776432357715401</v>
      </c>
      <c r="BM11" s="14">
        <f>SUM(AY$31:AY$34)+'Dealer Stats'!K$8/100</f>
        <v>0.66342116944129548</v>
      </c>
      <c r="BV11" s="30" t="s">
        <v>39</v>
      </c>
      <c r="BW11" s="14">
        <v>9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f t="shared" ref="CE11:CL11" si="14">4/52</f>
        <v>7.6923076923076927E-2</v>
      </c>
      <c r="CF11" s="14">
        <f t="shared" si="14"/>
        <v>7.6923076923076927E-2</v>
      </c>
      <c r="CG11" s="14">
        <f t="shared" si="14"/>
        <v>7.6923076923076927E-2</v>
      </c>
      <c r="CH11" s="14">
        <f t="shared" si="14"/>
        <v>7.6923076923076927E-2</v>
      </c>
      <c r="CI11" s="14">
        <f t="shared" si="14"/>
        <v>7.6923076923076927E-2</v>
      </c>
      <c r="CJ11" s="14">
        <f t="shared" si="14"/>
        <v>7.6923076923076927E-2</v>
      </c>
      <c r="CK11" s="32">
        <f t="shared" si="14"/>
        <v>7.6923076923076927E-2</v>
      </c>
      <c r="CL11" s="14">
        <f t="shared" si="14"/>
        <v>7.6923076923076927E-2</v>
      </c>
      <c r="CM11" s="14">
        <f>16/52</f>
        <v>0.30769230769230771</v>
      </c>
      <c r="CN11" s="14">
        <f>4/52</f>
        <v>7.6923076923076927E-2</v>
      </c>
      <c r="CO11" s="14">
        <v>0</v>
      </c>
      <c r="CQ11" s="30" t="s">
        <v>39</v>
      </c>
      <c r="CR11" s="14">
        <v>9</v>
      </c>
      <c r="CS11" s="14">
        <f>BX11*'Player Stats'!AB$3/100</f>
        <v>0</v>
      </c>
      <c r="CT11" s="14">
        <f>BY11*'Player Stats'!AC$3/100</f>
        <v>0</v>
      </c>
      <c r="CU11" s="14">
        <f>BZ11*'Player Stats'!AD$3/100</f>
        <v>0</v>
      </c>
      <c r="CV11" s="14">
        <f>CA11*'Player Stats'!AE$3/100</f>
        <v>0</v>
      </c>
      <c r="CW11" s="14">
        <f>CB11*'Player Stats'!AF$3/100</f>
        <v>0</v>
      </c>
      <c r="CX11" s="14">
        <f>CC11*'Player Stats'!AG$3/100</f>
        <v>0</v>
      </c>
      <c r="CY11" s="14">
        <f>CD11*'Player Stats'!AH$3/100</f>
        <v>0</v>
      </c>
      <c r="CZ11" s="14">
        <f>CE11*'Player Stats'!AI$3/100</f>
        <v>0</v>
      </c>
      <c r="DA11" s="14">
        <f>CF11*'Player Stats'!AJ$3/100</f>
        <v>2.3681834970263195E-2</v>
      </c>
      <c r="DB11" s="14">
        <f>CG11*'Player Stats'!AK$3/100</f>
        <v>2.9576836692860278E-2</v>
      </c>
      <c r="DC11" s="14">
        <f>CH11*'Player Stats'!AL$3/100</f>
        <v>3.5538753469075243E-2</v>
      </c>
      <c r="DD11" s="14">
        <f>CI11*'Player Stats'!AM$3/100</f>
        <v>4.1430591410500456E-2</v>
      </c>
      <c r="DE11" s="14">
        <f>CJ11*'Player Stats'!AN$3/100</f>
        <v>4.7236634315355693E-2</v>
      </c>
      <c r="DF11" s="14">
        <f>CK11*'Player Stats'!AO$3/100</f>
        <v>5.3134831626284421E-2</v>
      </c>
      <c r="DG11" s="14">
        <f>CL11*'Player Stats'!AP$3/100</f>
        <v>5.9112279943087251E-2</v>
      </c>
      <c r="DH11" s="14">
        <f>CM11*'Player Stats'!AQ$3/100</f>
        <v>0.26031012275423643</v>
      </c>
      <c r="DI11" s="14">
        <f>CN11*'Player Stats'!AR$3/100</f>
        <v>7.0991804703839465E-2</v>
      </c>
      <c r="DJ11" s="14">
        <f>CO11*'Player Stats'!AS$3/100</f>
        <v>0</v>
      </c>
      <c r="DK11" s="14">
        <f t="shared" si="2"/>
        <v>0.62101368988550243</v>
      </c>
      <c r="DM11" s="30" t="s">
        <v>39</v>
      </c>
      <c r="DN11" s="14">
        <v>9</v>
      </c>
      <c r="DO11" s="14">
        <f t="shared" si="3"/>
        <v>3.5502958579881665E-2</v>
      </c>
      <c r="DP11" s="14">
        <f t="shared" si="4"/>
        <v>4.1420118343195277E-2</v>
      </c>
      <c r="DQ11" s="14">
        <f t="shared" si="5"/>
        <v>4.7337278106508889E-2</v>
      </c>
      <c r="DR11" s="14">
        <f t="shared" si="6"/>
        <v>7.1005917159763329E-2</v>
      </c>
      <c r="DS11" s="14">
        <f t="shared" si="7"/>
        <v>9.4674556213017763E-2</v>
      </c>
    </row>
    <row r="12" spans="1:123" x14ac:dyDescent="0.3">
      <c r="B12" s="14">
        <v>19</v>
      </c>
      <c r="C12" s="14">
        <f>SUM('Player Stats'!$H$5:$H$7)/100*'Dealer Stats'!B$5/100</f>
        <v>0</v>
      </c>
      <c r="D12" s="14">
        <f>SUM('Player Stats'!$H$5:$H$7)/100*'Dealer Stats'!C$5/100</f>
        <v>0</v>
      </c>
      <c r="E12" s="14">
        <f>SUM('Player Stats'!$H$5:$H$7)/100*'Dealer Stats'!D$5/100</f>
        <v>0</v>
      </c>
      <c r="F12" s="14">
        <f>SUM('Player Stats'!$H$5:$H$7)/100*'Dealer Stats'!E$5/100</f>
        <v>0</v>
      </c>
      <c r="G12" s="14">
        <f>SUM('Player Stats'!$H$5:$H$7)/100*'Dealer Stats'!F$5/100</f>
        <v>0</v>
      </c>
      <c r="H12" s="14">
        <f>SUM('Player Stats'!$H$5:$H$7)/100*'Dealer Stats'!G$5/100</f>
        <v>0</v>
      </c>
      <c r="I12" s="14">
        <f>SUM('Player Stats'!$H$5:$H$7)/100*'Dealer Stats'!H$5/100</f>
        <v>0</v>
      </c>
      <c r="J12" s="14">
        <f>SUM('Player Stats'!$H$5:$H$7)/100*'Dealer Stats'!I$5/100</f>
        <v>0</v>
      </c>
      <c r="K12" s="14">
        <f>SUM('Player Stats'!$H$5:$H$7)/100*'Dealer Stats'!J$5/100</f>
        <v>0</v>
      </c>
      <c r="L12" s="14">
        <f>SUM('Player Stats'!$H$5:$H$7)/100*'Dealer Stats'!K$5/100</f>
        <v>0</v>
      </c>
      <c r="P12" s="14">
        <v>14</v>
      </c>
      <c r="Q12" s="14">
        <f>SUM(C59:C62)+'Dealer Stats'!B$8/100*(1-'Player Stats'!$AL$3/100)</f>
        <v>0.33838130828252522</v>
      </c>
      <c r="R12" s="14">
        <f>SUM(D59:D62)+'Dealer Stats'!C$8/100*(1-'Player Stats'!$AL$3/100)</f>
        <v>0.34382542314402376</v>
      </c>
      <c r="S12" s="14">
        <f>SUM(E59:E62)+'Dealer Stats'!D$8/100*(1-'Player Stats'!$AL$3/100)</f>
        <v>0.34960238171873964</v>
      </c>
      <c r="T12" s="14">
        <f>SUM(F59:F62)+'Dealer Stats'!E$8/100*(1-'Player Stats'!$AL$3/100)</f>
        <v>0.35616549448863749</v>
      </c>
      <c r="U12" s="14">
        <f>SUM(G59:G62)+'Dealer Stats'!F$8/100*(1-'Player Stats'!$AL$3/100)</f>
        <v>0.36371671803908723</v>
      </c>
      <c r="V12" s="14">
        <f>SUM(H59:H62)+'Dealer Stats'!G$8/100*(1-'Player Stats'!$AL$3/100)</f>
        <v>0.35494731859914219</v>
      </c>
      <c r="W12" s="14">
        <f>SUM(I59:I62)+'Dealer Stats'!H$8/100*(1-'Player Stats'!$AL$3/100)</f>
        <v>0.33139531119590826</v>
      </c>
      <c r="X12" s="14">
        <f>SUM(J59:J62)+'Dealer Stats'!I$8/100*(1-'Player Stats'!$AL$3/100)</f>
        <v>0.30519892790793224</v>
      </c>
      <c r="Y12" s="14">
        <f>SUM(K59:K62)+'Dealer Stats'!J$8/100*(1-'Player Stats'!$AL$3/100)</f>
        <v>0.2923004116311152</v>
      </c>
      <c r="Z12" s="14">
        <f>SUM(L59:L62)+'Dealer Stats'!K$8/100*(1-'Player Stats'!$AL$3/100)</f>
        <v>0.35272471177033621</v>
      </c>
      <c r="AO12" s="14">
        <v>19</v>
      </c>
      <c r="AP12" s="14">
        <f>12/52*'Dealer Stats'!B$5/100</f>
        <v>2.9449817689937704E-2</v>
      </c>
      <c r="AQ12" s="14">
        <f>12/52*'Dealer Stats'!C$5/100</f>
        <v>2.8504287379839947E-2</v>
      </c>
      <c r="AR12" s="14">
        <f>12/52*'Dealer Stats'!D$5/100</f>
        <v>2.7687390892176877E-2</v>
      </c>
      <c r="AS12" s="14">
        <f>12/52*'Dealer Stats'!E$5/100</f>
        <v>2.6835349874889669E-2</v>
      </c>
      <c r="AT12" s="14">
        <f>12/52*'Dealer Stats'!F$5/100</f>
        <v>2.4591819256324109E-2</v>
      </c>
      <c r="AU12" s="14">
        <f>12/52*'Dealer Stats'!G$5/100</f>
        <v>1.8101957440228043E-2</v>
      </c>
      <c r="AV12" s="14">
        <f>12/52*'Dealer Stats'!H$5/100</f>
        <v>2.9705584198755072E-2</v>
      </c>
      <c r="AW12" s="14">
        <f>12/52*'Dealer Stats'!I$5/100</f>
        <v>8.1146506816885094E-2</v>
      </c>
      <c r="AX12" s="14">
        <f>12/52*'Dealer Stats'!J$5/100</f>
        <v>2.8001432593236321E-2</v>
      </c>
      <c r="AY12" s="14">
        <f>12/52*'Dealer Stats'!K$5/100</f>
        <v>3.6624905987455596E-2</v>
      </c>
      <c r="BV12" s="30" t="s">
        <v>40</v>
      </c>
      <c r="BW12" s="14">
        <v>10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f t="shared" ref="CF12:CM13" si="15">4/52</f>
        <v>7.6923076923076927E-2</v>
      </c>
      <c r="CG12" s="14">
        <f t="shared" si="15"/>
        <v>7.6923076923076927E-2</v>
      </c>
      <c r="CH12" s="14">
        <f t="shared" si="15"/>
        <v>7.6923076923076927E-2</v>
      </c>
      <c r="CI12" s="14">
        <f t="shared" si="15"/>
        <v>7.6923076923076927E-2</v>
      </c>
      <c r="CJ12" s="14">
        <f t="shared" si="15"/>
        <v>7.6923076923076927E-2</v>
      </c>
      <c r="CK12" s="32">
        <f t="shared" si="15"/>
        <v>7.6923076923076927E-2</v>
      </c>
      <c r="CL12" s="14">
        <f t="shared" si="15"/>
        <v>7.6923076923076927E-2</v>
      </c>
      <c r="CM12" s="14">
        <f t="shared" si="15"/>
        <v>7.6923076923076927E-2</v>
      </c>
      <c r="CN12" s="14">
        <f>16/52</f>
        <v>0.30769230769230771</v>
      </c>
      <c r="CO12" s="14">
        <f>4/52</f>
        <v>7.6923076923076927E-2</v>
      </c>
      <c r="CQ12" s="30" t="s">
        <v>40</v>
      </c>
      <c r="CR12" s="14">
        <v>10</v>
      </c>
      <c r="CS12" s="14">
        <f>BX12*'Player Stats'!AB$3/100</f>
        <v>0</v>
      </c>
      <c r="CT12" s="14">
        <f>BY12*'Player Stats'!AC$3/100</f>
        <v>0</v>
      </c>
      <c r="CU12" s="14">
        <f>BZ12*'Player Stats'!AD$3/100</f>
        <v>0</v>
      </c>
      <c r="CV12" s="14">
        <f>CA12*'Player Stats'!AE$3/100</f>
        <v>0</v>
      </c>
      <c r="CW12" s="14">
        <f>CB12*'Player Stats'!AF$3/100</f>
        <v>0</v>
      </c>
      <c r="CX12" s="14">
        <f>CC12*'Player Stats'!AG$3/100</f>
        <v>0</v>
      </c>
      <c r="CY12" s="14">
        <f>CD12*'Player Stats'!AH$3/100</f>
        <v>0</v>
      </c>
      <c r="CZ12" s="14">
        <f>CE12*'Player Stats'!AI$3/100</f>
        <v>0</v>
      </c>
      <c r="DA12" s="14">
        <f>CF12*'Player Stats'!AJ$3/100</f>
        <v>2.3681834970263195E-2</v>
      </c>
      <c r="DB12" s="14">
        <f>CG12*'Player Stats'!AK$3/100</f>
        <v>2.9576836692860278E-2</v>
      </c>
      <c r="DC12" s="14">
        <f>CH12*'Player Stats'!AL$3/100</f>
        <v>3.5538753469075243E-2</v>
      </c>
      <c r="DD12" s="14">
        <f>CI12*'Player Stats'!AM$3/100</f>
        <v>4.1430591410500456E-2</v>
      </c>
      <c r="DE12" s="14">
        <f>CJ12*'Player Stats'!AN$3/100</f>
        <v>4.7236634315355693E-2</v>
      </c>
      <c r="DF12" s="14">
        <f>CK12*'Player Stats'!AO$3/100</f>
        <v>5.3134831626284421E-2</v>
      </c>
      <c r="DG12" s="14">
        <f>CL12*'Player Stats'!AP$3/100</f>
        <v>5.9112279943087251E-2</v>
      </c>
      <c r="DH12" s="14">
        <f>CM12*'Player Stats'!AQ$3/100</f>
        <v>6.5077530688559107E-2</v>
      </c>
      <c r="DI12" s="14">
        <f>CN12*'Player Stats'!AR$3/100</f>
        <v>0.28396721881535786</v>
      </c>
      <c r="DJ12" s="14">
        <f>CO12*'Player Stats'!AS$3/100</f>
        <v>7.6923076923076927E-2</v>
      </c>
      <c r="DK12" s="14">
        <f t="shared" si="2"/>
        <v>0.71567958885442029</v>
      </c>
      <c r="DM12" s="30" t="s">
        <v>40</v>
      </c>
      <c r="DN12" s="14">
        <v>10</v>
      </c>
      <c r="DO12" s="14">
        <f t="shared" si="3"/>
        <v>2.9585798816568053E-2</v>
      </c>
      <c r="DP12" s="14">
        <f t="shared" si="4"/>
        <v>3.5502958579881665E-2</v>
      </c>
      <c r="DQ12" s="14">
        <f t="shared" si="5"/>
        <v>4.1420118343195277E-2</v>
      </c>
      <c r="DR12" s="14">
        <f t="shared" si="6"/>
        <v>4.7337278106508889E-2</v>
      </c>
      <c r="DS12" s="14">
        <f t="shared" si="7"/>
        <v>7.1005917159763329E-2</v>
      </c>
    </row>
    <row r="13" spans="1:123" x14ac:dyDescent="0.3">
      <c r="B13" s="14">
        <v>20</v>
      </c>
      <c r="C13" s="14">
        <f>SUM('Player Stats'!$H$6:$H$7)/100*'Dealer Stats'!B$6/100</f>
        <v>0</v>
      </c>
      <c r="D13" s="14">
        <f>SUM('Player Stats'!$H$6:$H$7)/100*'Dealer Stats'!C$6/100</f>
        <v>0</v>
      </c>
      <c r="E13" s="14">
        <f>SUM('Player Stats'!$H$6:$H$7)/100*'Dealer Stats'!D$6/100</f>
        <v>0</v>
      </c>
      <c r="F13" s="14">
        <f>SUM('Player Stats'!$H$6:$H$7)/100*'Dealer Stats'!E$6/100</f>
        <v>0</v>
      </c>
      <c r="G13" s="14">
        <f>SUM('Player Stats'!$H$6:$H$7)/100*'Dealer Stats'!F$6/100</f>
        <v>0</v>
      </c>
      <c r="H13" s="14">
        <f>SUM('Player Stats'!$H$6:$H$7)/100*'Dealer Stats'!G$6/100</f>
        <v>0</v>
      </c>
      <c r="I13" s="14">
        <f>SUM('Player Stats'!$H$6:$H$7)/100*'Dealer Stats'!H$6/100</f>
        <v>0</v>
      </c>
      <c r="J13" s="14">
        <f>SUM('Player Stats'!$H$6:$H$7)/100*'Dealer Stats'!I$6/100</f>
        <v>0</v>
      </c>
      <c r="K13" s="14">
        <f>SUM('Player Stats'!$H$6:$H$7)/100*'Dealer Stats'!J$6/100</f>
        <v>0</v>
      </c>
      <c r="L13" s="14">
        <f>SUM('Player Stats'!$H$6:$H$7)/100*'Dealer Stats'!K$6/100</f>
        <v>0</v>
      </c>
      <c r="P13" s="14">
        <v>15</v>
      </c>
      <c r="Q13" s="14">
        <f>SUM(C66:C69)+'Dealer Stats'!B$8/100*(1-'Player Stats'!$AM$3/100)</f>
        <v>0.31018333030703682</v>
      </c>
      <c r="R13" s="14">
        <f>SUM(D66:D69)+'Dealer Stats'!C$8/100*(1-'Player Stats'!$AM$3/100)</f>
        <v>0.31423895146394643</v>
      </c>
      <c r="S13" s="14">
        <f>SUM(E66:E69)+'Dealer Stats'!D$8/100*(1-'Player Stats'!$AM$3/100)</f>
        <v>0.31854945587960981</v>
      </c>
      <c r="T13" s="14">
        <f>SUM(F66:F69)+'Dealer Stats'!E$8/100*(1-'Player Stats'!$AM$3/100)</f>
        <v>0.3234160419940173</v>
      </c>
      <c r="U13" s="14">
        <f>SUM(G66:G69)+'Dealer Stats'!F$8/100*(1-'Player Stats'!$AM$3/100)</f>
        <v>0.33120736191332867</v>
      </c>
      <c r="V13" s="14">
        <f>SUM(H66:H69)+'Dealer Stats'!G$8/100*(1-'Player Stats'!$AM$3/100)</f>
        <v>0.33497971317787018</v>
      </c>
      <c r="W13" s="14">
        <f>SUM(I66:I69)+'Dealer Stats'!H$8/100*(1-'Player Stats'!$AM$3/100)</f>
        <v>0.31262169650686011</v>
      </c>
      <c r="X13" s="14">
        <f>SUM(J66:J69)+'Dealer Stats'!I$8/100*(1-'Player Stats'!$AM$3/100)</f>
        <v>0.28707304931674749</v>
      </c>
      <c r="Y13" s="14">
        <f>SUM(K66:K69)+'Dealer Stats'!J$8/100*(1-'Player Stats'!$AM$3/100)</f>
        <v>0.27407450374026804</v>
      </c>
      <c r="Z13" s="14">
        <f>SUM(L66:L69)+'Dealer Stats'!K$8/100*(1-'Player Stats'!$AM$3/100)</f>
        <v>0.32239011038602311</v>
      </c>
      <c r="AO13" s="14">
        <v>20</v>
      </c>
      <c r="AP13" s="14">
        <f>8/52*'Dealer Stats'!B$6/100</f>
        <v>1.8622458674197831E-2</v>
      </c>
      <c r="AQ13" s="14">
        <f>8/52*'Dealer Stats'!C$6/100</f>
        <v>1.8194811463414094E-2</v>
      </c>
      <c r="AR13" s="14">
        <f>8/52*'Dealer Stats'!D$6/100</f>
        <v>1.763420120641317E-2</v>
      </c>
      <c r="AS13" s="14">
        <f>8/52*'Dealer Stats'!E$6/100</f>
        <v>1.6934646844661127E-2</v>
      </c>
      <c r="AT13" s="14">
        <f>8/52*'Dealer Stats'!F$6/100</f>
        <v>1.5630612343542138E-2</v>
      </c>
      <c r="AU13" s="14">
        <f>8/52*'Dealer Stats'!G$6/100</f>
        <v>1.2136088783649815E-2</v>
      </c>
      <c r="AV13" s="14">
        <f>8/52*'Dealer Stats'!H$6/100</f>
        <v>1.0668883206966517E-2</v>
      </c>
      <c r="AW13" s="14">
        <f>8/52*'Dealer Stats'!I$6/100</f>
        <v>1.8533735508136046E-2</v>
      </c>
      <c r="AX13" s="14">
        <f>8/52*'Dealer Stats'!J$6/100</f>
        <v>5.6636546382396909E-2</v>
      </c>
      <c r="AY13" s="14">
        <f>8/52*'Dealer Stats'!K$6/100</f>
        <v>2.4451538800978341E-2</v>
      </c>
      <c r="BV13" s="30" t="s">
        <v>41</v>
      </c>
      <c r="BW13" s="14">
        <v>11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f t="shared" si="15"/>
        <v>7.6923076923076927E-2</v>
      </c>
      <c r="CG13" s="14">
        <f t="shared" si="15"/>
        <v>7.6923076923076927E-2</v>
      </c>
      <c r="CH13" s="14">
        <f t="shared" si="15"/>
        <v>7.6923076923076927E-2</v>
      </c>
      <c r="CI13" s="14">
        <f t="shared" si="15"/>
        <v>7.6923076923076927E-2</v>
      </c>
      <c r="CJ13" s="14">
        <f t="shared" si="15"/>
        <v>7.6923076923076927E-2</v>
      </c>
      <c r="CK13" s="32">
        <f t="shared" si="15"/>
        <v>7.6923076923076927E-2</v>
      </c>
      <c r="CL13" s="14">
        <f t="shared" si="15"/>
        <v>7.6923076923076927E-2</v>
      </c>
      <c r="CM13" s="14">
        <f t="shared" si="15"/>
        <v>7.6923076923076927E-2</v>
      </c>
      <c r="CN13" s="14">
        <f t="shared" ref="CN13:CN21" si="16">4/52</f>
        <v>7.6923076923076927E-2</v>
      </c>
      <c r="CO13" s="14">
        <f>16/52</f>
        <v>0.30769230769230771</v>
      </c>
      <c r="CQ13" s="30" t="s">
        <v>41</v>
      </c>
      <c r="CR13" s="14">
        <v>11</v>
      </c>
      <c r="CS13" s="14">
        <f>BX13*'Player Stats'!AB$3/100</f>
        <v>0</v>
      </c>
      <c r="CT13" s="14">
        <f>BY13*'Player Stats'!AC$3/100</f>
        <v>0</v>
      </c>
      <c r="CU13" s="14">
        <f>BZ13*'Player Stats'!AD$3/100</f>
        <v>0</v>
      </c>
      <c r="CV13" s="14">
        <f>CA13*'Player Stats'!AE$3/100</f>
        <v>0</v>
      </c>
      <c r="CW13" s="14">
        <f>CB13*'Player Stats'!AF$3/100</f>
        <v>0</v>
      </c>
      <c r="CX13" s="14">
        <f>CC13*'Player Stats'!AG$3/100</f>
        <v>0</v>
      </c>
      <c r="CY13" s="14">
        <f>CD13*'Player Stats'!AH$3/100</f>
        <v>0</v>
      </c>
      <c r="CZ13" s="14">
        <f>CE13*'Player Stats'!AI$3/100</f>
        <v>0</v>
      </c>
      <c r="DA13" s="14">
        <f>CF13*'Player Stats'!AJ$3/100</f>
        <v>2.3681834970263195E-2</v>
      </c>
      <c r="DB13" s="14">
        <f>CG13*'Player Stats'!AK$3/100</f>
        <v>2.9576836692860278E-2</v>
      </c>
      <c r="DC13" s="14">
        <f>CH13*'Player Stats'!AL$3/100</f>
        <v>3.5538753469075243E-2</v>
      </c>
      <c r="DD13" s="14">
        <f>CI13*'Player Stats'!AM$3/100</f>
        <v>4.1430591410500456E-2</v>
      </c>
      <c r="DE13" s="14">
        <f>CJ13*'Player Stats'!AN$3/100</f>
        <v>4.7236634315355693E-2</v>
      </c>
      <c r="DF13" s="14">
        <f>CK13*'Player Stats'!AO$3/100</f>
        <v>5.3134831626284421E-2</v>
      </c>
      <c r="DG13" s="14">
        <f>CL13*'Player Stats'!AP$3/100</f>
        <v>5.9112279943087251E-2</v>
      </c>
      <c r="DH13" s="14">
        <f>CM13*'Player Stats'!AQ$3/100</f>
        <v>6.5077530688559107E-2</v>
      </c>
      <c r="DI13" s="14">
        <f>CN13*'Player Stats'!AR$3/100</f>
        <v>7.0991804703839465E-2</v>
      </c>
      <c r="DJ13" s="14">
        <f>CO13*'Player Stats'!AS$3/100</f>
        <v>0.30769230769230771</v>
      </c>
      <c r="DK13" s="14">
        <f t="shared" si="2"/>
        <v>0.7334734055121328</v>
      </c>
      <c r="DM13" s="30" t="s">
        <v>41</v>
      </c>
      <c r="DN13" s="14">
        <v>11</v>
      </c>
      <c r="DO13" s="14">
        <f t="shared" si="3"/>
        <v>2.9585798816568053E-2</v>
      </c>
      <c r="DP13" s="14">
        <f t="shared" si="4"/>
        <v>3.5502958579881665E-2</v>
      </c>
      <c r="DQ13" s="14">
        <f t="shared" si="5"/>
        <v>4.1420118343195277E-2</v>
      </c>
      <c r="DR13" s="14">
        <f t="shared" si="6"/>
        <v>4.7337278106508889E-2</v>
      </c>
      <c r="DS13" s="14">
        <f t="shared" si="7"/>
        <v>5.32544378698225E-2</v>
      </c>
    </row>
    <row r="14" spans="1:123" x14ac:dyDescent="0.3">
      <c r="P14" s="14">
        <v>16</v>
      </c>
      <c r="Q14" s="14">
        <f>SUM(C73:C76)+'Dealer Stats'!B$8/100*(1-'Player Stats'!$AN$3/100)</f>
        <v>0.28361645059416507</v>
      </c>
      <c r="R14" s="14">
        <f>SUM(D73:D76)+'Dealer Stats'!C$8/100*(1-'Player Stats'!$AN$3/100)</f>
        <v>0.28626909820136393</v>
      </c>
      <c r="S14" s="14">
        <f>SUM(E73:E76)+'Dealer Stats'!D$8/100*(1-'Player Stats'!$AN$3/100)</f>
        <v>0.28909571430920644</v>
      </c>
      <c r="T14" s="14">
        <f>SUM(F73:F76)+'Dealer Stats'!E$8/100*(1-'Player Stats'!$AN$3/100)</f>
        <v>0.29225216687370031</v>
      </c>
      <c r="U14" s="14">
        <f>SUM(G73:G76)+'Dealer Stats'!F$8/100*(1-'Player Stats'!$AN$3/100)</f>
        <v>0.30022408549924851</v>
      </c>
      <c r="V14" s="14">
        <f>SUM(H73:H76)+'Dealer Stats'!G$8/100*(1-'Player Stats'!$AN$3/100)</f>
        <v>0.31640319729717331</v>
      </c>
      <c r="W14" s="14">
        <f>SUM(I73:I76)+'Dealer Stats'!H$8/100*(1-'Player Stats'!$AN$3/100)</f>
        <v>0.29561049704720621</v>
      </c>
      <c r="X14" s="14">
        <f>SUM(J73:J76)+'Dealer Stats'!I$8/100*(1-'Player Stats'!$AN$3/100)</f>
        <v>0.27122128299406456</v>
      </c>
      <c r="Y14" s="14">
        <f>SUM(K73:K76)+'Dealer Stats'!J$8/100*(1-'Player Stats'!$AN$3/100)</f>
        <v>0.25805091482207965</v>
      </c>
      <c r="Z14" s="14">
        <f>SUM(L73:L76)+'Dealer Stats'!K$8/100*(1-'Player Stats'!$AN$3/100)</f>
        <v>0.29396754073918019</v>
      </c>
      <c r="BW14" s="35">
        <v>12</v>
      </c>
      <c r="BX14" s="35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0</v>
      </c>
      <c r="CG14" s="35">
        <f t="shared" ref="CG14:CM14" si="17">4/52</f>
        <v>7.6923076923076927E-2</v>
      </c>
      <c r="CH14" s="35">
        <f t="shared" si="17"/>
        <v>7.6923076923076927E-2</v>
      </c>
      <c r="CI14" s="35">
        <f t="shared" si="17"/>
        <v>7.6923076923076927E-2</v>
      </c>
      <c r="CJ14" s="35">
        <f t="shared" si="17"/>
        <v>7.6923076923076927E-2</v>
      </c>
      <c r="CK14" s="35">
        <f t="shared" si="17"/>
        <v>7.6923076923076927E-2</v>
      </c>
      <c r="CL14" s="35">
        <f t="shared" si="17"/>
        <v>7.6923076923076927E-2</v>
      </c>
      <c r="CM14" s="35">
        <f t="shared" si="17"/>
        <v>7.6923076923076927E-2</v>
      </c>
      <c r="CN14" s="35">
        <f t="shared" si="16"/>
        <v>7.6923076923076927E-2</v>
      </c>
      <c r="CO14" s="35">
        <f t="shared" ref="CO14:CO22" si="18">4/52</f>
        <v>7.6923076923076927E-2</v>
      </c>
    </row>
    <row r="15" spans="1:123" ht="14.4" customHeight="1" x14ac:dyDescent="0.3">
      <c r="A15" s="46" t="s">
        <v>42</v>
      </c>
      <c r="B15" s="44"/>
      <c r="C15" s="44"/>
      <c r="P15" s="14">
        <v>17</v>
      </c>
      <c r="Q15" s="14">
        <f>SUM(C80:C83)+'Dealer Stats'!B$8/100*(1-'Player Stats'!$AO$3/100)</f>
        <v>0.24520249228238006</v>
      </c>
      <c r="R15" s="14">
        <f>SUM(D80:D83)+'Dealer Stats'!C$8/100*(1-'Player Stats'!$AO$3/100)</f>
        <v>0.24683228397040247</v>
      </c>
      <c r="S15" s="14">
        <f>SUM(E80:E83)+'Dealer Stats'!D$8/100*(1-'Player Stats'!$AO$3/100)</f>
        <v>0.24845470485611704</v>
      </c>
      <c r="T15" s="14">
        <f>SUM(F80:F83)+'Dealer Stats'!E$8/100*(1-'Player Stats'!$AO$3/100)</f>
        <v>0.25055977935694884</v>
      </c>
      <c r="U15" s="14">
        <f>SUM(G80:G83)+'Dealer Stats'!F$8/100*(1-'Player Stats'!$AO$3/100)</f>
        <v>0.25530163472125961</v>
      </c>
      <c r="V15" s="14">
        <f>SUM(H80:H83)+'Dealer Stats'!G$8/100*(1-'Player Stats'!$AO$3/100)</f>
        <v>0.26819454906143586</v>
      </c>
      <c r="W15" s="14">
        <f>SUM(I80:I83)+'Dealer Stats'!H$8/100*(1-'Player Stats'!$AO$3/100)</f>
        <v>0.26722979665269359</v>
      </c>
      <c r="X15" s="14">
        <f>SUM(J80:J83)+'Dealer Stats'!I$8/100*(1-'Player Stats'!$AO$3/100)</f>
        <v>0.24477258615718558</v>
      </c>
      <c r="Y15" s="14">
        <f>SUM(K80:K83)+'Dealer Stats'!J$8/100*(1-'Player Stats'!$AO$3/100)</f>
        <v>0.23148385159381307</v>
      </c>
      <c r="Z15" s="14">
        <f>SUM(L80:L83)+'Dealer Stats'!K$8/100*(1-'Player Stats'!$AO$3/100)</f>
        <v>0.25815714758383984</v>
      </c>
      <c r="AN15" s="46" t="s">
        <v>43</v>
      </c>
      <c r="AO15" s="44"/>
      <c r="AP15" s="44"/>
      <c r="AQ15" s="44"/>
      <c r="AR15" s="44"/>
      <c r="BD15" s="47" t="s">
        <v>44</v>
      </c>
      <c r="BE15" s="44"/>
      <c r="BF15" s="44"/>
      <c r="BG15" s="44"/>
      <c r="BH15" s="44"/>
      <c r="BI15" s="44"/>
      <c r="BJ15" s="44"/>
      <c r="BK15" s="44"/>
      <c r="BL15" s="44"/>
      <c r="BM15" s="44"/>
      <c r="BW15" s="14">
        <v>13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f t="shared" ref="CH15:CM15" si="19">4/52</f>
        <v>7.6923076923076927E-2</v>
      </c>
      <c r="CI15" s="14">
        <f t="shared" si="19"/>
        <v>7.6923076923076927E-2</v>
      </c>
      <c r="CJ15" s="14">
        <f t="shared" si="19"/>
        <v>7.6923076923076927E-2</v>
      </c>
      <c r="CK15" s="14">
        <f t="shared" si="19"/>
        <v>7.6923076923076927E-2</v>
      </c>
      <c r="CL15" s="14">
        <f t="shared" si="19"/>
        <v>7.6923076923076927E-2</v>
      </c>
      <c r="CM15" s="14">
        <f t="shared" si="19"/>
        <v>7.6923076923076927E-2</v>
      </c>
      <c r="CN15" s="14">
        <f t="shared" si="16"/>
        <v>7.6923076923076927E-2</v>
      </c>
      <c r="CO15" s="14">
        <f t="shared" si="18"/>
        <v>7.6923076923076927E-2</v>
      </c>
    </row>
    <row r="16" spans="1:123" ht="14.4" customHeight="1" x14ac:dyDescent="0.3">
      <c r="A16" s="44" t="s">
        <v>18</v>
      </c>
      <c r="B16" s="44"/>
      <c r="C16" s="14">
        <v>2</v>
      </c>
      <c r="D16" s="14">
        <v>3</v>
      </c>
      <c r="E16" s="14">
        <v>4</v>
      </c>
      <c r="F16" s="14">
        <v>5</v>
      </c>
      <c r="G16" s="14">
        <v>6</v>
      </c>
      <c r="H16" s="14">
        <v>7</v>
      </c>
      <c r="I16" s="14">
        <v>8</v>
      </c>
      <c r="J16" s="14">
        <v>9</v>
      </c>
      <c r="K16" s="14">
        <v>10</v>
      </c>
      <c r="L16" s="14">
        <v>11</v>
      </c>
      <c r="P16" s="14">
        <v>18</v>
      </c>
      <c r="Q16" s="14">
        <f>SUM(C87:C90)+'Dealer Stats'!B$8/100*(1-'Player Stats'!$AP$3/100)</f>
        <v>0.19561846593923904</v>
      </c>
      <c r="R16" s="14">
        <f>SUM(D87:D90)+'Dealer Stats'!C$8/100*(1-'Player Stats'!$AP$3/100)</f>
        <v>0.19649537508632459</v>
      </c>
      <c r="S16" s="14">
        <f>SUM(E87:E90)+'Dealer Stats'!D$8/100*(1-'Player Stats'!$AP$3/100)</f>
        <v>0.19736533322173999</v>
      </c>
      <c r="T16" s="14">
        <f>SUM(F87:F90)+'Dealer Stats'!E$8/100*(1-'Player Stats'!$AP$3/100)</f>
        <v>0.19855291026408103</v>
      </c>
      <c r="U16" s="14">
        <f>SUM(G87:G90)+'Dealer Stats'!F$8/100*(1-'Player Stats'!$AP$3/100)</f>
        <v>0.20121567300486576</v>
      </c>
      <c r="V16" s="14">
        <f>SUM(H87:H90)+'Dealer Stats'!G$8/100*(1-'Player Stats'!$AP$3/100)</f>
        <v>0.20837134520334602</v>
      </c>
      <c r="W16" s="14">
        <f>SUM(I87:I90)+'Dealer Stats'!H$8/100*(1-'Player Stats'!$AP$3/100)</f>
        <v>0.21017125863314412</v>
      </c>
      <c r="X16" s="14">
        <f>SUM(J87:J90)+'Dealer Stats'!I$8/100*(1-'Player Stats'!$AP$3/100)</f>
        <v>0.20815781379654777</v>
      </c>
      <c r="Y16" s="14">
        <f>SUM(K87:K90)+'Dealer Stats'!J$8/100*(1-'Player Stats'!$AP$3/100)</f>
        <v>0.19456076281906926</v>
      </c>
      <c r="Z16" s="14">
        <f>SUM(L87:L90)+'Dealer Stats'!K$8/100*(1-'Player Stats'!$AP$3/100)</f>
        <v>0.20857423306620054</v>
      </c>
      <c r="AN16" s="44" t="s">
        <v>18</v>
      </c>
      <c r="AO16" s="44"/>
      <c r="AP16" s="14">
        <v>2</v>
      </c>
      <c r="AQ16" s="14">
        <v>3</v>
      </c>
      <c r="AR16" s="14">
        <v>4</v>
      </c>
      <c r="AS16" s="14">
        <v>5</v>
      </c>
      <c r="AT16" s="14">
        <v>6</v>
      </c>
      <c r="AU16" s="14">
        <v>7</v>
      </c>
      <c r="AV16" s="14">
        <v>8</v>
      </c>
      <c r="AW16" s="14">
        <v>9</v>
      </c>
      <c r="AX16" s="14">
        <v>10</v>
      </c>
      <c r="AY16" s="14">
        <v>11</v>
      </c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W16" s="14">
        <v>14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f>4/52</f>
        <v>7.6923076923076927E-2</v>
      </c>
      <c r="CJ16" s="14">
        <f>4/52</f>
        <v>7.6923076923076927E-2</v>
      </c>
      <c r="CK16" s="14">
        <f>4/52</f>
        <v>7.6923076923076927E-2</v>
      </c>
      <c r="CL16" s="14">
        <f>4/52</f>
        <v>7.6923076923076927E-2</v>
      </c>
      <c r="CM16" s="14">
        <f>4/52</f>
        <v>7.6923076923076927E-2</v>
      </c>
      <c r="CN16" s="14">
        <f t="shared" si="16"/>
        <v>7.6923076923076927E-2</v>
      </c>
      <c r="CO16" s="14">
        <f t="shared" si="18"/>
        <v>7.6923076923076927E-2</v>
      </c>
    </row>
    <row r="17" spans="1:106" ht="14.4" customHeight="1" x14ac:dyDescent="0.3">
      <c r="B17" s="14">
        <v>17</v>
      </c>
      <c r="C17" s="14">
        <f>SUM('Player Stats'!$I$3:$I$7)/100*'Dealer Stats'!B$3/100</f>
        <v>6.4317784022441649E-2</v>
      </c>
      <c r="D17" s="14">
        <f>SUM('Player Stats'!$I$3:$I$7)/100*'Dealer Stats'!C$3/100</f>
        <v>6.2026599486429301E-2</v>
      </c>
      <c r="E17" s="14">
        <f>SUM('Player Stats'!$I$3:$I$7)/100*'Dealer Stats'!D$3/100</f>
        <v>6.0352048499331061E-2</v>
      </c>
      <c r="F17" s="14">
        <f>SUM('Player Stats'!$I$3:$I$7)/100*'Dealer Stats'!E$3/100</f>
        <v>5.6362187442003241E-2</v>
      </c>
      <c r="G17" s="14">
        <f>SUM('Player Stats'!$I$3:$I$7)/100*'Dealer Stats'!F$3/100</f>
        <v>7.6953326191238083E-2</v>
      </c>
      <c r="H17" s="14">
        <f>SUM('Player Stats'!$I$3:$I$7)/100*'Dealer Stats'!G$3/100</f>
        <v>0.17131449843707283</v>
      </c>
      <c r="I17" s="14">
        <f>SUM('Player Stats'!$I$3:$I$7)/100*'Dealer Stats'!H$3/100</f>
        <v>5.9913211918593001E-2</v>
      </c>
      <c r="J17" s="14">
        <f>SUM('Player Stats'!$I$3:$I$7)/100*'Dealer Stats'!I$3/100</f>
        <v>5.591495229415553E-2</v>
      </c>
      <c r="K17" s="14">
        <f>SUM('Player Stats'!$I$3:$I$7)/100*'Dealer Stats'!J$3/100</f>
        <v>5.6393807650231949E-2</v>
      </c>
      <c r="L17" s="14">
        <f>SUM('Player Stats'!$I$3:$I$7)/100*'Dealer Stats'!K$3/100</f>
        <v>3.6756819827201255E-2</v>
      </c>
      <c r="P17" s="14">
        <v>19</v>
      </c>
      <c r="Q17" s="14">
        <f>SUM(C94:C97)+'Dealer Stats'!B$8/100*(1-'Player Stats'!$AQ$3/100)</f>
        <v>0.13627431580879576</v>
      </c>
      <c r="R17" s="14">
        <f>SUM(D94:D97)+'Dealer Stats'!C$8/100*(1-'Player Stats'!$AQ$3/100)</f>
        <v>0.13671576983518247</v>
      </c>
      <c r="S17" s="14">
        <f>SUM(E94:E97)+'Dealer Stats'!D$8/100*(1-'Player Stats'!$AQ$3/100)</f>
        <v>0.137108525902911</v>
      </c>
      <c r="T17" s="14">
        <f>SUM(F94:F97)+'Dealer Stats'!E$8/100*(1-'Player Stats'!$AQ$3/100)</f>
        <v>0.13766646528535753</v>
      </c>
      <c r="U17" s="14">
        <f>SUM(G94:G97)+'Dealer Stats'!F$8/100*(1-'Player Stats'!$AQ$3/100)</f>
        <v>0.13900514136657066</v>
      </c>
      <c r="V17" s="14">
        <f>SUM(H94:H97)+'Dealer Stats'!G$8/100*(1-'Player Stats'!$AQ$3/100)</f>
        <v>0.14260583677945066</v>
      </c>
      <c r="W17" s="14">
        <f>SUM(I94:I97)+'Dealer Stats'!H$8/100*(1-'Player Stats'!$AQ$3/100)</f>
        <v>0.14331656342692531</v>
      </c>
      <c r="X17" s="14">
        <f>SUM(J94:J97)+'Dealer Stats'!I$8/100*(1-'Player Stats'!$AQ$3/100)</f>
        <v>0.14458453378070368</v>
      </c>
      <c r="Y17" s="14">
        <f>SUM(K94:K97)+'Dealer Stats'!J$8/100*(1-'Player Stats'!$AQ$3/100)</f>
        <v>0.14817188972149398</v>
      </c>
      <c r="Z17" s="14">
        <f>SUM(L94:L97)+'Dealer Stats'!K$8/100*(1-'Player Stats'!$AQ$3/100)</f>
        <v>0.14682313631643276</v>
      </c>
      <c r="AO17" s="14">
        <v>17</v>
      </c>
      <c r="AP17" s="14">
        <f>32/52*'Dealer Stats'!B$3/100</f>
        <v>8.5188552127288555E-2</v>
      </c>
      <c r="AQ17" s="14">
        <f>32/52*'Dealer Stats'!C$3/100</f>
        <v>8.2153890777463087E-2</v>
      </c>
      <c r="AR17" s="14">
        <f>32/52*'Dealer Stats'!D$3/100</f>
        <v>7.9935957180676753E-2</v>
      </c>
      <c r="AS17" s="14">
        <f>32/52*'Dealer Stats'!E$3/100</f>
        <v>7.4651408096333055E-2</v>
      </c>
      <c r="AT17" s="14">
        <f>32/52*'Dealer Stats'!F$3/100</f>
        <v>0.10192425841852971</v>
      </c>
      <c r="AU17" s="14">
        <f>32/52*'Dealer Stats'!G$3/100</f>
        <v>0.22690511344692393</v>
      </c>
      <c r="AV17" s="14">
        <f>32/52*'Dealer Stats'!H$3/100</f>
        <v>7.9354720536694706E-2</v>
      </c>
      <c r="AW17" s="14">
        <f>32/52*'Dealer Stats'!I$3/100</f>
        <v>7.4059047596284011E-2</v>
      </c>
      <c r="AX17" s="14">
        <f>32/52*'Dealer Stats'!J$3/100</f>
        <v>7.4693288888681666E-2</v>
      </c>
      <c r="AY17" s="14">
        <f>32/52*'Dealer Stats'!K$3/100</f>
        <v>4.8684206234318232E-2</v>
      </c>
      <c r="BD17" s="14">
        <v>2</v>
      </c>
      <c r="BE17" s="14">
        <v>3</v>
      </c>
      <c r="BF17" s="14">
        <v>4</v>
      </c>
      <c r="BG17" s="14">
        <v>5</v>
      </c>
      <c r="BH17" s="14">
        <v>6</v>
      </c>
      <c r="BI17" s="14">
        <v>7</v>
      </c>
      <c r="BJ17" s="14">
        <v>8</v>
      </c>
      <c r="BK17" s="14">
        <v>9</v>
      </c>
      <c r="BL17" s="14">
        <v>10</v>
      </c>
      <c r="BM17" s="14">
        <v>11</v>
      </c>
      <c r="BW17" s="14">
        <v>15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f>4/52</f>
        <v>7.6923076923076927E-2</v>
      </c>
      <c r="CK17" s="14">
        <f>4/52</f>
        <v>7.6923076923076927E-2</v>
      </c>
      <c r="CL17" s="14">
        <f>4/52</f>
        <v>7.6923076923076927E-2</v>
      </c>
      <c r="CM17" s="14">
        <f>4/52</f>
        <v>7.6923076923076927E-2</v>
      </c>
      <c r="CN17" s="14">
        <f t="shared" si="16"/>
        <v>7.6923076923076927E-2</v>
      </c>
      <c r="CO17" s="14">
        <f t="shared" si="18"/>
        <v>7.6923076923076927E-2</v>
      </c>
    </row>
    <row r="18" spans="1:106" x14ac:dyDescent="0.3">
      <c r="B18" s="14">
        <v>18</v>
      </c>
      <c r="C18" s="14">
        <f>SUM('Player Stats'!$I$4:$I$7)/100*'Dealer Stats'!B$4/100</f>
        <v>5.1370224080972873E-2</v>
      </c>
      <c r="D18" s="14">
        <f>SUM('Player Stats'!$I$4:$I$7)/100*'Dealer Stats'!C$4/100</f>
        <v>5.0005379284759829E-2</v>
      </c>
      <c r="E18" s="14">
        <f>SUM('Player Stats'!$I$4:$I$7)/100*'Dealer Stats'!D$4/100</f>
        <v>4.7724462145818103E-2</v>
      </c>
      <c r="F18" s="14">
        <f>SUM('Player Stats'!$I$4:$I$7)/100*'Dealer Stats'!E$4/100</f>
        <v>4.7040622672421512E-2</v>
      </c>
      <c r="G18" s="14">
        <f>SUM('Player Stats'!$I$4:$I$7)/100*'Dealer Stats'!F$4/100</f>
        <v>4.1219549815550913E-2</v>
      </c>
      <c r="H18" s="14">
        <f>SUM('Player Stats'!$I$4:$I$7)/100*'Dealer Stats'!G$4/100</f>
        <v>5.3528550588593987E-2</v>
      </c>
      <c r="I18" s="14">
        <f>SUM('Player Stats'!$I$4:$I$7)/100*'Dealer Stats'!H$4/100</f>
        <v>0.13938367525690665</v>
      </c>
      <c r="J18" s="14">
        <f>SUM('Player Stats'!$I$4:$I$7)/100*'Dealer Stats'!I$4/100</f>
        <v>4.5430209270898775E-2</v>
      </c>
      <c r="K18" s="14">
        <f>SUM('Player Stats'!$I$4:$I$7)/100*'Dealer Stats'!J$4/100</f>
        <v>4.6883303203520417E-2</v>
      </c>
      <c r="L18" s="14">
        <f>SUM('Player Stats'!$I$4:$I$7)/100*'Dealer Stats'!K$4/100</f>
        <v>6.4050105713961289E-2</v>
      </c>
      <c r="P18" s="14">
        <v>20</v>
      </c>
      <c r="Q18" s="14">
        <f>SUM(C101:C104)+'Dealer Stats'!B$8/100*(1-'Player Stats'!$AR$3/100)</f>
        <v>6.823493383504603E-2</v>
      </c>
      <c r="R18" s="14">
        <f>SUM(D101:D104)+'Dealer Stats'!C$8/100*(1-'Player Stats'!$AR$3/100)</f>
        <v>6.8455977588617142E-2</v>
      </c>
      <c r="S18" s="14">
        <f>SUM(E101:E104)+'Dealer Stats'!D$8/100*(1-'Player Stats'!$AR$3/100)</f>
        <v>6.8652637422392221E-2</v>
      </c>
      <c r="T18" s="14">
        <f>SUM(F101:F104)+'Dealer Stats'!E$8/100*(1-'Player Stats'!$AR$3/100)</f>
        <v>6.8932007431474637E-2</v>
      </c>
      <c r="U18" s="14">
        <f>SUM(G101:G104)+'Dealer Stats'!F$8/100*(1-'Player Stats'!$AR$3/100)</f>
        <v>6.9602305963417377E-2</v>
      </c>
      <c r="V18" s="14">
        <f>SUM(H101:H104)+'Dealer Stats'!G$8/100*(1-'Player Stats'!$AR$3/100)</f>
        <v>7.1405237145275191E-2</v>
      </c>
      <c r="W18" s="14">
        <f>SUM(I101:I104)+'Dealer Stats'!H$8/100*(1-'Player Stats'!$AR$3/100)</f>
        <v>7.1761110410735435E-2</v>
      </c>
      <c r="X18" s="14">
        <f>SUM(J101:J104)+'Dealer Stats'!I$8/100*(1-'Player Stats'!$AR$3/100)</f>
        <v>7.2396005348063619E-2</v>
      </c>
      <c r="Y18" s="14">
        <f>SUM(K101:K104)+'Dealer Stats'!J$8/100*(1-'Player Stats'!$AR$3/100)</f>
        <v>7.4192257222892605E-2</v>
      </c>
      <c r="Z18" s="14">
        <f>SUM(L101:L104)+'Dealer Stats'!K$8/100*(1-'Player Stats'!$AR$3/100)</f>
        <v>7.3516912798611861E-2</v>
      </c>
      <c r="AO18" s="14">
        <v>18</v>
      </c>
      <c r="AP18" s="14">
        <f>28/52*'Dealer Stats'!B$4/100</f>
        <v>7.1424915915803189E-2</v>
      </c>
      <c r="AQ18" s="14">
        <f>28/52*'Dealer Stats'!C$4/100</f>
        <v>6.9527242184538596E-2</v>
      </c>
      <c r="AR18" s="14">
        <f>28/52*'Dealer Stats'!D$4/100</f>
        <v>6.6355865812828957E-2</v>
      </c>
      <c r="AS18" s="14">
        <f>28/52*'Dealer Stats'!E$4/100</f>
        <v>6.5405058652434456E-2</v>
      </c>
      <c r="AT18" s="14">
        <f>28/52*'Dealer Stats'!F$4/100</f>
        <v>5.7311466561296501E-2</v>
      </c>
      <c r="AU18" s="14">
        <f>28/52*'Dealer Stats'!G$4/100</f>
        <v>7.4425842855165833E-2</v>
      </c>
      <c r="AV18" s="14">
        <f>28/52*'Dealer Stats'!H$4/100</f>
        <v>0.19379840098746232</v>
      </c>
      <c r="AW18" s="14">
        <f>28/52*'Dealer Stats'!I$4/100</f>
        <v>6.3165947497066777E-2</v>
      </c>
      <c r="AX18" s="14">
        <f>28/52*'Dealer Stats'!J$4/100</f>
        <v>6.5186322409032688E-2</v>
      </c>
      <c r="AY18" s="14">
        <f>28/52*'Dealer Stats'!K$4/100</f>
        <v>8.9054963198271331E-2</v>
      </c>
      <c r="BC18" s="14">
        <v>13</v>
      </c>
      <c r="BD18" s="14">
        <f t="shared" ref="BD18:BM24" si="20">Q32</f>
        <v>0.36520401737014557</v>
      </c>
      <c r="BE18" s="14">
        <f t="shared" si="20"/>
        <v>0.3834033297863495</v>
      </c>
      <c r="BF18" s="14">
        <f t="shared" si="20"/>
        <v>0.40263151720340518</v>
      </c>
      <c r="BG18" s="14">
        <f t="shared" si="20"/>
        <v>0.42484714412695879</v>
      </c>
      <c r="BH18" s="14">
        <f t="shared" si="20"/>
        <v>0.42245105707917879</v>
      </c>
      <c r="BI18" s="14">
        <f t="shared" si="20"/>
        <v>0.26179280201417482</v>
      </c>
      <c r="BJ18" s="14">
        <f t="shared" si="20"/>
        <v>0.24374009527744028</v>
      </c>
      <c r="BK18" s="14">
        <f t="shared" si="20"/>
        <v>0.22915048314324199</v>
      </c>
      <c r="BL18" s="14">
        <f t="shared" si="20"/>
        <v>0.2302904811369747</v>
      </c>
      <c r="BM18" s="14">
        <f t="shared" si="20"/>
        <v>0.39130334103134889</v>
      </c>
      <c r="BW18" s="14">
        <v>16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f>4/52</f>
        <v>7.6923076923076927E-2</v>
      </c>
      <c r="CL18" s="14">
        <f>4/52</f>
        <v>7.6923076923076927E-2</v>
      </c>
      <c r="CM18" s="14">
        <f>4/52</f>
        <v>7.6923076923076927E-2</v>
      </c>
      <c r="CN18" s="14">
        <f t="shared" si="16"/>
        <v>7.6923076923076927E-2</v>
      </c>
      <c r="CO18" s="14">
        <f t="shared" si="18"/>
        <v>7.6923076923076927E-2</v>
      </c>
    </row>
    <row r="19" spans="1:106" x14ac:dyDescent="0.3">
      <c r="B19" s="14">
        <v>19</v>
      </c>
      <c r="C19" s="14">
        <f>SUM('Player Stats'!$I$5:$I$7)/100*'Dealer Stats'!B$5/100</f>
        <v>9.9177237286284855E-3</v>
      </c>
      <c r="D19" s="14">
        <f>SUM('Player Stats'!$I$5:$I$7)/100*'Dealer Stats'!C$5/100</f>
        <v>9.5993004198214483E-3</v>
      </c>
      <c r="E19" s="14">
        <f>SUM('Player Stats'!$I$5:$I$7)/100*'Dealer Stats'!D$5/100</f>
        <v>9.3241967242798131E-3</v>
      </c>
      <c r="F19" s="14">
        <f>SUM('Player Stats'!$I$5:$I$7)/100*'Dealer Stats'!E$5/100</f>
        <v>9.0372575145406184E-3</v>
      </c>
      <c r="G19" s="14">
        <f>SUM('Player Stats'!$I$5:$I$7)/100*'Dealer Stats'!F$5/100</f>
        <v>8.2817106691944493E-3</v>
      </c>
      <c r="H19" s="14">
        <f>SUM('Player Stats'!$I$5:$I$7)/100*'Dealer Stats'!G$5/100</f>
        <v>6.0961400416721014E-3</v>
      </c>
      <c r="I19" s="14">
        <f>SUM('Player Stats'!$I$5:$I$7)/100*'Dealer Stats'!H$5/100</f>
        <v>1.0003857422228672E-2</v>
      </c>
      <c r="J19" s="14">
        <f>SUM('Player Stats'!$I$5:$I$7)/100*'Dealer Stats'!I$5/100</f>
        <v>2.7327457325079175E-2</v>
      </c>
      <c r="K19" s="14">
        <f>SUM('Player Stats'!$I$5:$I$7)/100*'Dealer Stats'!J$5/100</f>
        <v>9.4299555735592195E-3</v>
      </c>
      <c r="L19" s="14">
        <f>SUM('Player Stats'!$I$5:$I$7)/100*'Dealer Stats'!K$5/100</f>
        <v>1.233405595222699E-2</v>
      </c>
      <c r="AO19" s="14">
        <v>19</v>
      </c>
      <c r="AP19" s="14">
        <f>12/52*'Dealer Stats'!B$5/100</f>
        <v>2.9449817689937704E-2</v>
      </c>
      <c r="AQ19" s="14">
        <f>12/52*'Dealer Stats'!C$5/100</f>
        <v>2.8504287379839947E-2</v>
      </c>
      <c r="AR19" s="14">
        <f>12/52*'Dealer Stats'!D$5/100</f>
        <v>2.7687390892176877E-2</v>
      </c>
      <c r="AS19" s="14">
        <f>12/52*'Dealer Stats'!E$5/100</f>
        <v>2.6835349874889669E-2</v>
      </c>
      <c r="AT19" s="14">
        <f>12/52*'Dealer Stats'!F$5/100</f>
        <v>2.4591819256324109E-2</v>
      </c>
      <c r="AU19" s="14">
        <f>12/52*'Dealer Stats'!G$5/100</f>
        <v>1.8101957440228043E-2</v>
      </c>
      <c r="AV19" s="14">
        <f>12/52*'Dealer Stats'!H$5/100</f>
        <v>2.9705584198755072E-2</v>
      </c>
      <c r="AW19" s="14">
        <f>12/52*'Dealer Stats'!I$5/100</f>
        <v>8.1146506816885094E-2</v>
      </c>
      <c r="AX19" s="14">
        <f>12/52*'Dealer Stats'!J$5/100</f>
        <v>2.8001432593236321E-2</v>
      </c>
      <c r="AY19" s="14">
        <f>12/52*'Dealer Stats'!K$5/100</f>
        <v>3.6624905987455596E-2</v>
      </c>
      <c r="BC19" s="14">
        <v>14</v>
      </c>
      <c r="BD19" s="14">
        <f t="shared" si="20"/>
        <v>0.36520401737014557</v>
      </c>
      <c r="BE19" s="14">
        <f t="shared" si="20"/>
        <v>0.3834033297863495</v>
      </c>
      <c r="BF19" s="14">
        <f t="shared" si="20"/>
        <v>0.40263151720340518</v>
      </c>
      <c r="BG19" s="14">
        <f t="shared" si="20"/>
        <v>0.42484714412695879</v>
      </c>
      <c r="BH19" s="14">
        <f t="shared" si="20"/>
        <v>0.42245105707917879</v>
      </c>
      <c r="BI19" s="14">
        <f t="shared" si="20"/>
        <v>0.26179280201417482</v>
      </c>
      <c r="BJ19" s="14">
        <f t="shared" si="20"/>
        <v>0.24374009527744028</v>
      </c>
      <c r="BK19" s="14">
        <f t="shared" si="20"/>
        <v>0.22915048314324199</v>
      </c>
      <c r="BL19" s="14">
        <f t="shared" si="20"/>
        <v>0.2302904811369747</v>
      </c>
      <c r="BM19" s="14">
        <f t="shared" si="20"/>
        <v>0.39130334103134889</v>
      </c>
      <c r="BW19" s="14">
        <v>17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f>4/52</f>
        <v>7.6923076923076927E-2</v>
      </c>
      <c r="CM19" s="14">
        <f>4/52</f>
        <v>7.6923076923076927E-2</v>
      </c>
      <c r="CN19" s="14">
        <f t="shared" si="16"/>
        <v>7.6923076923076927E-2</v>
      </c>
      <c r="CO19" s="14">
        <f t="shared" si="18"/>
        <v>7.6923076923076927E-2</v>
      </c>
    </row>
    <row r="20" spans="1:106" x14ac:dyDescent="0.3">
      <c r="B20" s="14">
        <v>20</v>
      </c>
      <c r="C20" s="14">
        <f>SUM('Player Stats'!$I$6:$I$7)/100*'Dealer Stats'!B$6/100</f>
        <v>0</v>
      </c>
      <c r="D20" s="14">
        <f>SUM('Player Stats'!$I$6:$I$7)/100*'Dealer Stats'!C$6/100</f>
        <v>0</v>
      </c>
      <c r="E20" s="14">
        <f>SUM('Player Stats'!$I$6:$I$7)/100*'Dealer Stats'!D$6/100</f>
        <v>0</v>
      </c>
      <c r="F20" s="14">
        <f>SUM('Player Stats'!$I$6:$I$7)/100*'Dealer Stats'!E$6/100</f>
        <v>0</v>
      </c>
      <c r="G20" s="14">
        <f>SUM('Player Stats'!$I$6:$I$7)/100*'Dealer Stats'!F$6/100</f>
        <v>0</v>
      </c>
      <c r="H20" s="14">
        <f>SUM('Player Stats'!$I$6:$I$7)/100*'Dealer Stats'!G$6/100</f>
        <v>0</v>
      </c>
      <c r="I20" s="14">
        <f>SUM('Player Stats'!$I$6:$I$7)/100*'Dealer Stats'!H$6/100</f>
        <v>0</v>
      </c>
      <c r="J20" s="14">
        <f>SUM('Player Stats'!$I$6:$I$7)/100*'Dealer Stats'!I$6/100</f>
        <v>0</v>
      </c>
      <c r="K20" s="14">
        <f>SUM('Player Stats'!$I$6:$I$7)/100*'Dealer Stats'!J$6/100</f>
        <v>0</v>
      </c>
      <c r="L20" s="14">
        <f>SUM('Player Stats'!$I$6:$I$7)/100*'Dealer Stats'!K$6/100</f>
        <v>0</v>
      </c>
      <c r="AO20" s="14">
        <v>20</v>
      </c>
      <c r="AP20" s="14">
        <f>8/52*'Dealer Stats'!B$6/100</f>
        <v>1.8622458674197831E-2</v>
      </c>
      <c r="AQ20" s="14">
        <f>8/52*'Dealer Stats'!C$6/100</f>
        <v>1.8194811463414094E-2</v>
      </c>
      <c r="AR20" s="14">
        <f>8/52*'Dealer Stats'!D$6/100</f>
        <v>1.763420120641317E-2</v>
      </c>
      <c r="AS20" s="14">
        <f>8/52*'Dealer Stats'!E$6/100</f>
        <v>1.6934646844661127E-2</v>
      </c>
      <c r="AT20" s="14">
        <f>8/52*'Dealer Stats'!F$6/100</f>
        <v>1.5630612343542138E-2</v>
      </c>
      <c r="AU20" s="14">
        <f>8/52*'Dealer Stats'!G$6/100</f>
        <v>1.2136088783649815E-2</v>
      </c>
      <c r="AV20" s="14">
        <f>8/52*'Dealer Stats'!H$6/100</f>
        <v>1.0668883206966517E-2</v>
      </c>
      <c r="AW20" s="14">
        <f>8/52*'Dealer Stats'!I$6/100</f>
        <v>1.8533735508136046E-2</v>
      </c>
      <c r="AX20" s="14">
        <f>8/52*'Dealer Stats'!J$6/100</f>
        <v>5.6636546382396909E-2</v>
      </c>
      <c r="AY20" s="14">
        <f>8/52*'Dealer Stats'!K$6/100</f>
        <v>2.4451538800978341E-2</v>
      </c>
      <c r="BC20" s="14">
        <v>15</v>
      </c>
      <c r="BD20" s="14">
        <f t="shared" si="20"/>
        <v>0.36520401737014557</v>
      </c>
      <c r="BE20" s="14">
        <f t="shared" si="20"/>
        <v>0.3834033297863495</v>
      </c>
      <c r="BF20" s="14">
        <f t="shared" si="20"/>
        <v>0.40263151720340518</v>
      </c>
      <c r="BG20" s="14">
        <f t="shared" si="20"/>
        <v>0.42484714412695879</v>
      </c>
      <c r="BH20" s="14">
        <f t="shared" si="20"/>
        <v>0.42245105707917879</v>
      </c>
      <c r="BI20" s="14">
        <f t="shared" si="20"/>
        <v>0.26179280201417482</v>
      </c>
      <c r="BJ20" s="14">
        <f t="shared" si="20"/>
        <v>0.24374009527744028</v>
      </c>
      <c r="BK20" s="14">
        <f t="shared" si="20"/>
        <v>0.22915048314324199</v>
      </c>
      <c r="BL20" s="14">
        <f t="shared" si="20"/>
        <v>0.2302904811369747</v>
      </c>
      <c r="BM20" s="14">
        <f t="shared" si="20"/>
        <v>0.39130334103134889</v>
      </c>
      <c r="BW20" s="14">
        <v>18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f>4/52</f>
        <v>7.6923076923076927E-2</v>
      </c>
      <c r="CN20" s="14">
        <f t="shared" si="16"/>
        <v>7.6923076923076927E-2</v>
      </c>
      <c r="CO20" s="14">
        <f t="shared" si="18"/>
        <v>7.6923076923076927E-2</v>
      </c>
    </row>
    <row r="21" spans="1:106" x14ac:dyDescent="0.3">
      <c r="BC21" s="14">
        <v>16</v>
      </c>
      <c r="BD21" s="14">
        <f t="shared" si="20"/>
        <v>0.36520401737014557</v>
      </c>
      <c r="BE21" s="14">
        <f t="shared" si="20"/>
        <v>0.3834033297863495</v>
      </c>
      <c r="BF21" s="14">
        <f t="shared" si="20"/>
        <v>0.40263151720340518</v>
      </c>
      <c r="BG21" s="14">
        <f t="shared" si="20"/>
        <v>0.42484714412695879</v>
      </c>
      <c r="BH21" s="14">
        <f t="shared" si="20"/>
        <v>0.42245105707917879</v>
      </c>
      <c r="BI21" s="14">
        <f t="shared" si="20"/>
        <v>0.26179280201417482</v>
      </c>
      <c r="BJ21" s="14">
        <f t="shared" si="20"/>
        <v>0.24374009527744028</v>
      </c>
      <c r="BK21" s="14">
        <f t="shared" si="20"/>
        <v>0.22915048314324199</v>
      </c>
      <c r="BL21" s="14">
        <f t="shared" si="20"/>
        <v>0.2302904811369747</v>
      </c>
      <c r="BM21" s="14">
        <f t="shared" si="20"/>
        <v>0.39130334103134889</v>
      </c>
      <c r="BW21" s="14">
        <v>19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f t="shared" si="16"/>
        <v>7.6923076923076927E-2</v>
      </c>
      <c r="CO21" s="14">
        <f t="shared" si="18"/>
        <v>7.6923076923076927E-2</v>
      </c>
    </row>
    <row r="22" spans="1:106" x14ac:dyDescent="0.3">
      <c r="A22" s="46" t="s">
        <v>45</v>
      </c>
      <c r="B22" s="44"/>
      <c r="C22" s="44"/>
      <c r="Q22" s="47" t="s">
        <v>44</v>
      </c>
      <c r="R22" s="44"/>
      <c r="S22" s="44"/>
      <c r="T22" s="44"/>
      <c r="U22" s="44"/>
      <c r="V22" s="44"/>
      <c r="W22" s="44"/>
      <c r="X22" s="44"/>
      <c r="Y22" s="44"/>
      <c r="Z22" s="44"/>
      <c r="AN22" s="46" t="s">
        <v>46</v>
      </c>
      <c r="AO22" s="44"/>
      <c r="AP22" s="44"/>
      <c r="AQ22" s="44"/>
      <c r="AR22" s="44"/>
      <c r="BC22" s="14">
        <v>17</v>
      </c>
      <c r="BD22" s="14">
        <f t="shared" si="20"/>
        <v>0.50363541457698946</v>
      </c>
      <c r="BE22" s="14">
        <f t="shared" si="20"/>
        <v>0.51690340229972698</v>
      </c>
      <c r="BF22" s="14">
        <f t="shared" si="20"/>
        <v>0.53252744762200488</v>
      </c>
      <c r="BG22" s="14">
        <f t="shared" si="20"/>
        <v>0.54615568228349998</v>
      </c>
      <c r="BH22" s="14">
        <f t="shared" si="20"/>
        <v>0.58807797700928954</v>
      </c>
      <c r="BI22" s="14">
        <f t="shared" si="20"/>
        <v>0.63051361136542605</v>
      </c>
      <c r="BJ22" s="14">
        <f t="shared" si="20"/>
        <v>0.37269151614956919</v>
      </c>
      <c r="BK22" s="14">
        <f t="shared" si="20"/>
        <v>0.34949643548720344</v>
      </c>
      <c r="BL22" s="14">
        <f t="shared" si="20"/>
        <v>0.35166707558108246</v>
      </c>
      <c r="BM22" s="14">
        <f t="shared" si="20"/>
        <v>0.47041517616211609</v>
      </c>
      <c r="BW22" s="14">
        <v>20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f t="shared" si="18"/>
        <v>7.6923076923076927E-2</v>
      </c>
    </row>
    <row r="23" spans="1:106" x14ac:dyDescent="0.3">
      <c r="A23" s="44" t="s">
        <v>18</v>
      </c>
      <c r="B23" s="44"/>
      <c r="C23" s="14">
        <v>2</v>
      </c>
      <c r="D23" s="14">
        <v>3</v>
      </c>
      <c r="E23" s="14">
        <v>4</v>
      </c>
      <c r="F23" s="14">
        <v>5</v>
      </c>
      <c r="G23" s="14">
        <v>6</v>
      </c>
      <c r="H23" s="14">
        <v>7</v>
      </c>
      <c r="I23" s="14">
        <v>8</v>
      </c>
      <c r="J23" s="14">
        <v>9</v>
      </c>
      <c r="K23" s="14">
        <v>10</v>
      </c>
      <c r="L23" s="14">
        <v>11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N23" s="44" t="s">
        <v>18</v>
      </c>
      <c r="AO23" s="44"/>
      <c r="AP23" s="14">
        <v>2</v>
      </c>
      <c r="AQ23" s="14">
        <v>3</v>
      </c>
      <c r="AR23" s="14">
        <v>4</v>
      </c>
      <c r="AS23" s="14">
        <v>5</v>
      </c>
      <c r="AT23" s="14">
        <v>6</v>
      </c>
      <c r="AU23" s="14">
        <v>7</v>
      </c>
      <c r="AV23" s="14">
        <v>8</v>
      </c>
      <c r="AW23" s="14">
        <v>9</v>
      </c>
      <c r="AX23" s="14">
        <v>10</v>
      </c>
      <c r="AY23" s="14">
        <v>11</v>
      </c>
      <c r="BC23" s="14">
        <v>18</v>
      </c>
      <c r="BD23" s="14">
        <f t="shared" si="20"/>
        <v>0.63628168699205256</v>
      </c>
      <c r="BE23" s="14">
        <f t="shared" si="20"/>
        <v>0.64602542349958436</v>
      </c>
      <c r="BF23" s="14">
        <f t="shared" si="20"/>
        <v>0.65575976984583007</v>
      </c>
      <c r="BG23" s="14">
        <f t="shared" si="20"/>
        <v>0.66762221978087832</v>
      </c>
      <c r="BH23" s="14">
        <f t="shared" si="20"/>
        <v>0.694513557765983</v>
      </c>
      <c r="BI23" s="14">
        <f t="shared" si="20"/>
        <v>0.7687330338107341</v>
      </c>
      <c r="BJ23" s="14">
        <f t="shared" si="20"/>
        <v>0.73260283226914213</v>
      </c>
      <c r="BK23" s="14">
        <f t="shared" si="20"/>
        <v>0.46680462369604181</v>
      </c>
      <c r="BL23" s="14">
        <f t="shared" si="20"/>
        <v>0.47272738862642882</v>
      </c>
      <c r="BM23" s="14">
        <f t="shared" si="20"/>
        <v>0.63580296495890565</v>
      </c>
    </row>
    <row r="24" spans="1:106" x14ac:dyDescent="0.3">
      <c r="B24" s="14">
        <v>17</v>
      </c>
      <c r="C24" s="14">
        <f>SUM('Player Stats'!$J$3:$J$7)/100*'Dealer Stats'!B$3/100</f>
        <v>7.4988042831142493E-2</v>
      </c>
      <c r="D24" s="14">
        <f>SUM('Player Stats'!$J$3:$J$7)/100*'Dealer Stats'!C$3/100</f>
        <v>7.2316752973572193E-2</v>
      </c>
      <c r="E24" s="14">
        <f>SUM('Player Stats'!$J$3:$J$7)/100*'Dealer Stats'!D$3/100</f>
        <v>7.0364395580481021E-2</v>
      </c>
      <c r="F24" s="14">
        <f>SUM('Player Stats'!$J$3:$J$7)/100*'Dealer Stats'!E$3/100</f>
        <v>6.571262039256702E-2</v>
      </c>
      <c r="G24" s="14">
        <f>SUM('Player Stats'!$J$3:$J$7)/100*'Dealer Stats'!F$3/100</f>
        <v>8.9719809351857957E-2</v>
      </c>
      <c r="H24" s="14">
        <f>SUM('Player Stats'!$J$3:$J$7)/100*'Dealer Stats'!G$3/100</f>
        <v>0.19973540975716017</v>
      </c>
      <c r="I24" s="14">
        <f>SUM('Player Stats'!$J$3:$J$7)/100*'Dealer Stats'!H$3/100</f>
        <v>6.9852756431023136E-2</v>
      </c>
      <c r="J24" s="14">
        <f>SUM('Player Stats'!$J$3:$J$7)/100*'Dealer Stats'!I$3/100</f>
        <v>6.519118936175454E-2</v>
      </c>
      <c r="K24" s="14">
        <f>SUM('Player Stats'!$J$3:$J$7)/100*'Dealer Stats'!J$3/100</f>
        <v>6.5749486363076148E-2</v>
      </c>
      <c r="L24" s="14">
        <f>SUM('Player Stats'!$J$3:$J$7)/100*'Dealer Stats'!K$3/100</f>
        <v>4.2854741055398049E-2</v>
      </c>
      <c r="Q24" s="14">
        <v>2</v>
      </c>
      <c r="R24" s="14">
        <v>3</v>
      </c>
      <c r="S24" s="14">
        <v>4</v>
      </c>
      <c r="T24" s="14">
        <v>5</v>
      </c>
      <c r="U24" s="14">
        <v>6</v>
      </c>
      <c r="V24" s="14">
        <v>7</v>
      </c>
      <c r="W24" s="14">
        <v>8</v>
      </c>
      <c r="X24" s="14">
        <v>9</v>
      </c>
      <c r="Y24" s="14">
        <v>10</v>
      </c>
      <c r="Z24" s="14">
        <v>11</v>
      </c>
      <c r="AO24" s="14">
        <v>17</v>
      </c>
      <c r="AP24" s="14">
        <f>32/52*'Dealer Stats'!B$3/100</f>
        <v>8.5188552127288555E-2</v>
      </c>
      <c r="AQ24" s="14">
        <f>32/52*'Dealer Stats'!C$3/100</f>
        <v>8.2153890777463087E-2</v>
      </c>
      <c r="AR24" s="14">
        <f>32/52*'Dealer Stats'!D$3/100</f>
        <v>7.9935957180676753E-2</v>
      </c>
      <c r="AS24" s="14">
        <f>32/52*'Dealer Stats'!E$3/100</f>
        <v>7.4651408096333055E-2</v>
      </c>
      <c r="AT24" s="14">
        <f>32/52*'Dealer Stats'!F$3/100</f>
        <v>0.10192425841852971</v>
      </c>
      <c r="AU24" s="14">
        <f>32/52*'Dealer Stats'!G$3/100</f>
        <v>0.22690511344692393</v>
      </c>
      <c r="AV24" s="14">
        <f>32/52*'Dealer Stats'!H$3/100</f>
        <v>7.9354720536694706E-2</v>
      </c>
      <c r="AW24" s="14">
        <f>32/52*'Dealer Stats'!I$3/100</f>
        <v>7.4059047596284011E-2</v>
      </c>
      <c r="AX24" s="14">
        <f>32/52*'Dealer Stats'!J$3/100</f>
        <v>7.4693288888681666E-2</v>
      </c>
      <c r="AY24" s="14">
        <f>32/52*'Dealer Stats'!K$3/100</f>
        <v>4.8684206234318232E-2</v>
      </c>
      <c r="BC24" s="14">
        <v>19</v>
      </c>
      <c r="BD24" s="14">
        <f t="shared" si="20"/>
        <v>0.7638975636484493</v>
      </c>
      <c r="BE24" s="14">
        <f t="shared" si="20"/>
        <v>0.76954400214555752</v>
      </c>
      <c r="BF24" s="14">
        <f t="shared" si="20"/>
        <v>0.77573846371192989</v>
      </c>
      <c r="BG24" s="14">
        <f t="shared" si="20"/>
        <v>0.78390873590540022</v>
      </c>
      <c r="BH24" s="14">
        <f t="shared" si="20"/>
        <v>0.80107810787672096</v>
      </c>
      <c r="BI24" s="14">
        <f t="shared" si="20"/>
        <v>0.84717484938505561</v>
      </c>
      <c r="BJ24" s="14">
        <f t="shared" si="20"/>
        <v>0.86132703046374748</v>
      </c>
      <c r="BK24" s="14">
        <f t="shared" si="20"/>
        <v>0.81843948656921039</v>
      </c>
      <c r="BL24" s="14">
        <f t="shared" si="20"/>
        <v>0.59406692986378618</v>
      </c>
      <c r="BM24" s="14">
        <f t="shared" si="20"/>
        <v>0.79451089090454641</v>
      </c>
    </row>
    <row r="25" spans="1:106" x14ac:dyDescent="0.3">
      <c r="B25" s="14">
        <v>18</v>
      </c>
      <c r="C25" s="14">
        <f>SUM('Player Stats'!$J$4:$J$7)/100*'Dealer Stats'!B$4/100</f>
        <v>6.1598768187506765E-2</v>
      </c>
      <c r="D25" s="14">
        <f>SUM('Player Stats'!$J$4:$J$7)/100*'Dealer Stats'!C$4/100</f>
        <v>5.9962163330939823E-2</v>
      </c>
      <c r="E25" s="14">
        <f>SUM('Player Stats'!$J$4:$J$7)/100*'Dealer Stats'!D$4/100</f>
        <v>5.7227083065860287E-2</v>
      </c>
      <c r="F25" s="14">
        <f>SUM('Player Stats'!$J$4:$J$7)/100*'Dealer Stats'!E$4/100</f>
        <v>5.6407081402390313E-2</v>
      </c>
      <c r="G25" s="14">
        <f>SUM('Player Stats'!$J$4:$J$7)/100*'Dealer Stats'!F$4/100</f>
        <v>4.9426949936587111E-2</v>
      </c>
      <c r="H25" s="14">
        <f>SUM('Player Stats'!$J$4:$J$7)/100*'Dealer Stats'!G$4/100</f>
        <v>6.4186848278540432E-2</v>
      </c>
      <c r="I25" s="14">
        <f>SUM('Player Stats'!$J$4:$J$7)/100*'Dealer Stats'!H$4/100</f>
        <v>0.16713695248320029</v>
      </c>
      <c r="J25" s="14">
        <f>SUM('Player Stats'!$J$4:$J$7)/100*'Dealer Stats'!I$4/100</f>
        <v>5.4476011729614707E-2</v>
      </c>
      <c r="K25" s="14">
        <f>SUM('Player Stats'!$J$4:$J$7)/100*'Dealer Stats'!J$4/100</f>
        <v>5.6218437384000487E-2</v>
      </c>
      <c r="L25" s="14">
        <f>SUM('Player Stats'!$J$4:$J$7)/100*'Dealer Stats'!K$4/100</f>
        <v>7.6803395057039509E-2</v>
      </c>
      <c r="P25" s="14">
        <v>6</v>
      </c>
      <c r="Q25" s="14">
        <f>'Dealer Stats'!B$8/100</f>
        <v>0.36520401737014557</v>
      </c>
      <c r="R25" s="14">
        <f>'Dealer Stats'!C$8/100</f>
        <v>0.3834033297863495</v>
      </c>
      <c r="S25" s="14">
        <f>'Dealer Stats'!D$8/100</f>
        <v>0.40263151720340518</v>
      </c>
      <c r="T25" s="14">
        <f>'Dealer Stats'!E$8/100</f>
        <v>0.42484714412695879</v>
      </c>
      <c r="U25" s="14">
        <f>'Dealer Stats'!F$8/100</f>
        <v>0.42245105707917879</v>
      </c>
      <c r="V25" s="14">
        <f>'Dealer Stats'!G$8/100</f>
        <v>0.26179280201417482</v>
      </c>
      <c r="W25" s="14">
        <f>'Dealer Stats'!H$8/100</f>
        <v>0.24374009527744028</v>
      </c>
      <c r="X25" s="14">
        <f>'Dealer Stats'!I$8/100</f>
        <v>0.22915048314324199</v>
      </c>
      <c r="Y25" s="14">
        <f>'Dealer Stats'!J$8/100</f>
        <v>0.2302904811369747</v>
      </c>
      <c r="Z25" s="14">
        <f>'Dealer Stats'!K$8/100</f>
        <v>0.39130334103134889</v>
      </c>
      <c r="AO25" s="14">
        <v>18</v>
      </c>
      <c r="AP25" s="14">
        <f>28/52*'Dealer Stats'!B$4/100</f>
        <v>7.1424915915803189E-2</v>
      </c>
      <c r="AQ25" s="14">
        <f>28/52*'Dealer Stats'!C$4/100</f>
        <v>6.9527242184538596E-2</v>
      </c>
      <c r="AR25" s="14">
        <f>28/52*'Dealer Stats'!D$4/100</f>
        <v>6.6355865812828957E-2</v>
      </c>
      <c r="AS25" s="14">
        <f>28/52*'Dealer Stats'!E$4/100</f>
        <v>6.5405058652434456E-2</v>
      </c>
      <c r="AT25" s="14">
        <f>28/52*'Dealer Stats'!F$4/100</f>
        <v>5.7311466561296501E-2</v>
      </c>
      <c r="AU25" s="14">
        <f>28/52*'Dealer Stats'!G$4/100</f>
        <v>7.4425842855165833E-2</v>
      </c>
      <c r="AV25" s="14">
        <f>28/52*'Dealer Stats'!H$4/100</f>
        <v>0.19379840098746232</v>
      </c>
      <c r="AW25" s="14">
        <f>28/52*'Dealer Stats'!I$4/100</f>
        <v>6.3165947497066777E-2</v>
      </c>
      <c r="AX25" s="14">
        <f>28/52*'Dealer Stats'!J$4/100</f>
        <v>6.5186322409032688E-2</v>
      </c>
      <c r="AY25" s="14">
        <f>28/52*'Dealer Stats'!K$4/100</f>
        <v>8.9054963198271331E-2</v>
      </c>
      <c r="BC25" s="14">
        <v>20</v>
      </c>
      <c r="BD25" s="14">
        <f t="shared" ref="BD25:BM25" si="21">Q39/100</f>
        <v>0.88494354503073513</v>
      </c>
      <c r="BE25" s="14">
        <f t="shared" si="21"/>
        <v>0.88781027665774903</v>
      </c>
      <c r="BF25" s="14">
        <f t="shared" si="21"/>
        <v>0.89036077155361537</v>
      </c>
      <c r="BG25" s="14">
        <f t="shared" si="21"/>
        <v>0.89398394039569751</v>
      </c>
      <c r="BH25" s="14">
        <f t="shared" si="21"/>
        <v>0.90267708810974479</v>
      </c>
      <c r="BI25" s="14">
        <f t="shared" si="21"/>
        <v>0.92605942647877937</v>
      </c>
      <c r="BJ25" s="14">
        <f t="shared" si="21"/>
        <v>0.93067477130902976</v>
      </c>
      <c r="BK25" s="14">
        <f t="shared" si="21"/>
        <v>0.93890876737209472</v>
      </c>
      <c r="BL25" s="14">
        <f t="shared" si="21"/>
        <v>0.96220448134936598</v>
      </c>
      <c r="BM25" s="14">
        <f t="shared" si="21"/>
        <v>0.95344589311090577</v>
      </c>
    </row>
    <row r="26" spans="1:106" x14ac:dyDescent="0.3">
      <c r="B26" s="14">
        <v>19</v>
      </c>
      <c r="C26" s="14">
        <f>SUM('Player Stats'!$J$5:$J$7)/100*'Dealer Stats'!B$5/100</f>
        <v>4.9368715126548855E-2</v>
      </c>
      <c r="D26" s="14">
        <f>SUM('Player Stats'!$J$5:$J$7)/100*'Dealer Stats'!C$5/100</f>
        <v>4.7783658912816065E-2</v>
      </c>
      <c r="E26" s="14">
        <f>SUM('Player Stats'!$J$5:$J$7)/100*'Dealer Stats'!D$5/100</f>
        <v>4.6414240249110866E-2</v>
      </c>
      <c r="F26" s="14">
        <f>SUM('Player Stats'!$J$5:$J$7)/100*'Dealer Stats'!E$5/100</f>
        <v>4.4985906440682594E-2</v>
      </c>
      <c r="G26" s="14">
        <f>SUM('Player Stats'!$J$5:$J$7)/100*'Dealer Stats'!F$5/100</f>
        <v>4.122492478871477E-2</v>
      </c>
      <c r="H26" s="14">
        <f>SUM('Player Stats'!$J$5:$J$7)/100*'Dealer Stats'!G$5/100</f>
        <v>3.0345531830062077E-2</v>
      </c>
      <c r="I26" s="14">
        <f>SUM('Player Stats'!$J$5:$J$7)/100*'Dealer Stats'!H$5/100</f>
        <v>4.9797473771021929E-2</v>
      </c>
      <c r="J26" s="14">
        <f>SUM('Player Stats'!$J$5:$J$7)/100*'Dealer Stats'!I$5/100</f>
        <v>0.13603136089790271</v>
      </c>
      <c r="K26" s="14">
        <f>SUM('Player Stats'!$J$5:$J$7)/100*'Dealer Stats'!J$5/100</f>
        <v>4.6940689527700384E-2</v>
      </c>
      <c r="L26" s="14">
        <f>SUM('Player Stats'!$J$5:$J$7)/100*'Dealer Stats'!K$5/100</f>
        <v>6.1396799439241409E-2</v>
      </c>
      <c r="P26" s="14">
        <v>7</v>
      </c>
      <c r="Q26" s="14">
        <f>'Dealer Stats'!B$8/100</f>
        <v>0.36520401737014557</v>
      </c>
      <c r="R26" s="14">
        <f>'Dealer Stats'!C$8/100</f>
        <v>0.3834033297863495</v>
      </c>
      <c r="S26" s="14">
        <f>'Dealer Stats'!D$8/100</f>
        <v>0.40263151720340518</v>
      </c>
      <c r="T26" s="14">
        <f>'Dealer Stats'!E$8/100</f>
        <v>0.42484714412695879</v>
      </c>
      <c r="U26" s="14">
        <f>'Dealer Stats'!F$8/100</f>
        <v>0.42245105707917879</v>
      </c>
      <c r="V26" s="14">
        <f>'Dealer Stats'!G$8/100</f>
        <v>0.26179280201417482</v>
      </c>
      <c r="W26" s="14">
        <f>'Dealer Stats'!H$8/100</f>
        <v>0.24374009527744028</v>
      </c>
      <c r="X26" s="14">
        <f>'Dealer Stats'!I$8/100</f>
        <v>0.22915048314324199</v>
      </c>
      <c r="Y26" s="14">
        <f>'Dealer Stats'!J$8/100</f>
        <v>0.2302904811369747</v>
      </c>
      <c r="Z26" s="14">
        <f>'Dealer Stats'!K$8/100</f>
        <v>0.39130334103134889</v>
      </c>
      <c r="AO26" s="14">
        <v>19</v>
      </c>
      <c r="AP26" s="14">
        <f>24/52*'Dealer Stats'!B$5/100</f>
        <v>5.8899635379875408E-2</v>
      </c>
      <c r="AQ26" s="14">
        <f>24/52*'Dealer Stats'!C$5/100</f>
        <v>5.7008574759679895E-2</v>
      </c>
      <c r="AR26" s="14">
        <f>24/52*'Dealer Stats'!D$5/100</f>
        <v>5.5374781784353753E-2</v>
      </c>
      <c r="AS26" s="14">
        <f>24/52*'Dealer Stats'!E$5/100</f>
        <v>5.3670699749779338E-2</v>
      </c>
      <c r="AT26" s="14">
        <f>24/52*'Dealer Stats'!F$5/100</f>
        <v>4.9183638512648217E-2</v>
      </c>
      <c r="AU26" s="14">
        <f>24/52*'Dealer Stats'!G$5/100</f>
        <v>3.6203914880456087E-2</v>
      </c>
      <c r="AV26" s="14">
        <f>24/52*'Dealer Stats'!H$5/100</f>
        <v>5.9411168397510143E-2</v>
      </c>
      <c r="AW26" s="14">
        <f>24/52*'Dealer Stats'!I$5/100</f>
        <v>0.16229301363377019</v>
      </c>
      <c r="AX26" s="14">
        <f>24/52*'Dealer Stats'!J$5/100</f>
        <v>5.6002865186472642E-2</v>
      </c>
      <c r="AY26" s="14">
        <f>24/52*'Dealer Stats'!K$5/100</f>
        <v>7.3249811974911191E-2</v>
      </c>
    </row>
    <row r="27" spans="1:106" x14ac:dyDescent="0.3">
      <c r="B27" s="14">
        <v>20</v>
      </c>
      <c r="C27" s="14">
        <f>SUM('Player Stats'!$J$6:$J$7)/100*'Dealer Stats'!B$6/100</f>
        <v>9.3676768139340002E-3</v>
      </c>
      <c r="D27" s="14">
        <f>SUM('Player Stats'!$J$6:$J$7)/100*'Dealer Stats'!C$6/100</f>
        <v>9.1525569454413962E-3</v>
      </c>
      <c r="E27" s="14">
        <f>SUM('Player Stats'!$J$6:$J$7)/100*'Dealer Stats'!D$6/100</f>
        <v>8.8705525228225147E-3</v>
      </c>
      <c r="F27" s="14">
        <f>SUM('Player Stats'!$J$6:$J$7)/100*'Dealer Stats'!E$6/100</f>
        <v>8.5186548873212083E-3</v>
      </c>
      <c r="G27" s="14">
        <f>SUM('Player Stats'!$J$6:$J$7)/100*'Dealer Stats'!F$6/100</f>
        <v>7.8626849117976339E-3</v>
      </c>
      <c r="H27" s="14">
        <f>SUM('Player Stats'!$J$6:$J$7)/100*'Dealer Stats'!G$6/100</f>
        <v>6.1048307046565609E-3</v>
      </c>
      <c r="I27" s="14">
        <f>SUM('Player Stats'!$J$6:$J$7)/100*'Dealer Stats'!H$6/100</f>
        <v>5.3667805952467831E-3</v>
      </c>
      <c r="J27" s="14">
        <f>SUM('Player Stats'!$J$6:$J$7)/100*'Dealer Stats'!I$6/100</f>
        <v>9.3230462976248204E-3</v>
      </c>
      <c r="K27" s="14">
        <f>SUM('Player Stats'!$J$6:$J$7)/100*'Dealer Stats'!J$6/100</f>
        <v>2.8489947092903443E-2</v>
      </c>
      <c r="L27" s="14">
        <f>SUM('Player Stats'!$J$6:$J$7)/100*'Dealer Stats'!K$6/100</f>
        <v>1.2299885697064052E-2</v>
      </c>
      <c r="P27" s="14">
        <v>8</v>
      </c>
      <c r="Q27" s="14">
        <f>'Dealer Stats'!B$8/100</f>
        <v>0.36520401737014557</v>
      </c>
      <c r="R27" s="14">
        <f>'Dealer Stats'!C$8/100</f>
        <v>0.3834033297863495</v>
      </c>
      <c r="S27" s="14">
        <f>'Dealer Stats'!D$8/100</f>
        <v>0.40263151720340518</v>
      </c>
      <c r="T27" s="14">
        <f>'Dealer Stats'!E$8/100</f>
        <v>0.42484714412695879</v>
      </c>
      <c r="U27" s="14">
        <f>'Dealer Stats'!F$8/100</f>
        <v>0.42245105707917879</v>
      </c>
      <c r="V27" s="14">
        <f>'Dealer Stats'!G$8/100</f>
        <v>0.26179280201417482</v>
      </c>
      <c r="W27" s="14">
        <f>'Dealer Stats'!H$8/100</f>
        <v>0.24374009527744028</v>
      </c>
      <c r="X27" s="14">
        <f>'Dealer Stats'!I$8/100</f>
        <v>0.22915048314324199</v>
      </c>
      <c r="Y27" s="14">
        <f>'Dealer Stats'!J$8/100</f>
        <v>0.2302904811369747</v>
      </c>
      <c r="Z27" s="14">
        <f>'Dealer Stats'!K$8/100</f>
        <v>0.39130334103134889</v>
      </c>
      <c r="AO27" s="14">
        <v>20</v>
      </c>
      <c r="AP27" s="14">
        <f>8/52*'Dealer Stats'!B$6/100</f>
        <v>1.8622458674197831E-2</v>
      </c>
      <c r="AQ27" s="14">
        <f>8/52*'Dealer Stats'!C$6/100</f>
        <v>1.8194811463414094E-2</v>
      </c>
      <c r="AR27" s="14">
        <f>8/52*'Dealer Stats'!D$6/100</f>
        <v>1.763420120641317E-2</v>
      </c>
      <c r="AS27" s="14">
        <f>8/52*'Dealer Stats'!E$6/100</f>
        <v>1.6934646844661127E-2</v>
      </c>
      <c r="AT27" s="14">
        <f>8/52*'Dealer Stats'!F$6/100</f>
        <v>1.5630612343542138E-2</v>
      </c>
      <c r="AU27" s="14">
        <f>8/52*'Dealer Stats'!G$6/100</f>
        <v>1.2136088783649815E-2</v>
      </c>
      <c r="AV27" s="14">
        <f>8/52*'Dealer Stats'!H$6/100</f>
        <v>1.0668883206966517E-2</v>
      </c>
      <c r="AW27" s="14">
        <f>8/52*'Dealer Stats'!I$6/100</f>
        <v>1.8533735508136046E-2</v>
      </c>
      <c r="AX27" s="14">
        <f>8/52*'Dealer Stats'!J$6/100</f>
        <v>5.6636546382396909E-2</v>
      </c>
      <c r="AY27" s="14">
        <f>8/52*'Dealer Stats'!K$6/100</f>
        <v>2.4451538800978341E-2</v>
      </c>
    </row>
    <row r="28" spans="1:106" x14ac:dyDescent="0.3">
      <c r="P28" s="14">
        <v>9</v>
      </c>
      <c r="Q28" s="14">
        <f>'Dealer Stats'!B$8/100</f>
        <v>0.36520401737014557</v>
      </c>
      <c r="R28" s="14">
        <f>'Dealer Stats'!C$8/100</f>
        <v>0.3834033297863495</v>
      </c>
      <c r="S28" s="14">
        <f>'Dealer Stats'!D$8/100</f>
        <v>0.40263151720340518</v>
      </c>
      <c r="T28" s="14">
        <f>'Dealer Stats'!E$8/100</f>
        <v>0.42484714412695879</v>
      </c>
      <c r="U28" s="14">
        <f>'Dealer Stats'!F$8/100</f>
        <v>0.42245105707917879</v>
      </c>
      <c r="V28" s="14">
        <f>'Dealer Stats'!G$8/100</f>
        <v>0.26179280201417482</v>
      </c>
      <c r="W28" s="14">
        <f>'Dealer Stats'!H$8/100</f>
        <v>0.24374009527744028</v>
      </c>
      <c r="X28" s="14">
        <f>'Dealer Stats'!I$8/100</f>
        <v>0.22915048314324199</v>
      </c>
      <c r="Y28" s="14">
        <f>'Dealer Stats'!J$8/100</f>
        <v>0.2302904811369747</v>
      </c>
      <c r="Z28" s="14">
        <f>'Dealer Stats'!K$8/100</f>
        <v>0.39130334103134889</v>
      </c>
    </row>
    <row r="29" spans="1:106" x14ac:dyDescent="0.3">
      <c r="A29" s="46" t="s">
        <v>47</v>
      </c>
      <c r="B29" s="44"/>
      <c r="C29" s="44"/>
      <c r="P29" s="14">
        <v>10</v>
      </c>
      <c r="Q29" s="14">
        <f>'Dealer Stats'!B$8/100</f>
        <v>0.36520401737014557</v>
      </c>
      <c r="R29" s="14">
        <f>'Dealer Stats'!C$8/100</f>
        <v>0.3834033297863495</v>
      </c>
      <c r="S29" s="14">
        <f>'Dealer Stats'!D$8/100</f>
        <v>0.40263151720340518</v>
      </c>
      <c r="T29" s="14">
        <f>'Dealer Stats'!E$8/100</f>
        <v>0.42484714412695879</v>
      </c>
      <c r="U29" s="14">
        <f>'Dealer Stats'!F$8/100</f>
        <v>0.42245105707917879</v>
      </c>
      <c r="V29" s="14">
        <f>'Dealer Stats'!G$8/100</f>
        <v>0.26179280201417482</v>
      </c>
      <c r="W29" s="14">
        <f>'Dealer Stats'!H$8/100</f>
        <v>0.24374009527744028</v>
      </c>
      <c r="X29" s="14">
        <f>'Dealer Stats'!I$8/100</f>
        <v>0.22915048314324199</v>
      </c>
      <c r="Y29" s="14">
        <f>'Dealer Stats'!J$8/100</f>
        <v>0.2302904811369747</v>
      </c>
      <c r="Z29" s="14">
        <f>'Dealer Stats'!K$8/100</f>
        <v>0.39130334103134889</v>
      </c>
      <c r="AN29" s="46" t="s">
        <v>48</v>
      </c>
      <c r="AO29" s="44"/>
      <c r="AP29" s="44"/>
      <c r="AQ29" s="44"/>
      <c r="AR29" s="44"/>
      <c r="BD29" s="47" t="s">
        <v>49</v>
      </c>
      <c r="BE29" s="44"/>
      <c r="BF29" s="44"/>
      <c r="BG29" s="44"/>
      <c r="BH29" s="44"/>
      <c r="BI29" s="44"/>
      <c r="BJ29" s="44"/>
      <c r="BK29" s="44"/>
      <c r="BL29" s="44"/>
      <c r="BM29" s="44"/>
      <c r="BO29" s="46" t="s">
        <v>50</v>
      </c>
      <c r="BP29" s="44"/>
      <c r="BQ29" s="44"/>
      <c r="BR29" s="15"/>
    </row>
    <row r="30" spans="1:106" ht="14.4" customHeight="1" x14ac:dyDescent="0.3">
      <c r="A30" s="44" t="s">
        <v>18</v>
      </c>
      <c r="B30" s="44"/>
      <c r="C30" s="14">
        <v>2</v>
      </c>
      <c r="D30" s="14">
        <v>3</v>
      </c>
      <c r="E30" s="14">
        <v>4</v>
      </c>
      <c r="F30" s="14">
        <v>5</v>
      </c>
      <c r="G30" s="14">
        <v>6</v>
      </c>
      <c r="H30" s="14">
        <v>7</v>
      </c>
      <c r="I30" s="14">
        <v>8</v>
      </c>
      <c r="J30" s="14">
        <v>9</v>
      </c>
      <c r="K30" s="14">
        <v>10</v>
      </c>
      <c r="L30" s="14">
        <v>11</v>
      </c>
      <c r="P30" s="14">
        <v>11</v>
      </c>
      <c r="Q30" s="14">
        <f>'Dealer Stats'!B$8/100</f>
        <v>0.36520401737014557</v>
      </c>
      <c r="R30" s="14">
        <f>'Dealer Stats'!C$8/100</f>
        <v>0.3834033297863495</v>
      </c>
      <c r="S30" s="14">
        <f>'Dealer Stats'!D$8/100</f>
        <v>0.40263151720340518</v>
      </c>
      <c r="T30" s="14">
        <f>'Dealer Stats'!E$8/100</f>
        <v>0.42484714412695879</v>
      </c>
      <c r="U30" s="14">
        <f>'Dealer Stats'!F$8/100</f>
        <v>0.42245105707917879</v>
      </c>
      <c r="V30" s="14">
        <f>'Dealer Stats'!G$8/100</f>
        <v>0.26179280201417482</v>
      </c>
      <c r="W30" s="14">
        <f>'Dealer Stats'!H$8/100</f>
        <v>0.24374009527744028</v>
      </c>
      <c r="X30" s="14">
        <f>'Dealer Stats'!I$8/100</f>
        <v>0.22915048314324199</v>
      </c>
      <c r="Y30" s="14">
        <f>'Dealer Stats'!J$8/100</f>
        <v>0.2302904811369747</v>
      </c>
      <c r="Z30" s="14">
        <f>'Dealer Stats'!K$8/100</f>
        <v>0.39130334103134889</v>
      </c>
      <c r="AN30" s="44" t="s">
        <v>18</v>
      </c>
      <c r="AO30" s="44"/>
      <c r="AP30" s="14">
        <v>2</v>
      </c>
      <c r="AQ30" s="14">
        <v>3</v>
      </c>
      <c r="AR30" s="14">
        <v>4</v>
      </c>
      <c r="AS30" s="14">
        <v>5</v>
      </c>
      <c r="AT30" s="14">
        <v>6</v>
      </c>
      <c r="AU30" s="14">
        <v>7</v>
      </c>
      <c r="AV30" s="14">
        <v>8</v>
      </c>
      <c r="AW30" s="14">
        <v>9</v>
      </c>
      <c r="AX30" s="14">
        <v>10</v>
      </c>
      <c r="AY30" s="14">
        <v>11</v>
      </c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O30" s="46" t="s">
        <v>51</v>
      </c>
      <c r="BP30" s="44"/>
      <c r="BQ30" s="44"/>
      <c r="BR30" s="15"/>
      <c r="BX30" s="47" t="s">
        <v>52</v>
      </c>
      <c r="BY30" s="44"/>
      <c r="BZ30" s="44"/>
      <c r="CA30" s="44"/>
      <c r="CB30" s="44"/>
      <c r="CC30" s="44"/>
      <c r="CD30" s="44"/>
      <c r="CE30" s="44"/>
      <c r="CF30" s="44"/>
      <c r="CG30" s="44"/>
      <c r="CS30" s="47" t="s">
        <v>53</v>
      </c>
      <c r="CT30" s="44"/>
      <c r="CU30" s="44"/>
      <c r="CV30" s="44"/>
      <c r="CW30" s="44"/>
      <c r="CX30" s="44"/>
      <c r="CY30" s="44"/>
      <c r="CZ30" s="44"/>
      <c r="DA30" s="44"/>
      <c r="DB30" s="44"/>
    </row>
    <row r="31" spans="1:106" ht="14.4" customHeight="1" x14ac:dyDescent="0.3">
      <c r="B31" s="14">
        <v>17</v>
      </c>
      <c r="C31" s="14">
        <f>SUM('Player Stats'!$K$3:$K$7)/100*'Dealer Stats'!B$3/100</f>
        <v>8.5454890656159216E-2</v>
      </c>
      <c r="D31" s="14">
        <f>SUM('Player Stats'!$K$3:$K$7)/100*'Dealer Stats'!C$3/100</f>
        <v>8.2410741561568163E-2</v>
      </c>
      <c r="E31" s="14">
        <f>SUM('Player Stats'!$K$3:$K$7)/100*'Dealer Stats'!D$3/100</f>
        <v>8.0185873685978515E-2</v>
      </c>
      <c r="F31" s="14">
        <f>SUM('Player Stats'!$K$3:$K$7)/100*'Dealer Stats'!E$3/100</f>
        <v>7.4884802674759415E-2</v>
      </c>
      <c r="G31" s="14">
        <f>SUM('Player Stats'!$K$3:$K$7)/100*'Dealer Stats'!F$3/100</f>
        <v>0.10224292044958365</v>
      </c>
      <c r="H31" s="14">
        <f>SUM('Player Stats'!$K$3:$K$7)/100*'Dealer Stats'!G$3/100</f>
        <v>0.2276145230166321</v>
      </c>
      <c r="I31" s="14">
        <f>SUM('Player Stats'!$K$3:$K$7)/100*'Dealer Stats'!H$3/100</f>
        <v>7.960281982936851E-2</v>
      </c>
      <c r="J31" s="14">
        <f>SUM('Player Stats'!$K$3:$K$7)/100*'Dealer Stats'!I$3/100</f>
        <v>7.4290590183800728E-2</v>
      </c>
      <c r="K31" s="14">
        <f>SUM('Player Stats'!$K$3:$K$7)/100*'Dealer Stats'!J$3/100</f>
        <v>7.4926814405694764E-2</v>
      </c>
      <c r="L31" s="14">
        <f>SUM('Player Stats'!$K$3:$K$7)/100*'Dealer Stats'!K$3/100</f>
        <v>4.8836415416701202E-2</v>
      </c>
      <c r="P31" s="14">
        <v>12</v>
      </c>
      <c r="Q31" s="14">
        <f>'Dealer Stats'!B$8/100</f>
        <v>0.36520401737014557</v>
      </c>
      <c r="R31" s="14">
        <f>'Dealer Stats'!C$8/100</f>
        <v>0.3834033297863495</v>
      </c>
      <c r="S31" s="14">
        <f>'Dealer Stats'!D$8/100</f>
        <v>0.40263151720340518</v>
      </c>
      <c r="T31" s="14">
        <f>'Dealer Stats'!E$8/100</f>
        <v>0.42484714412695879</v>
      </c>
      <c r="U31" s="14">
        <f>'Dealer Stats'!F$8/100</f>
        <v>0.42245105707917879</v>
      </c>
      <c r="V31" s="14">
        <f>'Dealer Stats'!G$8/100</f>
        <v>0.26179280201417482</v>
      </c>
      <c r="W31" s="14">
        <f>'Dealer Stats'!H$8/100</f>
        <v>0.24374009527744028</v>
      </c>
      <c r="X31" s="14">
        <f>'Dealer Stats'!I$8/100</f>
        <v>0.22915048314324199</v>
      </c>
      <c r="Y31" s="14">
        <f>'Dealer Stats'!J$8/100</f>
        <v>0.2302904811369747</v>
      </c>
      <c r="Z31" s="14">
        <f>'Dealer Stats'!K$8/100</f>
        <v>0.39130334103134889</v>
      </c>
      <c r="AO31" s="14">
        <v>17</v>
      </c>
      <c r="AP31" s="14">
        <f>32/52*'Dealer Stats'!B$3/100</f>
        <v>8.5188552127288555E-2</v>
      </c>
      <c r="AQ31" s="14">
        <f>32/52*'Dealer Stats'!C$3/100</f>
        <v>8.2153890777463087E-2</v>
      </c>
      <c r="AR31" s="14">
        <f>32/52*'Dealer Stats'!D$3/100</f>
        <v>7.9935957180676753E-2</v>
      </c>
      <c r="AS31" s="14">
        <f>32/52*'Dealer Stats'!E$3/100</f>
        <v>7.4651408096333055E-2</v>
      </c>
      <c r="AT31" s="14">
        <f>32/52*'Dealer Stats'!F$3/100</f>
        <v>0.10192425841852971</v>
      </c>
      <c r="AU31" s="14">
        <f>32/52*'Dealer Stats'!G$3/100</f>
        <v>0.22690511344692393</v>
      </c>
      <c r="AV31" s="14">
        <f>32/52*'Dealer Stats'!H$3/100</f>
        <v>7.9354720536694706E-2</v>
      </c>
      <c r="AW31" s="14">
        <f>32/52*'Dealer Stats'!I$3/100</f>
        <v>7.4059047596284011E-2</v>
      </c>
      <c r="AX31" s="14">
        <f>32/52*'Dealer Stats'!J$3/100</f>
        <v>7.4693288888681666E-2</v>
      </c>
      <c r="AY31" s="14">
        <f>32/52*'Dealer Stats'!K$3/100</f>
        <v>4.8684206234318232E-2</v>
      </c>
      <c r="BD31" s="14">
        <v>2</v>
      </c>
      <c r="BE31" s="14">
        <v>3</v>
      </c>
      <c r="BF31" s="14">
        <v>4</v>
      </c>
      <c r="BG31" s="14">
        <v>5</v>
      </c>
      <c r="BH31" s="14">
        <v>6</v>
      </c>
      <c r="BI31" s="14">
        <v>7</v>
      </c>
      <c r="BJ31" s="14">
        <v>8</v>
      </c>
      <c r="BK31" s="14">
        <v>9</v>
      </c>
      <c r="BL31" s="14">
        <v>10</v>
      </c>
      <c r="BM31" s="14">
        <v>11</v>
      </c>
      <c r="BO31" s="46" t="s">
        <v>54</v>
      </c>
      <c r="BP31" s="44"/>
      <c r="BQ31" s="44"/>
      <c r="BR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</row>
    <row r="32" spans="1:106" ht="15" customHeight="1" x14ac:dyDescent="0.3">
      <c r="B32" s="14">
        <v>18</v>
      </c>
      <c r="C32" s="14">
        <f>SUM('Player Stats'!$K$4:$K$7)/100*'Dealer Stats'!B$4/100</f>
        <v>7.1716284062326593E-2</v>
      </c>
      <c r="D32" s="14">
        <f>SUM('Player Stats'!$K$4:$K$7)/100*'Dealer Stats'!C$4/100</f>
        <v>6.981086903139512E-2</v>
      </c>
      <c r="E32" s="14">
        <f>SUM('Player Stats'!$K$4:$K$7)/100*'Dealer Stats'!D$4/100</f>
        <v>6.6626555464821408E-2</v>
      </c>
      <c r="F32" s="14">
        <f>SUM('Player Stats'!$K$4:$K$7)/100*'Dealer Stats'!E$4/100</f>
        <v>6.5671869617046283E-2</v>
      </c>
      <c r="G32" s="14">
        <f>SUM('Player Stats'!$K$4:$K$7)/100*'Dealer Stats'!F$4/100</f>
        <v>5.7545260827238473E-2</v>
      </c>
      <c r="H32" s="14">
        <f>SUM('Player Stats'!$K$4:$K$7)/100*'Dealer Stats'!G$4/100</f>
        <v>7.4729452871476032E-2</v>
      </c>
      <c r="I32" s="14">
        <f>SUM('Player Stats'!$K$4:$K$7)/100*'Dealer Stats'!H$4/100</f>
        <v>0.19458897497933761</v>
      </c>
      <c r="J32" s="14">
        <f>SUM('Player Stats'!$K$4:$K$7)/100*'Dealer Stats'!I$4/100</f>
        <v>6.3423624314877941E-2</v>
      </c>
      <c r="K32" s="14">
        <f>SUM('Player Stats'!$K$4:$K$7)/100*'Dealer Stats'!J$4/100</f>
        <v>6.5452241069145434E-2</v>
      </c>
      <c r="L32" s="14">
        <f>SUM('Player Stats'!$K$4:$K$7)/100*'Dealer Stats'!K$4/100</f>
        <v>8.9418250704222005E-2</v>
      </c>
      <c r="P32" s="14">
        <v>13</v>
      </c>
      <c r="Q32" s="14">
        <f>'Dealer Stats'!B$8/100</f>
        <v>0.36520401737014557</v>
      </c>
      <c r="R32" s="14">
        <f>'Dealer Stats'!C$8/100</f>
        <v>0.3834033297863495</v>
      </c>
      <c r="S32" s="14">
        <f>'Dealer Stats'!D$8/100</f>
        <v>0.40263151720340518</v>
      </c>
      <c r="T32" s="14">
        <f>'Dealer Stats'!E$8/100</f>
        <v>0.42484714412695879</v>
      </c>
      <c r="U32" s="14">
        <f>'Dealer Stats'!F$8/100</f>
        <v>0.42245105707917879</v>
      </c>
      <c r="V32" s="14">
        <f>'Dealer Stats'!G$8/100</f>
        <v>0.26179280201417482</v>
      </c>
      <c r="W32" s="14">
        <f>'Dealer Stats'!H$8/100</f>
        <v>0.24374009527744028</v>
      </c>
      <c r="X32" s="14">
        <f>'Dealer Stats'!I$8/100</f>
        <v>0.22915048314324199</v>
      </c>
      <c r="Y32" s="14">
        <f>'Dealer Stats'!J$8/100</f>
        <v>0.2302904811369747</v>
      </c>
      <c r="Z32" s="14">
        <f>'Dealer Stats'!K$8/100</f>
        <v>0.39130334103134889</v>
      </c>
      <c r="AO32" s="14">
        <v>18</v>
      </c>
      <c r="AP32" s="14">
        <f>28/52*'Dealer Stats'!B$4/100</f>
        <v>7.1424915915803189E-2</v>
      </c>
      <c r="AQ32" s="14">
        <f>28/52*'Dealer Stats'!C$4/100</f>
        <v>6.9527242184538596E-2</v>
      </c>
      <c r="AR32" s="14">
        <f>28/52*'Dealer Stats'!D$4/100</f>
        <v>6.6355865812828957E-2</v>
      </c>
      <c r="AS32" s="14">
        <f>28/52*'Dealer Stats'!E$4/100</f>
        <v>6.5405058652434456E-2</v>
      </c>
      <c r="AT32" s="14">
        <f>28/52*'Dealer Stats'!F$4/100</f>
        <v>5.7311466561296501E-2</v>
      </c>
      <c r="AU32" s="14">
        <f>28/52*'Dealer Stats'!G$4/100</f>
        <v>7.4425842855165833E-2</v>
      </c>
      <c r="AV32" s="14">
        <f>28/52*'Dealer Stats'!H$4/100</f>
        <v>0.19379840098746232</v>
      </c>
      <c r="AW32" s="14">
        <f>28/52*'Dealer Stats'!I$4/100</f>
        <v>6.3165947497066777E-2</v>
      </c>
      <c r="AX32" s="14">
        <f>28/52*'Dealer Stats'!J$4/100</f>
        <v>6.5186322409032688E-2</v>
      </c>
      <c r="AY32" s="14">
        <f>28/52*'Dealer Stats'!K$4/100</f>
        <v>8.9054963198271331E-2</v>
      </c>
      <c r="BC32" s="14" t="s">
        <v>22</v>
      </c>
      <c r="BD32" s="14">
        <f t="shared" ref="BD32:BM32" si="22">BD4-BD18</f>
        <v>0.14212935910986407</v>
      </c>
      <c r="BE32" s="14">
        <f t="shared" si="22"/>
        <v>0.13777513325604773</v>
      </c>
      <c r="BF32" s="14">
        <f t="shared" si="22"/>
        <v>0.1331992029438438</v>
      </c>
      <c r="BG32" s="14">
        <f t="shared" si="22"/>
        <v>0.12780144600972154</v>
      </c>
      <c r="BH32" s="14">
        <f t="shared" si="22"/>
        <v>0.13667450257504538</v>
      </c>
      <c r="BI32" s="14">
        <f t="shared" si="22"/>
        <v>0.21458279518830009</v>
      </c>
      <c r="BJ32" s="14">
        <f t="shared" si="22"/>
        <v>0.20071311116256285</v>
      </c>
      <c r="BK32" s="14">
        <f t="shared" si="22"/>
        <v>0.18206197421387965</v>
      </c>
      <c r="BL32" s="14">
        <f t="shared" si="22"/>
        <v>0.1685706116219351</v>
      </c>
      <c r="BM32" s="14">
        <f t="shared" si="22"/>
        <v>0.14239262408389508</v>
      </c>
      <c r="BW32" s="14" t="s">
        <v>55</v>
      </c>
      <c r="BX32" s="14">
        <v>2</v>
      </c>
      <c r="BY32" s="14">
        <v>3</v>
      </c>
      <c r="BZ32" s="14">
        <v>4</v>
      </c>
      <c r="CA32" s="14">
        <v>5</v>
      </c>
      <c r="CB32" s="14">
        <v>6</v>
      </c>
      <c r="CC32" s="14">
        <v>7</v>
      </c>
      <c r="CD32" s="14">
        <v>8</v>
      </c>
      <c r="CE32" s="14">
        <v>9</v>
      </c>
      <c r="CF32" s="14">
        <v>10</v>
      </c>
      <c r="CG32" s="14">
        <v>11</v>
      </c>
      <c r="CR32" s="14" t="s">
        <v>55</v>
      </c>
      <c r="CS32" s="14">
        <v>2</v>
      </c>
      <c r="CT32" s="14">
        <v>3</v>
      </c>
      <c r="CU32" s="14">
        <v>4</v>
      </c>
      <c r="CV32" s="14">
        <v>5</v>
      </c>
      <c r="CW32" s="14">
        <v>6</v>
      </c>
      <c r="CX32" s="14">
        <v>7</v>
      </c>
      <c r="CY32" s="14">
        <v>8</v>
      </c>
      <c r="CZ32" s="14">
        <v>9</v>
      </c>
      <c r="DA32" s="14">
        <v>10</v>
      </c>
      <c r="DB32" s="14">
        <v>11</v>
      </c>
    </row>
    <row r="33" spans="1:106" x14ac:dyDescent="0.3">
      <c r="B33" s="14">
        <v>19</v>
      </c>
      <c r="C33" s="14">
        <f>SUM('Player Stats'!$K$5:$K$7)/100*'Dealer Stats'!B$5/100</f>
        <v>5.9214861395792663E-2</v>
      </c>
      <c r="D33" s="14">
        <f>SUM('Player Stats'!$K$5:$K$7)/100*'Dealer Stats'!C$5/100</f>
        <v>5.7313679974316842E-2</v>
      </c>
      <c r="E33" s="14">
        <f>SUM('Player Stats'!$K$5:$K$7)/100*'Dealer Stats'!D$5/100</f>
        <v>5.5671143073037277E-2</v>
      </c>
      <c r="F33" s="14">
        <f>SUM('Player Stats'!$K$5:$K$7)/100*'Dealer Stats'!E$5/100</f>
        <v>5.3957940931231449E-2</v>
      </c>
      <c r="G33" s="14">
        <f>SUM('Player Stats'!$K$5:$K$7)/100*'Dealer Stats'!F$5/100</f>
        <v>4.9446865310516543E-2</v>
      </c>
      <c r="H33" s="14">
        <f>SUM('Player Stats'!$K$5:$K$7)/100*'Dealer Stats'!G$5/100</f>
        <v>3.6397675262413783E-2</v>
      </c>
      <c r="I33" s="14">
        <f>SUM('Player Stats'!$K$5:$K$7)/100*'Dealer Stats'!H$5/100</f>
        <v>5.972913209616719E-2</v>
      </c>
      <c r="J33" s="14">
        <f>SUM('Player Stats'!$K$5:$K$7)/100*'Dealer Stats'!I$5/100</f>
        <v>0.1631615925268147</v>
      </c>
      <c r="K33" s="14">
        <f>SUM('Player Stats'!$K$5:$K$7)/100*'Dealer Stats'!J$5/100</f>
        <v>5.630258792599091E-2</v>
      </c>
      <c r="L33" s="14">
        <f>SUM('Player Stats'!$K$5:$K$7)/100*'Dealer Stats'!K$5/100</f>
        <v>7.3641838958552391E-2</v>
      </c>
      <c r="P33" s="14">
        <v>14</v>
      </c>
      <c r="Q33" s="14">
        <f>'Dealer Stats'!B$8/100</f>
        <v>0.36520401737014557</v>
      </c>
      <c r="R33" s="14">
        <f>'Dealer Stats'!C$8/100</f>
        <v>0.3834033297863495</v>
      </c>
      <c r="S33" s="14">
        <f>'Dealer Stats'!D$8/100</f>
        <v>0.40263151720340518</v>
      </c>
      <c r="T33" s="14">
        <f>'Dealer Stats'!E$8/100</f>
        <v>0.42484714412695879</v>
      </c>
      <c r="U33" s="14">
        <f>'Dealer Stats'!F$8/100</f>
        <v>0.42245105707917879</v>
      </c>
      <c r="V33" s="14">
        <f>'Dealer Stats'!G$8/100</f>
        <v>0.26179280201417482</v>
      </c>
      <c r="W33" s="14">
        <f>'Dealer Stats'!H$8/100</f>
        <v>0.24374009527744028</v>
      </c>
      <c r="X33" s="14">
        <f>'Dealer Stats'!I$8/100</f>
        <v>0.22915048314324199</v>
      </c>
      <c r="Y33" s="14">
        <f>'Dealer Stats'!J$8/100</f>
        <v>0.2302904811369747</v>
      </c>
      <c r="Z33" s="14">
        <f>'Dealer Stats'!K$8/100</f>
        <v>0.39130334103134889</v>
      </c>
      <c r="AO33" s="14">
        <v>19</v>
      </c>
      <c r="AP33" s="14">
        <f>24/52*'Dealer Stats'!B$5/100</f>
        <v>5.8899635379875408E-2</v>
      </c>
      <c r="AQ33" s="14">
        <f>24/52*'Dealer Stats'!C$5/100</f>
        <v>5.7008574759679895E-2</v>
      </c>
      <c r="AR33" s="14">
        <f>24/52*'Dealer Stats'!D$5/100</f>
        <v>5.5374781784353753E-2</v>
      </c>
      <c r="AS33" s="14">
        <f>24/52*'Dealer Stats'!E$5/100</f>
        <v>5.3670699749779338E-2</v>
      </c>
      <c r="AT33" s="14">
        <f>24/52*'Dealer Stats'!F$5/100</f>
        <v>4.9183638512648217E-2</v>
      </c>
      <c r="AU33" s="14">
        <f>24/52*'Dealer Stats'!G$5/100</f>
        <v>3.6203914880456087E-2</v>
      </c>
      <c r="AV33" s="14">
        <f>24/52*'Dealer Stats'!H$5/100</f>
        <v>5.9411168397510143E-2</v>
      </c>
      <c r="AW33" s="14">
        <f>24/52*'Dealer Stats'!I$5/100</f>
        <v>0.16229301363377019</v>
      </c>
      <c r="AX33" s="14">
        <f>24/52*'Dealer Stats'!J$5/100</f>
        <v>5.6002865186472642E-2</v>
      </c>
      <c r="AY33" s="14">
        <f>24/52*'Dealer Stats'!K$5/100</f>
        <v>7.3249811974911191E-2</v>
      </c>
      <c r="BC33" s="14" t="s">
        <v>24</v>
      </c>
      <c r="BD33" s="14">
        <f t="shared" ref="BD33:BM33" si="23">BD5-BD19</f>
        <v>0.14212935910986407</v>
      </c>
      <c r="BE33" s="14">
        <f t="shared" si="23"/>
        <v>0.13777513325604773</v>
      </c>
      <c r="BF33" s="14">
        <f t="shared" si="23"/>
        <v>0.1331992029438438</v>
      </c>
      <c r="BG33" s="14">
        <f t="shared" si="23"/>
        <v>0.12780144600972154</v>
      </c>
      <c r="BH33" s="14">
        <f t="shared" si="23"/>
        <v>0.13667450257504538</v>
      </c>
      <c r="BI33" s="14">
        <f t="shared" si="23"/>
        <v>0.21458279518830009</v>
      </c>
      <c r="BJ33" s="14">
        <f t="shared" si="23"/>
        <v>0.20071311116256285</v>
      </c>
      <c r="BK33" s="14">
        <f t="shared" si="23"/>
        <v>0.18206197421387965</v>
      </c>
      <c r="BL33" s="14">
        <f t="shared" si="23"/>
        <v>0.1685706116219351</v>
      </c>
      <c r="BM33" s="14">
        <f t="shared" si="23"/>
        <v>0.14239262408389508</v>
      </c>
      <c r="BV33" s="30" t="s">
        <v>23</v>
      </c>
      <c r="BW33" s="14">
        <v>4</v>
      </c>
      <c r="BX33" s="14">
        <f>'Dealer Stats'!B$8/100</f>
        <v>0.36520401737014557</v>
      </c>
      <c r="BY33" s="14">
        <f>'Dealer Stats'!C$8/100</f>
        <v>0.3834033297863495</v>
      </c>
      <c r="BZ33" s="14">
        <f>'Dealer Stats'!D$8/100</f>
        <v>0.40263151720340518</v>
      </c>
      <c r="CA33" s="14">
        <f>'Dealer Stats'!E$8/100</f>
        <v>0.42484714412695879</v>
      </c>
      <c r="CB33" s="14">
        <f>'Dealer Stats'!F$8/100</f>
        <v>0.42245105707917879</v>
      </c>
      <c r="CC33" s="14">
        <f>'Dealer Stats'!G$8/100</f>
        <v>0.26179280201417482</v>
      </c>
      <c r="CD33" s="14">
        <f>'Dealer Stats'!H$8/100</f>
        <v>0.24374009527744028</v>
      </c>
      <c r="CE33" s="14">
        <f>'Dealer Stats'!I$8/100</f>
        <v>0.22915048314324199</v>
      </c>
      <c r="CF33" s="14">
        <f>'Dealer Stats'!J$8/100</f>
        <v>0.2302904811369747</v>
      </c>
      <c r="CG33" s="14">
        <f>'Dealer Stats'!K$8/100</f>
        <v>0.39130334103134889</v>
      </c>
      <c r="CQ33" s="30" t="s">
        <v>23</v>
      </c>
      <c r="CR33" s="14">
        <v>4</v>
      </c>
      <c r="CS33" s="14">
        <f>'Dealer Stats'!B$8/100</f>
        <v>0.36520401737014557</v>
      </c>
      <c r="CT33" s="14">
        <f>'Dealer Stats'!C$8/100</f>
        <v>0.3834033297863495</v>
      </c>
      <c r="CU33" s="14">
        <f>'Dealer Stats'!D$8/100</f>
        <v>0.40263151720340518</v>
      </c>
      <c r="CV33" s="14">
        <f>'Dealer Stats'!E$8/100</f>
        <v>0.42484714412695879</v>
      </c>
      <c r="CW33" s="14">
        <f>'Dealer Stats'!F$8/100</f>
        <v>0.42245105707917879</v>
      </c>
      <c r="CX33" s="14">
        <f>'Dealer Stats'!G$8/100</f>
        <v>0.26179280201417482</v>
      </c>
      <c r="CY33" s="14">
        <f>'Dealer Stats'!H$8/100</f>
        <v>0.24374009527744028</v>
      </c>
      <c r="CZ33" s="14">
        <f>'Dealer Stats'!I$8/100</f>
        <v>0.22915048314324199</v>
      </c>
      <c r="DA33" s="14">
        <f>'Dealer Stats'!J$8/100</f>
        <v>0.2302904811369747</v>
      </c>
      <c r="DB33" s="14">
        <f>'Dealer Stats'!K$8/100</f>
        <v>0.39130334103134889</v>
      </c>
    </row>
    <row r="34" spans="1:106" x14ac:dyDescent="0.3">
      <c r="B34" s="14">
        <v>20</v>
      </c>
      <c r="C34" s="14">
        <f>SUM('Player Stats'!$K$6:$K$7)/100*'Dealer Stats'!B$6/100</f>
        <v>4.6809446699770253E-2</v>
      </c>
      <c r="D34" s="14">
        <f>SUM('Player Stats'!$K$6:$K$7)/100*'Dealer Stats'!C$6/100</f>
        <v>4.5734511876731956E-2</v>
      </c>
      <c r="E34" s="14">
        <f>SUM('Player Stats'!$K$6:$K$7)/100*'Dealer Stats'!D$6/100</f>
        <v>4.4325360893849738E-2</v>
      </c>
      <c r="F34" s="14">
        <f>SUM('Player Stats'!$K$6:$K$7)/100*'Dealer Stats'!E$6/100</f>
        <v>4.2566959751287686E-2</v>
      </c>
      <c r="G34" s="14">
        <f>SUM('Player Stats'!$K$6:$K$7)/100*'Dealer Stats'!F$6/100</f>
        <v>3.9289136208075018E-2</v>
      </c>
      <c r="H34" s="14">
        <f>SUM('Player Stats'!$K$6:$K$7)/100*'Dealer Stats'!G$6/100</f>
        <v>3.0505295299650112E-2</v>
      </c>
      <c r="I34" s="14">
        <f>SUM('Player Stats'!$K$6:$K$7)/100*'Dealer Stats'!H$6/100</f>
        <v>2.6817324637939358E-2</v>
      </c>
      <c r="J34" s="14">
        <f>SUM('Player Stats'!$K$6:$K$7)/100*'Dealer Stats'!I$6/100</f>
        <v>4.6586431984825101E-2</v>
      </c>
      <c r="K34" s="14">
        <f>SUM('Player Stats'!$K$6:$K$7)/100*'Dealer Stats'!J$6/100</f>
        <v>0.14236172814383069</v>
      </c>
      <c r="L34" s="14">
        <f>SUM('Player Stats'!$K$6:$K$7)/100*'Dealer Stats'!K$6/100</f>
        <v>6.1461433329294914E-2</v>
      </c>
      <c r="P34" s="14">
        <v>15</v>
      </c>
      <c r="Q34" s="14">
        <f>'Dealer Stats'!B$8/100</f>
        <v>0.36520401737014557</v>
      </c>
      <c r="R34" s="14">
        <f>'Dealer Stats'!C$8/100</f>
        <v>0.3834033297863495</v>
      </c>
      <c r="S34" s="14">
        <f>'Dealer Stats'!D$8/100</f>
        <v>0.40263151720340518</v>
      </c>
      <c r="T34" s="14">
        <f>'Dealer Stats'!E$8/100</f>
        <v>0.42484714412695879</v>
      </c>
      <c r="U34" s="14">
        <f>'Dealer Stats'!F$8/100</f>
        <v>0.42245105707917879</v>
      </c>
      <c r="V34" s="14">
        <f>'Dealer Stats'!G$8/100</f>
        <v>0.26179280201417482</v>
      </c>
      <c r="W34" s="14">
        <f>'Dealer Stats'!H$8/100</f>
        <v>0.24374009527744028</v>
      </c>
      <c r="X34" s="14">
        <f>'Dealer Stats'!I$8/100</f>
        <v>0.22915048314324199</v>
      </c>
      <c r="Y34" s="14">
        <f>'Dealer Stats'!J$8/100</f>
        <v>0.2302904811369747</v>
      </c>
      <c r="Z34" s="14">
        <f>'Dealer Stats'!K$8/100</f>
        <v>0.39130334103134889</v>
      </c>
      <c r="AO34" s="14">
        <v>20</v>
      </c>
      <c r="AP34" s="14">
        <f>20/52*'Dealer Stats'!B$6/100</f>
        <v>4.6556146685494584E-2</v>
      </c>
      <c r="AQ34" s="14">
        <f>20/52*'Dealer Stats'!C$6/100</f>
        <v>4.5487028658535239E-2</v>
      </c>
      <c r="AR34" s="14">
        <f>20/52*'Dealer Stats'!D$6/100</f>
        <v>4.4085503016032923E-2</v>
      </c>
      <c r="AS34" s="14">
        <f>20/52*'Dealer Stats'!E$6/100</f>
        <v>4.2336617111652812E-2</v>
      </c>
      <c r="AT34" s="14">
        <f>20/52*'Dealer Stats'!F$6/100</f>
        <v>3.9076530858855346E-2</v>
      </c>
      <c r="AU34" s="14">
        <f>20/52*'Dealer Stats'!G$6/100</f>
        <v>3.0340221959124537E-2</v>
      </c>
      <c r="AV34" s="14">
        <f>20/52*'Dealer Stats'!H$6/100</f>
        <v>2.6672208017416293E-2</v>
      </c>
      <c r="AW34" s="14">
        <f>20/52*'Dealer Stats'!I$6/100</f>
        <v>4.6334338770340121E-2</v>
      </c>
      <c r="AX34" s="14">
        <f>20/52*'Dealer Stats'!J$6/100</f>
        <v>0.14159136595599228</v>
      </c>
      <c r="AY34" s="14">
        <f>20/52*'Dealer Stats'!K$6/100</f>
        <v>6.1128847002445849E-2</v>
      </c>
      <c r="BC34" s="14" t="s">
        <v>26</v>
      </c>
      <c r="BD34" s="14">
        <f t="shared" ref="BD34:BM34" si="24">BD6-BD20</f>
        <v>0.14212935910986407</v>
      </c>
      <c r="BE34" s="14">
        <f t="shared" si="24"/>
        <v>0.13777513325604773</v>
      </c>
      <c r="BF34" s="14">
        <f t="shared" si="24"/>
        <v>0.1331992029438438</v>
      </c>
      <c r="BG34" s="14">
        <f t="shared" si="24"/>
        <v>0.12780144600972154</v>
      </c>
      <c r="BH34" s="14">
        <f t="shared" si="24"/>
        <v>0.13667450257504538</v>
      </c>
      <c r="BI34" s="14">
        <f t="shared" si="24"/>
        <v>0.21458279518830009</v>
      </c>
      <c r="BJ34" s="14">
        <f t="shared" si="24"/>
        <v>0.20071311116256285</v>
      </c>
      <c r="BK34" s="14">
        <f t="shared" si="24"/>
        <v>0.18206197421387965</v>
      </c>
      <c r="BL34" s="14">
        <f t="shared" si="24"/>
        <v>0.1685706116219351</v>
      </c>
      <c r="BM34" s="14">
        <f t="shared" si="24"/>
        <v>0.14239262408389508</v>
      </c>
      <c r="BV34" s="30" t="s">
        <v>25</v>
      </c>
      <c r="BW34" s="14">
        <v>6</v>
      </c>
      <c r="BX34" s="14">
        <f>'Dealer Stats'!B$8/100</f>
        <v>0.36520401737014557</v>
      </c>
      <c r="BY34" s="14">
        <f>'Dealer Stats'!C$8/100</f>
        <v>0.3834033297863495</v>
      </c>
      <c r="BZ34" s="14">
        <f>'Dealer Stats'!D$8/100</f>
        <v>0.40263151720340518</v>
      </c>
      <c r="CA34" s="14">
        <f>'Dealer Stats'!E$8/100</f>
        <v>0.42484714412695879</v>
      </c>
      <c r="CB34" s="14">
        <f>'Dealer Stats'!F$8/100</f>
        <v>0.42245105707917879</v>
      </c>
      <c r="CC34" s="14">
        <f>'Dealer Stats'!G$8/100</f>
        <v>0.26179280201417482</v>
      </c>
      <c r="CD34" s="14">
        <f>'Dealer Stats'!H$8/100</f>
        <v>0.24374009527744028</v>
      </c>
      <c r="CE34" s="14">
        <f>'Dealer Stats'!I$8/100</f>
        <v>0.22915048314324199</v>
      </c>
      <c r="CF34" s="14">
        <f>'Dealer Stats'!J$8/100</f>
        <v>0.2302904811369747</v>
      </c>
      <c r="CG34" s="14">
        <f>'Dealer Stats'!K$8/100</f>
        <v>0.39130334103134889</v>
      </c>
      <c r="CQ34" s="30" t="s">
        <v>25</v>
      </c>
      <c r="CR34" s="14">
        <v>6</v>
      </c>
      <c r="CS34" s="14">
        <f>'Dealer Stats'!B$8/100</f>
        <v>0.36520401737014557</v>
      </c>
      <c r="CT34" s="14">
        <f>'Dealer Stats'!C$8/100</f>
        <v>0.3834033297863495</v>
      </c>
      <c r="CU34" s="14">
        <f>'Dealer Stats'!D$8/100</f>
        <v>0.40263151720340518</v>
      </c>
      <c r="CV34" s="14">
        <f>'Dealer Stats'!E$8/100</f>
        <v>0.42484714412695879</v>
      </c>
      <c r="CW34" s="14">
        <f>'Dealer Stats'!F$8/100</f>
        <v>0.42245105707917879</v>
      </c>
      <c r="CX34" s="14">
        <f>'Dealer Stats'!G$8/100</f>
        <v>0.26179280201417482</v>
      </c>
      <c r="CY34" s="14">
        <f>'Dealer Stats'!H$8/100</f>
        <v>0.24374009527744028</v>
      </c>
      <c r="CZ34" s="14">
        <f>'Dealer Stats'!I$8/100</f>
        <v>0.22915048314324199</v>
      </c>
      <c r="DA34" s="14">
        <f>'Dealer Stats'!J$8/100</f>
        <v>0.2302904811369747</v>
      </c>
      <c r="DB34" s="14">
        <f>'Dealer Stats'!K$8/100</f>
        <v>0.39130334103134889</v>
      </c>
    </row>
    <row r="35" spans="1:106" x14ac:dyDescent="0.3">
      <c r="P35" s="14">
        <v>16</v>
      </c>
      <c r="Q35" s="14">
        <f>'Dealer Stats'!B$8/100</f>
        <v>0.36520401737014557</v>
      </c>
      <c r="R35" s="14">
        <f>'Dealer Stats'!C$8/100</f>
        <v>0.3834033297863495</v>
      </c>
      <c r="S35" s="14">
        <f>'Dealer Stats'!D$8/100</f>
        <v>0.40263151720340518</v>
      </c>
      <c r="T35" s="14">
        <f>'Dealer Stats'!E$8/100</f>
        <v>0.42484714412695879</v>
      </c>
      <c r="U35" s="14">
        <f>'Dealer Stats'!F$8/100</f>
        <v>0.42245105707917879</v>
      </c>
      <c r="V35" s="14">
        <f>'Dealer Stats'!G$8/100</f>
        <v>0.26179280201417482</v>
      </c>
      <c r="W35" s="14">
        <f>'Dealer Stats'!H$8/100</f>
        <v>0.24374009527744028</v>
      </c>
      <c r="X35" s="14">
        <f>'Dealer Stats'!I$8/100</f>
        <v>0.22915048314324199</v>
      </c>
      <c r="Y35" s="14">
        <f>'Dealer Stats'!J$8/100</f>
        <v>0.2302904811369747</v>
      </c>
      <c r="Z35" s="14">
        <f>'Dealer Stats'!K$8/100</f>
        <v>0.39130334103134889</v>
      </c>
      <c r="BC35" s="14" t="s">
        <v>28</v>
      </c>
      <c r="BD35" s="14">
        <f t="shared" ref="BD35:BM35" si="25">BD7-BD21</f>
        <v>0.14212935910986407</v>
      </c>
      <c r="BE35" s="14">
        <f t="shared" si="25"/>
        <v>0.13777513325604773</v>
      </c>
      <c r="BF35" s="14">
        <f t="shared" si="25"/>
        <v>0.1331992029438438</v>
      </c>
      <c r="BG35" s="14">
        <f t="shared" si="25"/>
        <v>0.12780144600972154</v>
      </c>
      <c r="BH35" s="14">
        <f t="shared" si="25"/>
        <v>0.13667450257504538</v>
      </c>
      <c r="BI35" s="14">
        <f t="shared" si="25"/>
        <v>0.21458279518830009</v>
      </c>
      <c r="BJ35" s="14">
        <f t="shared" si="25"/>
        <v>0.20071311116256285</v>
      </c>
      <c r="BK35" s="14">
        <f t="shared" si="25"/>
        <v>0.18206197421387965</v>
      </c>
      <c r="BL35" s="14">
        <f t="shared" si="25"/>
        <v>0.1685706116219351</v>
      </c>
      <c r="BM35" s="14">
        <f t="shared" si="25"/>
        <v>0.14239262408389508</v>
      </c>
      <c r="BV35" s="30" t="s">
        <v>27</v>
      </c>
      <c r="BW35" s="14">
        <v>8</v>
      </c>
      <c r="BX35" s="14">
        <f>'Dealer Stats'!B$8/100</f>
        <v>0.36520401737014557</v>
      </c>
      <c r="BY35" s="14">
        <f>'Dealer Stats'!C$8/100</f>
        <v>0.3834033297863495</v>
      </c>
      <c r="BZ35" s="14">
        <f>'Dealer Stats'!D$8/100</f>
        <v>0.40263151720340518</v>
      </c>
      <c r="CA35" s="14">
        <f>'Dealer Stats'!E$8/100</f>
        <v>0.42484714412695879</v>
      </c>
      <c r="CB35" s="14">
        <f>'Dealer Stats'!F$8/100</f>
        <v>0.42245105707917879</v>
      </c>
      <c r="CC35" s="14">
        <f>'Dealer Stats'!G$8/100</f>
        <v>0.26179280201417482</v>
      </c>
      <c r="CD35" s="14">
        <f>'Dealer Stats'!H$8/100</f>
        <v>0.24374009527744028</v>
      </c>
      <c r="CE35" s="14">
        <f>'Dealer Stats'!I$8/100</f>
        <v>0.22915048314324199</v>
      </c>
      <c r="CF35" s="14">
        <f>'Dealer Stats'!J$8/100</f>
        <v>0.2302904811369747</v>
      </c>
      <c r="CG35" s="14">
        <f>'Dealer Stats'!K$8/100</f>
        <v>0.39130334103134889</v>
      </c>
      <c r="CQ35" s="30" t="s">
        <v>27</v>
      </c>
      <c r="CR35" s="14">
        <v>8</v>
      </c>
      <c r="CS35" s="14">
        <f>'Dealer Stats'!B$8/100</f>
        <v>0.36520401737014557</v>
      </c>
      <c r="CT35" s="14">
        <f>'Dealer Stats'!C$8/100</f>
        <v>0.3834033297863495</v>
      </c>
      <c r="CU35" s="14">
        <f>'Dealer Stats'!D$8/100</f>
        <v>0.40263151720340518</v>
      </c>
      <c r="CV35" s="14">
        <f>'Dealer Stats'!E$8/100</f>
        <v>0.42484714412695879</v>
      </c>
      <c r="CW35" s="14">
        <f>'Dealer Stats'!F$8/100</f>
        <v>0.42245105707917879</v>
      </c>
      <c r="CX35" s="14">
        <f>'Dealer Stats'!G$8/100</f>
        <v>0.26179280201417482</v>
      </c>
      <c r="CY35" s="14">
        <f>'Dealer Stats'!H$8/100</f>
        <v>0.24374009527744028</v>
      </c>
      <c r="CZ35" s="14">
        <f>'Dealer Stats'!I$8/100</f>
        <v>0.22915048314324199</v>
      </c>
      <c r="DA35" s="14">
        <f>'Dealer Stats'!J$8/100</f>
        <v>0.2302904811369747</v>
      </c>
      <c r="DB35" s="14">
        <f>'Dealer Stats'!K$8/100</f>
        <v>0.39130334103134889</v>
      </c>
    </row>
    <row r="36" spans="1:106" x14ac:dyDescent="0.3">
      <c r="A36" s="46" t="s">
        <v>56</v>
      </c>
      <c r="B36" s="44"/>
      <c r="C36" s="44"/>
      <c r="P36" s="14">
        <v>17</v>
      </c>
      <c r="Q36" s="14">
        <f>SUM('Dealer Stats'!B$3,'Dealer Stats'!B$8)/100</f>
        <v>0.50363541457698946</v>
      </c>
      <c r="R36" s="14">
        <f>SUM('Dealer Stats'!C$3,'Dealer Stats'!C$8)/100</f>
        <v>0.51690340229972698</v>
      </c>
      <c r="S36" s="14">
        <f>SUM('Dealer Stats'!D$3,'Dealer Stats'!D$8)/100</f>
        <v>0.53252744762200488</v>
      </c>
      <c r="T36" s="14">
        <f>SUM('Dealer Stats'!E$3,'Dealer Stats'!E$8)/100</f>
        <v>0.54615568228349998</v>
      </c>
      <c r="U36" s="14">
        <f>SUM('Dealer Stats'!F$3,'Dealer Stats'!F$8)/100</f>
        <v>0.58807797700928954</v>
      </c>
      <c r="V36" s="14">
        <f>SUM('Dealer Stats'!G$3,'Dealer Stats'!G$8)/100</f>
        <v>0.63051361136542605</v>
      </c>
      <c r="W36" s="14">
        <f>SUM('Dealer Stats'!H$3,'Dealer Stats'!H$8)/100</f>
        <v>0.37269151614956919</v>
      </c>
      <c r="X36" s="14">
        <f>SUM('Dealer Stats'!I$3,'Dealer Stats'!I$8)/100</f>
        <v>0.34949643548720344</v>
      </c>
      <c r="Y36" s="14">
        <f>SUM('Dealer Stats'!J$3,'Dealer Stats'!J$8)/100</f>
        <v>0.35166707558108246</v>
      </c>
      <c r="Z36" s="14">
        <f>SUM('Dealer Stats'!K$3,'Dealer Stats'!K$8)/100</f>
        <v>0.47041517616211609</v>
      </c>
      <c r="BC36" s="14" t="s">
        <v>31</v>
      </c>
      <c r="BD36" s="14">
        <f t="shared" ref="BD36:BM36" si="26">BD8-BD22</f>
        <v>3.5643668950753438E-2</v>
      </c>
      <c r="BE36" s="14">
        <f t="shared" si="26"/>
        <v>3.508276978421887E-2</v>
      </c>
      <c r="BF36" s="14">
        <f t="shared" si="26"/>
        <v>3.3279256467997897E-2</v>
      </c>
      <c r="BG36" s="14">
        <f t="shared" si="26"/>
        <v>3.4487185889305216E-2</v>
      </c>
      <c r="BH36" s="14">
        <f t="shared" si="26"/>
        <v>9.2691795518832221E-3</v>
      </c>
      <c r="BI36" s="14">
        <f t="shared" si="26"/>
        <v>-6.9048596620354785E-2</v>
      </c>
      <c r="BJ36" s="14">
        <f t="shared" si="26"/>
        <v>0.10151971049169445</v>
      </c>
      <c r="BK36" s="14">
        <f t="shared" si="26"/>
        <v>8.9488164718524721E-2</v>
      </c>
      <c r="BL36" s="14">
        <f t="shared" si="26"/>
        <v>7.5204000511082947E-2</v>
      </c>
      <c r="BM36" s="14">
        <f t="shared" si="26"/>
        <v>8.1537366290997226E-2</v>
      </c>
      <c r="BV36" s="30" t="s">
        <v>29</v>
      </c>
      <c r="BW36" s="14">
        <v>10</v>
      </c>
      <c r="BX36" s="14">
        <f>'Dealer Stats'!B$8/100</f>
        <v>0.36520401737014557</v>
      </c>
      <c r="BY36" s="14">
        <f>'Dealer Stats'!C$8/100</f>
        <v>0.3834033297863495</v>
      </c>
      <c r="BZ36" s="14">
        <f>'Dealer Stats'!D$8/100</f>
        <v>0.40263151720340518</v>
      </c>
      <c r="CA36" s="14">
        <f>'Dealer Stats'!E$8/100</f>
        <v>0.42484714412695879</v>
      </c>
      <c r="CB36" s="14">
        <f>'Dealer Stats'!F$8/100</f>
        <v>0.42245105707917879</v>
      </c>
      <c r="CC36" s="14">
        <f>'Dealer Stats'!G$8/100</f>
        <v>0.26179280201417482</v>
      </c>
      <c r="CD36" s="14">
        <f>'Dealer Stats'!H$8/100</f>
        <v>0.24374009527744028</v>
      </c>
      <c r="CE36" s="14">
        <f>'Dealer Stats'!I$8/100</f>
        <v>0.22915048314324199</v>
      </c>
      <c r="CF36" s="14">
        <f>'Dealer Stats'!J$8/100</f>
        <v>0.2302904811369747</v>
      </c>
      <c r="CG36" s="14">
        <f>'Dealer Stats'!K$8/100</f>
        <v>0.39130334103134889</v>
      </c>
      <c r="CQ36" s="30" t="s">
        <v>29</v>
      </c>
      <c r="CR36" s="14">
        <v>10</v>
      </c>
      <c r="CS36" s="14">
        <f>'Dealer Stats'!B$8/100</f>
        <v>0.36520401737014557</v>
      </c>
      <c r="CT36" s="14">
        <f>'Dealer Stats'!C$8/100</f>
        <v>0.3834033297863495</v>
      </c>
      <c r="CU36" s="14">
        <f>'Dealer Stats'!D$8/100</f>
        <v>0.40263151720340518</v>
      </c>
      <c r="CV36" s="14">
        <f>'Dealer Stats'!E$8/100</f>
        <v>0.42484714412695879</v>
      </c>
      <c r="CW36" s="14">
        <f>'Dealer Stats'!F$8/100</f>
        <v>0.42245105707917879</v>
      </c>
      <c r="CX36" s="14">
        <f>'Dealer Stats'!G$8/100</f>
        <v>0.26179280201417482</v>
      </c>
      <c r="CY36" s="14">
        <f>'Dealer Stats'!H$8/100</f>
        <v>0.24374009527744028</v>
      </c>
      <c r="CZ36" s="14">
        <f>'Dealer Stats'!I$8/100</f>
        <v>0.22915048314324199</v>
      </c>
      <c r="DA36" s="14">
        <f>'Dealer Stats'!J$8/100</f>
        <v>0.2302904811369747</v>
      </c>
      <c r="DB36" s="14">
        <f>'Dealer Stats'!K$8/100</f>
        <v>0.39130334103134889</v>
      </c>
    </row>
    <row r="37" spans="1:106" x14ac:dyDescent="0.3">
      <c r="A37" s="44" t="s">
        <v>18</v>
      </c>
      <c r="B37" s="44"/>
      <c r="C37" s="14">
        <v>2</v>
      </c>
      <c r="D37" s="14">
        <v>3</v>
      </c>
      <c r="E37" s="14">
        <v>4</v>
      </c>
      <c r="F37" s="14">
        <v>5</v>
      </c>
      <c r="G37" s="14">
        <v>6</v>
      </c>
      <c r="H37" s="14">
        <v>7</v>
      </c>
      <c r="I37" s="14">
        <v>8</v>
      </c>
      <c r="J37" s="14">
        <v>9</v>
      </c>
      <c r="K37" s="14">
        <v>10</v>
      </c>
      <c r="L37" s="14">
        <v>11</v>
      </c>
      <c r="P37" s="14">
        <v>18</v>
      </c>
      <c r="Q37" s="14">
        <f>SUM('Dealer Stats'!B3:B4,'Dealer Stats'!B8)/100</f>
        <v>0.63628168699205256</v>
      </c>
      <c r="R37" s="14">
        <f>SUM('Dealer Stats'!C3:C4,'Dealer Stats'!C8)/100</f>
        <v>0.64602542349958436</v>
      </c>
      <c r="S37" s="14">
        <f>SUM('Dealer Stats'!D3:D4,'Dealer Stats'!D8)/100</f>
        <v>0.65575976984583007</v>
      </c>
      <c r="T37" s="14">
        <f>SUM('Dealer Stats'!E3:E4,'Dealer Stats'!E8)/100</f>
        <v>0.66762221978087832</v>
      </c>
      <c r="U37" s="14">
        <f>SUM('Dealer Stats'!F3:F4,'Dealer Stats'!F8)/100</f>
        <v>0.694513557765983</v>
      </c>
      <c r="V37" s="14">
        <f>SUM('Dealer Stats'!G3:G4,'Dealer Stats'!G8)/100</f>
        <v>0.7687330338107341</v>
      </c>
      <c r="W37" s="14">
        <f>SUM('Dealer Stats'!H3:H4,'Dealer Stats'!H8)/100</f>
        <v>0.73260283226914213</v>
      </c>
      <c r="X37" s="14">
        <f>SUM('Dealer Stats'!I3:I4,'Dealer Stats'!I8)/100</f>
        <v>0.46680462369604181</v>
      </c>
      <c r="Y37" s="14">
        <f>SUM('Dealer Stats'!J3:J4,'Dealer Stats'!J8)/100</f>
        <v>0.47272738862642882</v>
      </c>
      <c r="Z37" s="14">
        <f>SUM('Dealer Stats'!K3:K4,'Dealer Stats'!K8)/100</f>
        <v>0.63580296495890565</v>
      </c>
      <c r="BC37" s="14" t="s">
        <v>34</v>
      </c>
      <c r="BD37" s="14">
        <f t="shared" ref="BD37:BM37" si="27">BD9-BD23</f>
        <v>-6.6391925214679737E-2</v>
      </c>
      <c r="BE37" s="14">
        <f t="shared" si="27"/>
        <v>-6.4241861907979092E-2</v>
      </c>
      <c r="BF37" s="14">
        <f t="shared" si="27"/>
        <v>-6.151483755032916E-2</v>
      </c>
      <c r="BG37" s="14">
        <f t="shared" si="27"/>
        <v>-5.8948612185601212E-2</v>
      </c>
      <c r="BH37" s="14">
        <f t="shared" si="27"/>
        <v>-7.2604344107111696E-2</v>
      </c>
      <c r="BI37" s="14">
        <f t="shared" si="27"/>
        <v>-0.17537122927059168</v>
      </c>
      <c r="BJ37" s="14">
        <f t="shared" si="27"/>
        <v>-0.17533514806182315</v>
      </c>
      <c r="BK37" s="14">
        <f t="shared" si="27"/>
        <v>-7.489031344278807E-4</v>
      </c>
      <c r="BL37" s="14">
        <f t="shared" si="27"/>
        <v>-1.7919317216106512E-2</v>
      </c>
      <c r="BM37" s="14">
        <f t="shared" si="27"/>
        <v>-4.5684009706533191E-2</v>
      </c>
      <c r="BV37" s="30" t="s">
        <v>33</v>
      </c>
      <c r="BW37" s="14">
        <v>12</v>
      </c>
      <c r="BX37" s="14">
        <f>'Dealer Stats'!B$8/100</f>
        <v>0.36520401737014557</v>
      </c>
      <c r="BY37" s="14">
        <f>'Dealer Stats'!C$8/100</f>
        <v>0.3834033297863495</v>
      </c>
      <c r="BZ37" s="14">
        <f>'Dealer Stats'!D$8/100</f>
        <v>0.40263151720340518</v>
      </c>
      <c r="CA37" s="14">
        <f>'Dealer Stats'!E$8/100</f>
        <v>0.42484714412695879</v>
      </c>
      <c r="CB37" s="14">
        <f>'Dealer Stats'!F$8/100</f>
        <v>0.42245105707917879</v>
      </c>
      <c r="CC37" s="14">
        <f>'Dealer Stats'!G$8/100</f>
        <v>0.26179280201417482</v>
      </c>
      <c r="CD37" s="14">
        <f>'Dealer Stats'!H$8/100</f>
        <v>0.24374009527744028</v>
      </c>
      <c r="CE37" s="14">
        <f>'Dealer Stats'!I$8/100</f>
        <v>0.22915048314324199</v>
      </c>
      <c r="CF37" s="14">
        <f>'Dealer Stats'!J$8/100</f>
        <v>0.2302904811369747</v>
      </c>
      <c r="CG37" s="14">
        <f>'Dealer Stats'!K$8/100</f>
        <v>0.39130334103134889</v>
      </c>
      <c r="CQ37" s="30" t="s">
        <v>33</v>
      </c>
      <c r="CR37" s="14">
        <v>12</v>
      </c>
      <c r="CS37" s="14">
        <f>'Dealer Stats'!B$8/100</f>
        <v>0.36520401737014557</v>
      </c>
      <c r="CT37" s="14">
        <f>'Dealer Stats'!C$8/100</f>
        <v>0.3834033297863495</v>
      </c>
      <c r="CU37" s="14">
        <f>'Dealer Stats'!D$8/100</f>
        <v>0.40263151720340518</v>
      </c>
      <c r="CV37" s="14">
        <f>'Dealer Stats'!E$8/100</f>
        <v>0.42484714412695879</v>
      </c>
      <c r="CW37" s="14">
        <f>'Dealer Stats'!F$8/100</f>
        <v>0.42245105707917879</v>
      </c>
      <c r="CX37" s="14">
        <f>'Dealer Stats'!G$8/100</f>
        <v>0.26179280201417482</v>
      </c>
      <c r="CY37" s="14">
        <f>'Dealer Stats'!H$8/100</f>
        <v>0.24374009527744028</v>
      </c>
      <c r="CZ37" s="14">
        <f>'Dealer Stats'!I$8/100</f>
        <v>0.22915048314324199</v>
      </c>
      <c r="DA37" s="14">
        <f>'Dealer Stats'!J$8/100</f>
        <v>0.2302904811369747</v>
      </c>
      <c r="DB37" s="14">
        <f>'Dealer Stats'!K$8/100</f>
        <v>0.39130334103134889</v>
      </c>
    </row>
    <row r="38" spans="1:106" x14ac:dyDescent="0.3">
      <c r="B38" s="14">
        <v>17</v>
      </c>
      <c r="C38" s="14">
        <f>SUM('Player Stats'!$L$3:$L$7)/100*'Dealer Stats'!B$3/100</f>
        <v>8.5269528389165822E-2</v>
      </c>
      <c r="D38" s="14">
        <f>SUM('Player Stats'!$L$3:$L$7)/100*'Dealer Stats'!C$3/100</f>
        <v>8.2231982431889741E-2</v>
      </c>
      <c r="E38" s="14">
        <f>SUM('Player Stats'!$L$3:$L$7)/100*'Dealer Stats'!D$3/100</f>
        <v>8.0011940570937926E-2</v>
      </c>
      <c r="F38" s="14">
        <f>SUM('Player Stats'!$L$3:$L$7)/100*'Dealer Stats'!E$3/100</f>
        <v>7.472236824086613E-2</v>
      </c>
      <c r="G38" s="14">
        <f>SUM('Player Stats'!$L$3:$L$7)/100*'Dealer Stats'!F$3/100</f>
        <v>0.10202114286174709</v>
      </c>
      <c r="H38" s="14">
        <f>SUM('Player Stats'!$L$3:$L$7)/100*'Dealer Stats'!G$3/100</f>
        <v>0.22712079885803779</v>
      </c>
      <c r="I38" s="14">
        <f>SUM('Player Stats'!$L$3:$L$7)/100*'Dealer Stats'!H$3/100</f>
        <v>7.9430151430528617E-2</v>
      </c>
      <c r="J38" s="14">
        <f>SUM('Player Stats'!$L$3:$L$7)/100*'Dealer Stats'!I$3/100</f>
        <v>7.4129444670571379E-2</v>
      </c>
      <c r="K38" s="14">
        <f>SUM('Player Stats'!$L$3:$L$7)/100*'Dealer Stats'!J$3/100</f>
        <v>7.476428884314136E-2</v>
      </c>
      <c r="L38" s="14">
        <f>SUM('Player Stats'!$L$3:$L$7)/100*'Dealer Stats'!K$3/100</f>
        <v>4.8730483168658266E-2</v>
      </c>
      <c r="P38" s="14">
        <v>19</v>
      </c>
      <c r="Q38" s="14">
        <f>SUM('Dealer Stats'!B3:B5,'Dealer Stats'!B8)/100</f>
        <v>0.7638975636484493</v>
      </c>
      <c r="R38" s="14">
        <f>SUM('Dealer Stats'!C3:C5,'Dealer Stats'!C8)/100</f>
        <v>0.76954400214555752</v>
      </c>
      <c r="S38" s="14">
        <f>SUM('Dealer Stats'!D3:D5,'Dealer Stats'!D8)/100</f>
        <v>0.77573846371192989</v>
      </c>
      <c r="T38" s="14">
        <f>SUM('Dealer Stats'!E3:E5,'Dealer Stats'!E8)/100</f>
        <v>0.78390873590540022</v>
      </c>
      <c r="U38" s="14">
        <f>SUM('Dealer Stats'!F3:F5,'Dealer Stats'!F8)/100</f>
        <v>0.80107810787672096</v>
      </c>
      <c r="V38" s="14">
        <f>SUM('Dealer Stats'!G3:G5,'Dealer Stats'!G8)/100</f>
        <v>0.84717484938505561</v>
      </c>
      <c r="W38" s="14">
        <f>SUM('Dealer Stats'!H3:H5,'Dealer Stats'!H8)/100</f>
        <v>0.86132703046374748</v>
      </c>
      <c r="X38" s="14">
        <f>SUM('Dealer Stats'!I3:I5,'Dealer Stats'!I8)/100</f>
        <v>0.81843948656921039</v>
      </c>
      <c r="Y38" s="14">
        <f>SUM('Dealer Stats'!J3:J5,'Dealer Stats'!J8)/100</f>
        <v>0.59406692986378618</v>
      </c>
      <c r="Z38" s="14">
        <f>SUM('Dealer Stats'!K3:K5,'Dealer Stats'!K8)/100</f>
        <v>0.79451089090454641</v>
      </c>
      <c r="BC38" s="14" t="s">
        <v>36</v>
      </c>
      <c r="BD38" s="14">
        <f t="shared" ref="BD38:BM38" si="28">BD10-BD24</f>
        <v>-0.16455798418113876</v>
      </c>
      <c r="BE38" s="14">
        <f t="shared" si="28"/>
        <v>-0.15925615317411235</v>
      </c>
      <c r="BF38" s="14">
        <f t="shared" si="28"/>
        <v>-0.15380614052425201</v>
      </c>
      <c r="BG38" s="14">
        <f t="shared" si="28"/>
        <v>-0.14839977843523344</v>
      </c>
      <c r="BH38" s="14">
        <f t="shared" si="28"/>
        <v>-0.15457707496152562</v>
      </c>
      <c r="BI38" s="14">
        <f t="shared" si="28"/>
        <v>-0.23571108740468516</v>
      </c>
      <c r="BJ38" s="14">
        <f t="shared" si="28"/>
        <v>-0.27435376205767348</v>
      </c>
      <c r="BK38" s="14">
        <f t="shared" si="28"/>
        <v>-0.2712372591907114</v>
      </c>
      <c r="BL38" s="14">
        <f t="shared" si="28"/>
        <v>-0.11125742586022758</v>
      </c>
      <c r="BM38" s="14">
        <f t="shared" si="28"/>
        <v>-0.16776702966471846</v>
      </c>
      <c r="BV38" s="30" t="s">
        <v>35</v>
      </c>
      <c r="BW38" s="14">
        <v>14</v>
      </c>
      <c r="BX38" s="14">
        <f>'Dealer Stats'!B$8/100</f>
        <v>0.36520401737014557</v>
      </c>
      <c r="BY38" s="14">
        <f>'Dealer Stats'!C$8/100</f>
        <v>0.3834033297863495</v>
      </c>
      <c r="BZ38" s="14">
        <f>'Dealer Stats'!D$8/100</f>
        <v>0.40263151720340518</v>
      </c>
      <c r="CA38" s="14">
        <f>'Dealer Stats'!E$8/100</f>
        <v>0.42484714412695879</v>
      </c>
      <c r="CB38" s="14">
        <f>'Dealer Stats'!F$8/100</f>
        <v>0.42245105707917879</v>
      </c>
      <c r="CC38" s="14">
        <f>'Dealer Stats'!G$8/100</f>
        <v>0.26179280201417482</v>
      </c>
      <c r="CD38" s="14">
        <f>'Dealer Stats'!H$8/100</f>
        <v>0.24374009527744028</v>
      </c>
      <c r="CE38" s="14">
        <f>'Dealer Stats'!I$8/100</f>
        <v>0.22915048314324199</v>
      </c>
      <c r="CF38" s="14">
        <f>'Dealer Stats'!J$8/100</f>
        <v>0.2302904811369747</v>
      </c>
      <c r="CG38" s="14">
        <f>'Dealer Stats'!K$8/100</f>
        <v>0.39130334103134889</v>
      </c>
      <c r="CQ38" s="30" t="s">
        <v>35</v>
      </c>
      <c r="CR38" s="14">
        <v>14</v>
      </c>
      <c r="CS38" s="14">
        <f>'Dealer Stats'!B$8/100</f>
        <v>0.36520401737014557</v>
      </c>
      <c r="CT38" s="14">
        <f>'Dealer Stats'!C$8/100</f>
        <v>0.3834033297863495</v>
      </c>
      <c r="CU38" s="14">
        <f>'Dealer Stats'!D$8/100</f>
        <v>0.40263151720340518</v>
      </c>
      <c r="CV38" s="14">
        <f>'Dealer Stats'!E$8/100</f>
        <v>0.42484714412695879</v>
      </c>
      <c r="CW38" s="14">
        <f>'Dealer Stats'!F$8/100</f>
        <v>0.42245105707917879</v>
      </c>
      <c r="CX38" s="14">
        <f>'Dealer Stats'!G$8/100</f>
        <v>0.26179280201417482</v>
      </c>
      <c r="CY38" s="14">
        <f>'Dealer Stats'!H$8/100</f>
        <v>0.24374009527744028</v>
      </c>
      <c r="CZ38" s="14">
        <f>'Dealer Stats'!I$8/100</f>
        <v>0.22915048314324199</v>
      </c>
      <c r="DA38" s="14">
        <f>'Dealer Stats'!J$8/100</f>
        <v>0.2302904811369747</v>
      </c>
      <c r="DB38" s="14">
        <f>'Dealer Stats'!K$8/100</f>
        <v>0.39130334103134889</v>
      </c>
    </row>
    <row r="39" spans="1:106" x14ac:dyDescent="0.3">
      <c r="B39" s="14">
        <v>18</v>
      </c>
      <c r="C39" s="14">
        <f>SUM('Player Stats'!$L$4:$L$7)/100*'Dealer Stats'!B$4/100</f>
        <v>7.1533658392255242E-2</v>
      </c>
      <c r="D39" s="14">
        <f>SUM('Player Stats'!$L$4:$L$7)/100*'Dealer Stats'!C$4/100</f>
        <v>6.9633095504757284E-2</v>
      </c>
      <c r="E39" s="14">
        <f>SUM('Player Stats'!$L$4:$L$7)/100*'Dealer Stats'!D$4/100</f>
        <v>6.6456890799461238E-2</v>
      </c>
      <c r="F39" s="14">
        <f>SUM('Player Stats'!$L$4:$L$7)/100*'Dealer Stats'!E$4/100</f>
        <v>6.5504636061230317E-2</v>
      </c>
      <c r="G39" s="14">
        <f>SUM('Player Stats'!$L$4:$L$7)/100*'Dealer Stats'!F$4/100</f>
        <v>5.7398721698009865E-2</v>
      </c>
      <c r="H39" s="14">
        <f>SUM('Player Stats'!$L$4:$L$7)/100*'Dealer Stats'!G$4/100</f>
        <v>7.4539154160616197E-2</v>
      </c>
      <c r="I39" s="14">
        <f>SUM('Player Stats'!$L$4:$L$7)/100*'Dealer Stats'!H$4/100</f>
        <v>0.19409345374021134</v>
      </c>
      <c r="J39" s="14">
        <f>SUM('Player Stats'!$L$4:$L$7)/100*'Dealer Stats'!I$4/100</f>
        <v>6.3262115920511161E-2</v>
      </c>
      <c r="K39" s="14">
        <f>SUM('Player Stats'!$L$4:$L$7)/100*'Dealer Stats'!J$4/100</f>
        <v>6.5285566797894351E-2</v>
      </c>
      <c r="L39" s="14">
        <f>SUM('Player Stats'!$L$4:$L$7)/100*'Dealer Stats'!K$4/100</f>
        <v>8.9190546938403989E-2</v>
      </c>
      <c r="P39" s="14">
        <v>20</v>
      </c>
      <c r="Q39" s="14">
        <f>SUM('Dealer Stats'!B3:B6,'Dealer Stats'!B8)</f>
        <v>88.494354503073509</v>
      </c>
      <c r="R39" s="14">
        <f>SUM('Dealer Stats'!C3:C6,'Dealer Stats'!C8)</f>
        <v>88.7810276657749</v>
      </c>
      <c r="S39" s="14">
        <f>SUM('Dealer Stats'!D3:D6,'Dealer Stats'!D8)</f>
        <v>89.036077155361539</v>
      </c>
      <c r="T39" s="14">
        <f>SUM('Dealer Stats'!E3:E6,'Dealer Stats'!E8)</f>
        <v>89.398394039569752</v>
      </c>
      <c r="U39" s="14">
        <f>SUM('Dealer Stats'!F3:F6,'Dealer Stats'!F8)</f>
        <v>90.267708810974483</v>
      </c>
      <c r="V39" s="14">
        <f>SUM('Dealer Stats'!G3:G6,'Dealer Stats'!G8)</f>
        <v>92.605942647877939</v>
      </c>
      <c r="W39" s="14">
        <f>SUM('Dealer Stats'!H3:H6,'Dealer Stats'!H8)</f>
        <v>93.067477130902972</v>
      </c>
      <c r="X39" s="14">
        <f>SUM('Dealer Stats'!I3:I6,'Dealer Stats'!I8)</f>
        <v>93.890876737209467</v>
      </c>
      <c r="Y39" s="14">
        <f>SUM('Dealer Stats'!J3:J6,'Dealer Stats'!J8)</f>
        <v>96.220448134936603</v>
      </c>
      <c r="Z39" s="14">
        <f>SUM('Dealer Stats'!K3:K6,'Dealer Stats'!K8)</f>
        <v>95.344589311090573</v>
      </c>
      <c r="BC39" s="14" t="s">
        <v>38</v>
      </c>
      <c r="BD39" s="14">
        <f t="shared" ref="BD39:BM39" si="29">BD11-BD25</f>
        <v>-0.2576702775521279</v>
      </c>
      <c r="BE39" s="14">
        <f t="shared" si="29"/>
        <v>-0.25023021049118266</v>
      </c>
      <c r="BF39" s="14">
        <f t="shared" si="29"/>
        <v>-0.24197714655631775</v>
      </c>
      <c r="BG39" s="14">
        <f t="shared" si="29"/>
        <v>-0.23307301265853908</v>
      </c>
      <c r="BH39" s="14">
        <f t="shared" si="29"/>
        <v>-0.23273013667923625</v>
      </c>
      <c r="BI39" s="14">
        <f t="shared" si="29"/>
        <v>-0.29639153132293417</v>
      </c>
      <c r="BJ39" s="14">
        <f t="shared" si="29"/>
        <v>-0.3276981780925059</v>
      </c>
      <c r="BK39" s="14">
        <f t="shared" si="29"/>
        <v>-0.3639059367313916</v>
      </c>
      <c r="BL39" s="14">
        <f t="shared" si="29"/>
        <v>-0.39444015777221197</v>
      </c>
      <c r="BM39" s="14">
        <f t="shared" si="29"/>
        <v>-0.2900247236696103</v>
      </c>
      <c r="BV39" s="30" t="s">
        <v>37</v>
      </c>
      <c r="BW39" s="14">
        <v>16</v>
      </c>
      <c r="BX39" s="14">
        <f>'Dealer Stats'!B$8/100</f>
        <v>0.36520401737014557</v>
      </c>
      <c r="BY39" s="14">
        <f>'Dealer Stats'!C$8/100</f>
        <v>0.3834033297863495</v>
      </c>
      <c r="BZ39" s="14">
        <f>'Dealer Stats'!D$8/100</f>
        <v>0.40263151720340518</v>
      </c>
      <c r="CA39" s="14">
        <f>'Dealer Stats'!E$8/100</f>
        <v>0.42484714412695879</v>
      </c>
      <c r="CB39" s="14">
        <f>'Dealer Stats'!F$8/100</f>
        <v>0.42245105707917879</v>
      </c>
      <c r="CC39" s="14">
        <f>'Dealer Stats'!G$8/100</f>
        <v>0.26179280201417482</v>
      </c>
      <c r="CD39" s="14">
        <f>'Dealer Stats'!H$8/100</f>
        <v>0.24374009527744028</v>
      </c>
      <c r="CE39" s="14">
        <f>'Dealer Stats'!I$8/100</f>
        <v>0.22915048314324199</v>
      </c>
      <c r="CF39" s="14">
        <f>'Dealer Stats'!J$8/100</f>
        <v>0.2302904811369747</v>
      </c>
      <c r="CG39" s="14">
        <f>'Dealer Stats'!K$8/100</f>
        <v>0.39130334103134889</v>
      </c>
      <c r="CQ39" s="30" t="s">
        <v>37</v>
      </c>
      <c r="CR39" s="14">
        <v>16</v>
      </c>
      <c r="CS39" s="14">
        <f>'Dealer Stats'!B$8/100</f>
        <v>0.36520401737014557</v>
      </c>
      <c r="CT39" s="14">
        <f>'Dealer Stats'!C$8/100</f>
        <v>0.3834033297863495</v>
      </c>
      <c r="CU39" s="14">
        <f>'Dealer Stats'!D$8/100</f>
        <v>0.40263151720340518</v>
      </c>
      <c r="CV39" s="14">
        <f>'Dealer Stats'!E$8/100</f>
        <v>0.42484714412695879</v>
      </c>
      <c r="CW39" s="14">
        <f>'Dealer Stats'!F$8/100</f>
        <v>0.42245105707917879</v>
      </c>
      <c r="CX39" s="14">
        <f>'Dealer Stats'!G$8/100</f>
        <v>0.26179280201417482</v>
      </c>
      <c r="CY39" s="14">
        <f>'Dealer Stats'!H$8/100</f>
        <v>0.24374009527744028</v>
      </c>
      <c r="CZ39" s="14">
        <f>'Dealer Stats'!I$8/100</f>
        <v>0.22915048314324199</v>
      </c>
      <c r="DA39" s="14">
        <f>'Dealer Stats'!J$8/100</f>
        <v>0.2302904811369747</v>
      </c>
      <c r="DB39" s="14">
        <f>'Dealer Stats'!K$8/100</f>
        <v>0.39130334103134889</v>
      </c>
    </row>
    <row r="40" spans="1:106" x14ac:dyDescent="0.3">
      <c r="B40" s="14">
        <v>19</v>
      </c>
      <c r="C40" s="14">
        <f>SUM('Player Stats'!$L$5:$L$7)/100*'Dealer Stats'!B$5/100</f>
        <v>5.9027257344443564E-2</v>
      </c>
      <c r="D40" s="14">
        <f>SUM('Player Stats'!$L$5:$L$7)/100*'Dealer Stats'!C$5/100</f>
        <v>5.713209923077614E-2</v>
      </c>
      <c r="E40" s="14">
        <f>SUM('Player Stats'!$L$5:$L$7)/100*'Dealer Stats'!D$5/100</f>
        <v>5.5494766201800029E-2</v>
      </c>
      <c r="F40" s="14">
        <f>SUM('Player Stats'!$L$5:$L$7)/100*'Dealer Stats'!E$5/100</f>
        <v>5.3786991813348804E-2</v>
      </c>
      <c r="G40" s="14">
        <f>SUM('Player Stats'!$L$5:$L$7)/100*'Dealer Stats'!F$5/100</f>
        <v>4.9290208146417783E-2</v>
      </c>
      <c r="H40" s="14">
        <f>SUM('Player Stats'!$L$5:$L$7)/100*'Dealer Stats'!G$5/100</f>
        <v>3.628236043809499E-2</v>
      </c>
      <c r="I40" s="14">
        <f>SUM('Player Stats'!$L$5:$L$7)/100*'Dealer Stats'!H$5/100</f>
        <v>5.9539898736488961E-2</v>
      </c>
      <c r="J40" s="14">
        <f>SUM('Player Stats'!$L$5:$L$7)/100*'Dealer Stats'!I$5/100</f>
        <v>0.16264466527137447</v>
      </c>
      <c r="K40" s="14">
        <f>SUM('Player Stats'!$L$5:$L$7)/100*'Dealer Stats'!J$5/100</f>
        <v>5.6124210516209361E-2</v>
      </c>
      <c r="L40" s="14">
        <f>SUM('Player Stats'!$L$5:$L$7)/100*'Dealer Stats'!K$5/100</f>
        <v>7.3408527472013929E-2</v>
      </c>
      <c r="BV40" s="30" t="s">
        <v>39</v>
      </c>
      <c r="BW40" s="14">
        <v>18</v>
      </c>
      <c r="BX40" s="14">
        <f>SUM('Dealer Stats'!B$3:B$4,'Dealer Stats'!B$8)/100</f>
        <v>0.63628168699205256</v>
      </c>
      <c r="BY40" s="14">
        <f>SUM('Dealer Stats'!C$3:C$4,'Dealer Stats'!C$8)/100</f>
        <v>0.64602542349958436</v>
      </c>
      <c r="BZ40" s="14">
        <f>SUM('Dealer Stats'!D$3:D$4,'Dealer Stats'!D$8)/100</f>
        <v>0.65575976984583007</v>
      </c>
      <c r="CA40" s="14">
        <f>SUM('Dealer Stats'!E$3:E$4,'Dealer Stats'!E$8)/100</f>
        <v>0.66762221978087832</v>
      </c>
      <c r="CB40" s="14">
        <f>SUM('Dealer Stats'!F$3:F$4,'Dealer Stats'!F$8)/100</f>
        <v>0.694513557765983</v>
      </c>
      <c r="CC40" s="14">
        <f>SUM('Dealer Stats'!G$3:G$4,'Dealer Stats'!G$8)/100</f>
        <v>0.7687330338107341</v>
      </c>
      <c r="CD40" s="14">
        <f>SUM('Dealer Stats'!H$3:H$4,'Dealer Stats'!H$8)/100</f>
        <v>0.73260283226914213</v>
      </c>
      <c r="CE40" s="14">
        <f>SUM('Dealer Stats'!I$3:I$4,'Dealer Stats'!I$8)/100</f>
        <v>0.46680462369604181</v>
      </c>
      <c r="CF40" s="14">
        <f>SUM('Dealer Stats'!J$3:J$4,'Dealer Stats'!J$8)/100</f>
        <v>0.47272738862642882</v>
      </c>
      <c r="CG40" s="14">
        <f>SUM('Dealer Stats'!K$3:K$4,'Dealer Stats'!K$8)/100</f>
        <v>0.63580296495890565</v>
      </c>
      <c r="CQ40" s="30" t="s">
        <v>39</v>
      </c>
      <c r="CR40" s="14">
        <v>18</v>
      </c>
      <c r="CS40" s="14">
        <f>SUM('Dealer Stats'!B$3:B$3,'Dealer Stats'!B$8)/100</f>
        <v>0.50363541457698946</v>
      </c>
      <c r="CT40" s="14">
        <f>SUM('Dealer Stats'!C$3:C$3,'Dealer Stats'!C$8)/100</f>
        <v>0.51690340229972698</v>
      </c>
      <c r="CU40" s="14">
        <f>SUM('Dealer Stats'!D$3:D$3,'Dealer Stats'!D$8)/100</f>
        <v>0.53252744762200488</v>
      </c>
      <c r="CV40" s="14">
        <f>SUM('Dealer Stats'!E$3:E$3,'Dealer Stats'!E$8)/100</f>
        <v>0.54615568228349998</v>
      </c>
      <c r="CW40" s="14">
        <f>SUM('Dealer Stats'!F$3:F$3,'Dealer Stats'!F$8)/100</f>
        <v>0.58807797700928954</v>
      </c>
      <c r="CX40" s="14">
        <f>SUM('Dealer Stats'!G$3:G$3,'Dealer Stats'!G$8)/100</f>
        <v>0.63051361136542605</v>
      </c>
      <c r="CY40" s="14">
        <f>SUM('Dealer Stats'!H$3:H$3,'Dealer Stats'!H$8)/100</f>
        <v>0.37269151614956919</v>
      </c>
      <c r="CZ40" s="14">
        <f>SUM('Dealer Stats'!I$3:I$3,'Dealer Stats'!I$8)/100</f>
        <v>0.34949643548720344</v>
      </c>
      <c r="DA40" s="14">
        <f>SUM('Dealer Stats'!J$3:J$3,'Dealer Stats'!J$8)/100</f>
        <v>0.35166707558108246</v>
      </c>
      <c r="DB40" s="14">
        <f>SUM('Dealer Stats'!K$3:K$3,'Dealer Stats'!K$8)/100</f>
        <v>0.47041517616211609</v>
      </c>
    </row>
    <row r="41" spans="1:106" x14ac:dyDescent="0.3">
      <c r="B41" s="14">
        <v>20</v>
      </c>
      <c r="C41" s="14">
        <f>SUM('Player Stats'!$L$6:$L$7)/100*'Dealer Stats'!B$6/100</f>
        <v>4.673075842928727E-2</v>
      </c>
      <c r="D41" s="14">
        <f>SUM('Player Stats'!$L$6:$L$7)/100*'Dealer Stats'!C$6/100</f>
        <v>4.5657630608212686E-2</v>
      </c>
      <c r="E41" s="14">
        <f>SUM('Player Stats'!$L$6:$L$7)/100*'Dealer Stats'!D$6/100</f>
        <v>4.4250848456015512E-2</v>
      </c>
      <c r="F41" s="14">
        <f>SUM('Player Stats'!$L$6:$L$7)/100*'Dealer Stats'!E$6/100</f>
        <v>4.2495403245524414E-2</v>
      </c>
      <c r="G41" s="14">
        <f>SUM('Player Stats'!$L$6:$L$7)/100*'Dealer Stats'!F$6/100</f>
        <v>3.9223089835068031E-2</v>
      </c>
      <c r="H41" s="14">
        <f>SUM('Player Stats'!$L$6:$L$7)/100*'Dealer Stats'!G$6/100</f>
        <v>3.0454014861684288E-2</v>
      </c>
      <c r="I41" s="14">
        <f>SUM('Player Stats'!$L$6:$L$7)/100*'Dealer Stats'!H$6/100</f>
        <v>2.6772243803972775E-2</v>
      </c>
      <c r="J41" s="14">
        <f>SUM('Player Stats'!$L$6:$L$7)/100*'Dealer Stats'!I$6/100</f>
        <v>4.6508118609655966E-2</v>
      </c>
      <c r="K41" s="14">
        <f>SUM('Player Stats'!$L$6:$L$7)/100*'Dealer Stats'!J$6/100</f>
        <v>0.14212241324138256</v>
      </c>
      <c r="L41" s="14">
        <f>SUM('Player Stats'!$L$6:$L$7)/100*'Dealer Stats'!K$6/100</f>
        <v>6.1358114571414546E-2</v>
      </c>
      <c r="BV41" s="30" t="s">
        <v>40</v>
      </c>
      <c r="BW41" s="14">
        <v>20</v>
      </c>
      <c r="BX41" s="14">
        <f>SUM('Dealer Stats'!B$3:B$6,'Dealer Stats'!B$8)/100</f>
        <v>0.88494354503073513</v>
      </c>
      <c r="BY41" s="14">
        <f>SUM('Dealer Stats'!C$3:C$6,'Dealer Stats'!C$8)/100</f>
        <v>0.88781027665774903</v>
      </c>
      <c r="BZ41" s="14">
        <f>SUM('Dealer Stats'!D$3:D$6,'Dealer Stats'!D$8)/100</f>
        <v>0.89036077155361537</v>
      </c>
      <c r="CA41" s="14">
        <f>SUM('Dealer Stats'!E$3:E$6,'Dealer Stats'!E$8)/100</f>
        <v>0.89398394039569751</v>
      </c>
      <c r="CB41" s="14">
        <f>SUM('Dealer Stats'!F$3:F$6,'Dealer Stats'!F$8)/100</f>
        <v>0.90267708810974479</v>
      </c>
      <c r="CC41" s="14">
        <f>SUM('Dealer Stats'!G$3:G$6,'Dealer Stats'!G$8)/100</f>
        <v>0.92605942647877937</v>
      </c>
      <c r="CD41" s="14">
        <f>SUM('Dealer Stats'!H$3:H$6,'Dealer Stats'!H$8)/100</f>
        <v>0.93067477130902976</v>
      </c>
      <c r="CE41" s="14">
        <f>SUM('Dealer Stats'!I$3:I$6,'Dealer Stats'!I$8)/100</f>
        <v>0.93890876737209472</v>
      </c>
      <c r="CF41" s="14">
        <f>SUM('Dealer Stats'!J$3:J$6,'Dealer Stats'!J$8)/100</f>
        <v>0.96220448134936598</v>
      </c>
      <c r="CG41" s="14">
        <f>SUM('Dealer Stats'!K$3:K$6,'Dealer Stats'!K$8)/100</f>
        <v>0.95344589311090577</v>
      </c>
      <c r="CQ41" s="30" t="s">
        <v>40</v>
      </c>
      <c r="CR41" s="14">
        <v>20</v>
      </c>
      <c r="CS41" s="14">
        <f>SUM('Dealer Stats'!B$3:B$5,'Dealer Stats'!B$8)/100</f>
        <v>0.7638975636484493</v>
      </c>
      <c r="CT41" s="14">
        <f>SUM('Dealer Stats'!C$3:C$5,'Dealer Stats'!C$8)/100</f>
        <v>0.76954400214555752</v>
      </c>
      <c r="CU41" s="14">
        <f>SUM('Dealer Stats'!D$3:D$5,'Dealer Stats'!D$8)/100</f>
        <v>0.77573846371192989</v>
      </c>
      <c r="CV41" s="14">
        <f>SUM('Dealer Stats'!E$3:E$5,'Dealer Stats'!E$8)/100</f>
        <v>0.78390873590540022</v>
      </c>
      <c r="CW41" s="14">
        <f>SUM('Dealer Stats'!F$3:F$5,'Dealer Stats'!F$8)/100</f>
        <v>0.80107810787672096</v>
      </c>
      <c r="CX41" s="14">
        <f>SUM('Dealer Stats'!G$3:G$5,'Dealer Stats'!G$8)/100</f>
        <v>0.84717484938505561</v>
      </c>
      <c r="CY41" s="14">
        <f>SUM('Dealer Stats'!H$3:H$5,'Dealer Stats'!H$8)/100</f>
        <v>0.86132703046374748</v>
      </c>
      <c r="CZ41" s="14">
        <f>SUM('Dealer Stats'!I$3:I$5,'Dealer Stats'!I$8)/100</f>
        <v>0.81843948656921039</v>
      </c>
      <c r="DA41" s="14">
        <f>SUM('Dealer Stats'!J$3:J$5,'Dealer Stats'!J$8)/100</f>
        <v>0.59406692986378618</v>
      </c>
      <c r="DB41" s="14">
        <f>SUM('Dealer Stats'!K$3:K$5,'Dealer Stats'!K$8)/100</f>
        <v>0.79451089090454641</v>
      </c>
    </row>
    <row r="42" spans="1:106" x14ac:dyDescent="0.3">
      <c r="BV42" s="30" t="s">
        <v>41</v>
      </c>
      <c r="BW42" s="14">
        <v>12</v>
      </c>
      <c r="BX42" s="14">
        <f>'Dealer Stats'!B$8/100</f>
        <v>0.36520401737014557</v>
      </c>
      <c r="BY42" s="14">
        <f>'Dealer Stats'!C$8/100</f>
        <v>0.3834033297863495</v>
      </c>
      <c r="BZ42" s="14">
        <f>'Dealer Stats'!D$8/100</f>
        <v>0.40263151720340518</v>
      </c>
      <c r="CA42" s="14">
        <f>'Dealer Stats'!E$8/100</f>
        <v>0.42484714412695879</v>
      </c>
      <c r="CB42" s="14">
        <f>'Dealer Stats'!F$8/100</f>
        <v>0.42245105707917879</v>
      </c>
      <c r="CC42" s="14">
        <f>'Dealer Stats'!G$8/100</f>
        <v>0.26179280201417482</v>
      </c>
      <c r="CD42" s="14">
        <f>'Dealer Stats'!H$8/100</f>
        <v>0.24374009527744028</v>
      </c>
      <c r="CE42" s="14">
        <f>'Dealer Stats'!I$8/100</f>
        <v>0.22915048314324199</v>
      </c>
      <c r="CF42" s="14">
        <f>'Dealer Stats'!J$8/100</f>
        <v>0.2302904811369747</v>
      </c>
      <c r="CG42" s="14">
        <f>'Dealer Stats'!K$8/100</f>
        <v>0.39130334103134889</v>
      </c>
      <c r="CQ42" s="30" t="s">
        <v>41</v>
      </c>
      <c r="CR42" s="14">
        <v>12</v>
      </c>
      <c r="CS42" s="14">
        <f>'Dealer Stats'!B$8/100</f>
        <v>0.36520401737014557</v>
      </c>
      <c r="CT42" s="14">
        <f>'Dealer Stats'!C$8/100</f>
        <v>0.3834033297863495</v>
      </c>
      <c r="CU42" s="14">
        <f>'Dealer Stats'!D$8/100</f>
        <v>0.40263151720340518</v>
      </c>
      <c r="CV42" s="14">
        <f>'Dealer Stats'!E$8/100</f>
        <v>0.42484714412695879</v>
      </c>
      <c r="CW42" s="14">
        <f>'Dealer Stats'!F$8/100</f>
        <v>0.42245105707917879</v>
      </c>
      <c r="CX42" s="14">
        <f>'Dealer Stats'!G$8/100</f>
        <v>0.26179280201417482</v>
      </c>
      <c r="CY42" s="14">
        <f>'Dealer Stats'!H$8/100</f>
        <v>0.24374009527744028</v>
      </c>
      <c r="CZ42" s="14">
        <f>'Dealer Stats'!I$8/100</f>
        <v>0.22915048314324199</v>
      </c>
      <c r="DA42" s="14">
        <f>'Dealer Stats'!J$8/100</f>
        <v>0.2302904811369747</v>
      </c>
      <c r="DB42" s="14">
        <f>'Dealer Stats'!K$8/100</f>
        <v>0.39130334103134889</v>
      </c>
    </row>
    <row r="43" spans="1:106" x14ac:dyDescent="0.3">
      <c r="A43" s="46" t="s">
        <v>57</v>
      </c>
      <c r="B43" s="44"/>
      <c r="C43" s="44"/>
      <c r="Q43" s="47" t="s">
        <v>49</v>
      </c>
      <c r="R43" s="44"/>
      <c r="S43" s="44"/>
      <c r="T43" s="44"/>
      <c r="U43" s="44"/>
      <c r="V43" s="44"/>
      <c r="W43" s="44"/>
      <c r="X43" s="44"/>
      <c r="Y43" s="44"/>
      <c r="Z43" s="44"/>
      <c r="AB43" s="46" t="s">
        <v>50</v>
      </c>
      <c r="AC43" s="44"/>
      <c r="AD43" s="44"/>
      <c r="AE43" s="15"/>
    </row>
    <row r="44" spans="1:106" x14ac:dyDescent="0.3">
      <c r="A44" s="44" t="s">
        <v>18</v>
      </c>
      <c r="B44" s="44"/>
      <c r="C44" s="14">
        <v>2</v>
      </c>
      <c r="D44" s="14">
        <v>3</v>
      </c>
      <c r="E44" s="14">
        <v>4</v>
      </c>
      <c r="F44" s="14">
        <v>5</v>
      </c>
      <c r="G44" s="14">
        <v>6</v>
      </c>
      <c r="H44" s="14">
        <v>7</v>
      </c>
      <c r="I44" s="14">
        <v>8</v>
      </c>
      <c r="J44" s="14">
        <v>9</v>
      </c>
      <c r="K44" s="14">
        <v>10</v>
      </c>
      <c r="L44" s="14">
        <v>11</v>
      </c>
      <c r="Q44" s="44"/>
      <c r="R44" s="44"/>
      <c r="S44" s="44"/>
      <c r="T44" s="44"/>
      <c r="U44" s="44"/>
      <c r="V44" s="44"/>
      <c r="W44" s="44"/>
      <c r="X44" s="44"/>
      <c r="Y44" s="44"/>
      <c r="Z44" s="44"/>
      <c r="AB44" s="46" t="s">
        <v>51</v>
      </c>
      <c r="AC44" s="44"/>
      <c r="AD44" s="44"/>
      <c r="AE44" s="15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 spans="1:106" ht="18" customHeight="1" x14ac:dyDescent="0.3">
      <c r="B45" s="14">
        <v>17</v>
      </c>
      <c r="C45" s="14">
        <f>SUM('Player Stats'!$M$3:$M$7)/100*'Dealer Stats'!B$3/100</f>
        <v>5.3291718616084081E-2</v>
      </c>
      <c r="D45" s="14">
        <f>SUM('Player Stats'!$M$3:$M$7)/100*'Dealer Stats'!C$3/100</f>
        <v>5.1393314256442425E-2</v>
      </c>
      <c r="E45" s="14">
        <f>SUM('Player Stats'!$M$3:$M$7)/100*'Dealer Stats'!D$3/100</f>
        <v>5.0005833307447241E-2</v>
      </c>
      <c r="F45" s="14">
        <f>SUM('Player Stats'!$M$3:$M$7)/100*'Dealer Stats'!E$3/100</f>
        <v>4.669995833031499E-2</v>
      </c>
      <c r="G45" s="14">
        <f>SUM('Player Stats'!$M$3:$M$7)/100*'Dealer Stats'!F$3/100</f>
        <v>6.3761136492580153E-2</v>
      </c>
      <c r="H45" s="14">
        <f>SUM('Player Stats'!$M$3:$M$7)/100*'Dealer Stats'!G$3/100</f>
        <v>0.14194587366969239</v>
      </c>
      <c r="I45" s="14">
        <f>SUM('Player Stats'!$M$3:$M$7)/100*'Dealer Stats'!H$3/100</f>
        <v>4.9642226943599599E-2</v>
      </c>
      <c r="J45" s="14">
        <f>SUM('Player Stats'!$M$3:$M$7)/100*'Dealer Stats'!I$3/100</f>
        <v>4.6329393174556407E-2</v>
      </c>
      <c r="K45" s="14">
        <f>SUM('Player Stats'!$M$3:$M$7)/100*'Dealer Stats'!J$3/100</f>
        <v>4.6726157852968297E-2</v>
      </c>
      <c r="L45" s="14">
        <f>SUM('Player Stats'!$M$3:$M$7)/100*'Dealer Stats'!K$3/100</f>
        <v>3.0455559519429905E-2</v>
      </c>
      <c r="Q45" s="14">
        <v>2</v>
      </c>
      <c r="R45" s="14">
        <v>3</v>
      </c>
      <c r="S45" s="14">
        <v>4</v>
      </c>
      <c r="T45" s="14">
        <v>5</v>
      </c>
      <c r="U45" s="14">
        <v>6</v>
      </c>
      <c r="V45" s="14">
        <v>7</v>
      </c>
      <c r="W45" s="14">
        <v>8</v>
      </c>
      <c r="X45" s="14">
        <v>9</v>
      </c>
      <c r="Y45" s="14">
        <v>10</v>
      </c>
      <c r="Z45" s="14">
        <v>11</v>
      </c>
      <c r="AB45" s="46" t="s">
        <v>54</v>
      </c>
      <c r="AC45" s="44"/>
      <c r="AD45" s="44"/>
      <c r="AE45" s="44"/>
      <c r="BX45" s="47" t="s">
        <v>10</v>
      </c>
      <c r="BY45" s="44"/>
      <c r="BZ45" s="44"/>
      <c r="CA45" s="44"/>
      <c r="CB45" s="44"/>
      <c r="CC45" s="44"/>
      <c r="CD45" s="44"/>
      <c r="CE45" s="44"/>
      <c r="CF45" s="44"/>
      <c r="CG45" s="44"/>
      <c r="CS45" s="47" t="s">
        <v>58</v>
      </c>
      <c r="CT45" s="44"/>
      <c r="CU45" s="44"/>
      <c r="CV45" s="44"/>
      <c r="CW45" s="44"/>
      <c r="CX45" s="44"/>
      <c r="CY45" s="44"/>
      <c r="CZ45" s="44"/>
      <c r="DA45" s="44"/>
      <c r="DB45" s="44"/>
    </row>
    <row r="46" spans="1:106" ht="14.4" customHeight="1" x14ac:dyDescent="0.3">
      <c r="B46" s="14">
        <v>18</v>
      </c>
      <c r="C46" s="14">
        <f>SUM('Player Stats'!$M$4:$M$7)/100*'Dealer Stats'!B$4/100</f>
        <v>4.0877069658185494E-2</v>
      </c>
      <c r="D46" s="14">
        <f>SUM('Player Stats'!$M$4:$M$7)/100*'Dealer Stats'!C$4/100</f>
        <v>3.9791015298767628E-2</v>
      </c>
      <c r="E46" s="14">
        <f>SUM('Player Stats'!$M$4:$M$7)/100*'Dealer Stats'!D$4/100</f>
        <v>3.7976010391915296E-2</v>
      </c>
      <c r="F46" s="14">
        <f>SUM('Player Stats'!$M$4:$M$7)/100*'Dealer Stats'!E$4/100</f>
        <v>3.7431855596230787E-2</v>
      </c>
      <c r="G46" s="14">
        <f>SUM('Player Stats'!$M$4:$M$7)/100*'Dealer Stats'!F$4/100</f>
        <v>3.27998259543004E-2</v>
      </c>
      <c r="H46" s="14">
        <f>SUM('Player Stats'!$M$4:$M$7)/100*'Dealer Stats'!G$4/100</f>
        <v>4.2594524946254098E-2</v>
      </c>
      <c r="I46" s="14">
        <f>SUM('Player Stats'!$M$4:$M$7)/100*'Dealer Stats'!H$4/100</f>
        <v>0.11091242650040964</v>
      </c>
      <c r="J46" s="14">
        <f>SUM('Player Stats'!$M$4:$M$7)/100*'Dealer Stats'!I$4/100</f>
        <v>3.6150393777244806E-2</v>
      </c>
      <c r="K46" s="14">
        <f>SUM('Player Stats'!$M$4:$M$7)/100*'Dealer Stats'!J$4/100</f>
        <v>3.7306671036421928E-2</v>
      </c>
      <c r="L46" s="14">
        <f>SUM('Player Stats'!$M$4:$M$7)/100*'Dealer Stats'!K$4/100</f>
        <v>5.0966891418593077E-2</v>
      </c>
      <c r="P46" s="14">
        <v>6</v>
      </c>
      <c r="Q46" s="14">
        <f t="shared" ref="Q46:Z46" si="30">Q4-Q25</f>
        <v>1.0712996735131375E-2</v>
      </c>
      <c r="R46" s="14">
        <f t="shared" si="30"/>
        <v>1.0331368965659116E-2</v>
      </c>
      <c r="S46" s="14">
        <f t="shared" si="30"/>
        <v>1.0052449852846757E-2</v>
      </c>
      <c r="T46" s="14">
        <f t="shared" si="30"/>
        <v>9.3878845365749086E-3</v>
      </c>
      <c r="U46" s="14">
        <f t="shared" si="30"/>
        <v>1.2817617161010764E-2</v>
      </c>
      <c r="V46" s="14">
        <f t="shared" si="30"/>
        <v>2.8534746498676988E-2</v>
      </c>
      <c r="W46" s="14">
        <f t="shared" si="30"/>
        <v>9.9793556856866972E-3</v>
      </c>
      <c r="X46" s="14">
        <f t="shared" si="30"/>
        <v>9.3133914744840673E-3</v>
      </c>
      <c r="Y46" s="14">
        <f t="shared" si="30"/>
        <v>9.3931513098735597E-3</v>
      </c>
      <c r="Z46" s="14">
        <f t="shared" si="30"/>
        <v>6.1223454257258725E-3</v>
      </c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</row>
    <row r="47" spans="1:106" ht="14.4" customHeight="1" x14ac:dyDescent="0.3">
      <c r="B47" s="14">
        <v>19</v>
      </c>
      <c r="C47" s="14">
        <f>SUM('Player Stats'!$M$5:$M$7)/100*'Dealer Stats'!B$5/100</f>
        <v>2.9505658596296436E-2</v>
      </c>
      <c r="D47" s="14">
        <f>SUM('Player Stats'!$M$5:$M$7)/100*'Dealer Stats'!C$5/100</f>
        <v>2.855833543063464E-2</v>
      </c>
      <c r="E47" s="14">
        <f>SUM('Player Stats'!$M$5:$M$7)/100*'Dealer Stats'!D$5/100</f>
        <v>2.7739889994833664E-2</v>
      </c>
      <c r="F47" s="14">
        <f>SUM('Player Stats'!$M$5:$M$7)/100*'Dealer Stats'!E$5/100</f>
        <v>2.6886233390544835E-2</v>
      </c>
      <c r="G47" s="14">
        <f>SUM('Player Stats'!$M$5:$M$7)/100*'Dealer Stats'!F$5/100</f>
        <v>2.4638448729237705E-2</v>
      </c>
      <c r="H47" s="14">
        <f>SUM('Player Stats'!$M$5:$M$7)/100*'Dealer Stats'!G$5/100</f>
        <v>1.8136281242194227E-2</v>
      </c>
      <c r="I47" s="14">
        <f>SUM('Player Stats'!$M$5:$M$7)/100*'Dealer Stats'!H$5/100</f>
        <v>2.9761910073605596E-2</v>
      </c>
      <c r="J47" s="14">
        <f>SUM('Player Stats'!$M$5:$M$7)/100*'Dealer Stats'!I$5/100</f>
        <v>8.1300371758807929E-2</v>
      </c>
      <c r="K47" s="14">
        <f>SUM('Player Stats'!$M$5:$M$7)/100*'Dealer Stats'!J$5/100</f>
        <v>2.8054527162167511E-2</v>
      </c>
      <c r="L47" s="14">
        <f>SUM('Player Stats'!$M$5:$M$7)/100*'Dealer Stats'!K$5/100</f>
        <v>3.6694351848451261E-2</v>
      </c>
      <c r="P47" s="14">
        <v>7</v>
      </c>
      <c r="Q47" s="14">
        <f t="shared" ref="Q47:Z47" si="31">Q5-Q26</f>
        <v>6.3864992879143989E-2</v>
      </c>
      <c r="R47" s="14">
        <f t="shared" si="31"/>
        <v>6.1682758353264922E-2</v>
      </c>
      <c r="S47" s="14">
        <f t="shared" si="31"/>
        <v>5.9831712695092298E-2</v>
      </c>
      <c r="T47" s="14">
        <f t="shared" si="31"/>
        <v>5.6369421672680109E-2</v>
      </c>
      <c r="U47" s="14">
        <f t="shared" si="31"/>
        <v>7.237184345526676E-2</v>
      </c>
      <c r="V47" s="14">
        <f t="shared" si="31"/>
        <v>0.15348474069071272</v>
      </c>
      <c r="W47" s="14">
        <f t="shared" si="31"/>
        <v>7.7757987937847384E-2</v>
      </c>
      <c r="X47" s="14">
        <f t="shared" si="31"/>
        <v>5.5675236856190746E-2</v>
      </c>
      <c r="Y47" s="14">
        <f t="shared" si="31"/>
        <v>5.6364383621942626E-2</v>
      </c>
      <c r="Z47" s="14">
        <f t="shared" si="31"/>
        <v>4.3421534820589913E-2</v>
      </c>
      <c r="BW47" s="14" t="s">
        <v>55</v>
      </c>
      <c r="BX47" s="14">
        <v>2</v>
      </c>
      <c r="BY47" s="14">
        <v>3</v>
      </c>
      <c r="BZ47" s="14">
        <v>4</v>
      </c>
      <c r="CA47" s="14">
        <v>5</v>
      </c>
      <c r="CB47" s="14">
        <v>6</v>
      </c>
      <c r="CC47" s="14">
        <v>7</v>
      </c>
      <c r="CD47" s="14">
        <v>8</v>
      </c>
      <c r="CE47" s="14">
        <v>9</v>
      </c>
      <c r="CF47" s="14">
        <v>10</v>
      </c>
      <c r="CG47" s="14">
        <v>11</v>
      </c>
      <c r="CR47" s="14" t="s">
        <v>55</v>
      </c>
      <c r="CS47" s="14">
        <v>2</v>
      </c>
      <c r="CT47" s="14">
        <v>3</v>
      </c>
      <c r="CU47" s="14">
        <v>4</v>
      </c>
      <c r="CV47" s="14">
        <v>5</v>
      </c>
      <c r="CW47" s="14">
        <v>6</v>
      </c>
      <c r="CX47" s="14">
        <v>7</v>
      </c>
      <c r="CY47" s="14">
        <v>8</v>
      </c>
      <c r="CZ47" s="14">
        <v>9</v>
      </c>
      <c r="DA47" s="14">
        <v>10</v>
      </c>
      <c r="DB47" s="14">
        <v>11</v>
      </c>
    </row>
    <row r="48" spans="1:106" x14ac:dyDescent="0.3">
      <c r="B48" s="14">
        <v>20</v>
      </c>
      <c r="C48" s="14">
        <f>SUM('Player Stats'!$M$6:$M$7)/100*'Dealer Stats'!B$6/100</f>
        <v>1.864798261881977E-2</v>
      </c>
      <c r="D48" s="14">
        <f>SUM('Player Stats'!$M$6:$M$7)/100*'Dealer Stats'!C$6/100</f>
        <v>1.8219749274705477E-2</v>
      </c>
      <c r="E48" s="14">
        <f>SUM('Player Stats'!$M$6:$M$7)/100*'Dealer Stats'!D$6/100</f>
        <v>1.765837064520313E-2</v>
      </c>
      <c r="F48" s="14">
        <f>SUM('Player Stats'!$M$6:$M$7)/100*'Dealer Stats'!E$6/100</f>
        <v>1.6957857474139072E-2</v>
      </c>
      <c r="G48" s="14">
        <f>SUM('Player Stats'!$M$6:$M$7)/100*'Dealer Stats'!F$6/100</f>
        <v>1.5652035663139368E-2</v>
      </c>
      <c r="H48" s="14">
        <f>SUM('Player Stats'!$M$6:$M$7)/100*'Dealer Stats'!G$6/100</f>
        <v>1.2152722508737361E-2</v>
      </c>
      <c r="I48" s="14">
        <f>SUM('Player Stats'!$M$6:$M$7)/100*'Dealer Stats'!H$6/100</f>
        <v>1.0683505979872967E-2</v>
      </c>
      <c r="J48" s="14">
        <f>SUM('Player Stats'!$M$6:$M$7)/100*'Dealer Stats'!I$6/100</f>
        <v>1.8559137848773416E-2</v>
      </c>
      <c r="K48" s="14">
        <f>SUM('Player Stats'!$M$6:$M$7)/100*'Dealer Stats'!J$6/100</f>
        <v>5.6714172441271984E-2</v>
      </c>
      <c r="L48" s="14">
        <f>SUM('Player Stats'!$M$6:$M$7)/100*'Dealer Stats'!K$6/100</f>
        <v>2.4485052083686926E-2</v>
      </c>
      <c r="P48" s="14">
        <v>8</v>
      </c>
      <c r="Q48" s="14">
        <f t="shared" ref="Q48:Z48" si="32">Q6-Q27</f>
        <v>0.12560573183204299</v>
      </c>
      <c r="R48" s="14">
        <f t="shared" si="32"/>
        <v>0.12163127919101058</v>
      </c>
      <c r="S48" s="14">
        <f t="shared" si="32"/>
        <v>0.11740070736942898</v>
      </c>
      <c r="T48" s="14">
        <f t="shared" si="32"/>
        <v>0.11244006762896541</v>
      </c>
      <c r="U48" s="14">
        <f t="shared" si="32"/>
        <v>0.12645458667598347</v>
      </c>
      <c r="V48" s="14">
        <f t="shared" si="32"/>
        <v>0.23093918906733896</v>
      </c>
      <c r="W48" s="14">
        <f t="shared" si="32"/>
        <v>0.20930074459772835</v>
      </c>
      <c r="X48" s="14">
        <f t="shared" si="32"/>
        <v>0.12867261889013348</v>
      </c>
      <c r="Y48" s="14">
        <f t="shared" si="32"/>
        <v>0.1127070664273116</v>
      </c>
      <c r="Z48" s="14">
        <f t="shared" si="32"/>
        <v>0.11314098149338958</v>
      </c>
      <c r="AN48" s="46" t="s">
        <v>14</v>
      </c>
      <c r="AO48" s="44"/>
      <c r="AP48" s="44"/>
      <c r="AQ48" s="44"/>
      <c r="AR48" s="44"/>
      <c r="AS48" s="44"/>
      <c r="BD48" s="47" t="s">
        <v>59</v>
      </c>
      <c r="BE48" s="44"/>
      <c r="BF48" s="44"/>
      <c r="BG48" s="44"/>
      <c r="BH48" s="44"/>
      <c r="BI48" s="44"/>
      <c r="BJ48" s="44"/>
      <c r="BK48" s="44"/>
      <c r="BL48" s="44"/>
      <c r="BM48" s="44"/>
      <c r="BV48" s="30" t="s">
        <v>23</v>
      </c>
      <c r="BW48" s="14">
        <v>4</v>
      </c>
      <c r="BX48" s="14">
        <f>'Dealer Stats'!B$8/100</f>
        <v>0.36520401737014557</v>
      </c>
      <c r="BY48" s="14">
        <f>'Dealer Stats'!C$8/100</f>
        <v>0.3834033297863495</v>
      </c>
      <c r="BZ48" s="14">
        <f>'Dealer Stats'!D$8/100</f>
        <v>0.40263151720340518</v>
      </c>
      <c r="CA48" s="14">
        <f>'Dealer Stats'!E$8/100</f>
        <v>0.42484714412695879</v>
      </c>
      <c r="CB48" s="14">
        <f>'Dealer Stats'!F$8/100</f>
        <v>0.42245105707917879</v>
      </c>
      <c r="CC48" s="14">
        <f>'Dealer Stats'!G$8/100</f>
        <v>0.26179280201417482</v>
      </c>
      <c r="CD48" s="14">
        <f>'Dealer Stats'!H$8/100</f>
        <v>0.24374009527744028</v>
      </c>
      <c r="CE48" s="14">
        <f>'Dealer Stats'!I$8/100</f>
        <v>0.22915048314324199</v>
      </c>
      <c r="CF48" s="14">
        <f>'Dealer Stats'!J$8/100</f>
        <v>0.2302904811369747</v>
      </c>
      <c r="CG48" s="14">
        <f>'Dealer Stats'!K$8/100</f>
        <v>0.39130334103134889</v>
      </c>
      <c r="CQ48" s="30" t="s">
        <v>23</v>
      </c>
      <c r="CR48" s="14">
        <v>4</v>
      </c>
      <c r="CS48" s="14">
        <f t="shared" ref="CS48:DB48" si="33">BX48</f>
        <v>0.36520401737014557</v>
      </c>
      <c r="CT48" s="14">
        <f t="shared" si="33"/>
        <v>0.3834033297863495</v>
      </c>
      <c r="CU48" s="14">
        <f t="shared" si="33"/>
        <v>0.40263151720340518</v>
      </c>
      <c r="CV48" s="14">
        <f t="shared" si="33"/>
        <v>0.42484714412695879</v>
      </c>
      <c r="CW48" s="14">
        <f t="shared" si="33"/>
        <v>0.42245105707917879</v>
      </c>
      <c r="CX48" s="14">
        <f t="shared" si="33"/>
        <v>0.26179280201417482</v>
      </c>
      <c r="CY48" s="14">
        <f t="shared" si="33"/>
        <v>0.24374009527744028</v>
      </c>
      <c r="CZ48" s="14">
        <f t="shared" si="33"/>
        <v>0.22915048314324199</v>
      </c>
      <c r="DA48" s="14">
        <f t="shared" si="33"/>
        <v>0.2302904811369747</v>
      </c>
      <c r="DB48" s="14">
        <f t="shared" si="33"/>
        <v>0.39130334103134889</v>
      </c>
    </row>
    <row r="49" spans="1:107" x14ac:dyDescent="0.3">
      <c r="P49" s="14">
        <v>9</v>
      </c>
      <c r="Q49" s="14">
        <f t="shared" ref="Q49:Z49" si="34">Q7-Q28</f>
        <v>0.19532320295913214</v>
      </c>
      <c r="R49" s="14">
        <f t="shared" si="34"/>
        <v>0.18921513216276953</v>
      </c>
      <c r="S49" s="14">
        <f t="shared" si="34"/>
        <v>0.18287627141827467</v>
      </c>
      <c r="T49" s="14">
        <f t="shared" si="34"/>
        <v>0.17562426312296109</v>
      </c>
      <c r="U49" s="14">
        <f t="shared" si="34"/>
        <v>0.18823436898895746</v>
      </c>
      <c r="V49" s="14">
        <f t="shared" si="34"/>
        <v>0.30037262057041919</v>
      </c>
      <c r="W49" s="14">
        <f t="shared" si="34"/>
        <v>0.29215396328049209</v>
      </c>
      <c r="X49" s="14">
        <f t="shared" si="34"/>
        <v>0.2650216082868968</v>
      </c>
      <c r="Y49" s="14">
        <f t="shared" si="34"/>
        <v>0.19739856036768044</v>
      </c>
      <c r="Z49" s="14">
        <f t="shared" si="34"/>
        <v>0.19335482124874304</v>
      </c>
      <c r="AN49" s="44" t="s">
        <v>18</v>
      </c>
      <c r="AO49" s="44"/>
      <c r="AP49" s="14">
        <v>2</v>
      </c>
      <c r="AQ49" s="14">
        <v>3</v>
      </c>
      <c r="AR49" s="14">
        <v>4</v>
      </c>
      <c r="AS49" s="14">
        <v>5</v>
      </c>
      <c r="AT49" s="14">
        <v>6</v>
      </c>
      <c r="AU49" s="14">
        <v>7</v>
      </c>
      <c r="AV49" s="14">
        <v>8</v>
      </c>
      <c r="AW49" s="14">
        <v>9</v>
      </c>
      <c r="AX49" s="14">
        <v>10</v>
      </c>
      <c r="AY49" s="14">
        <v>11</v>
      </c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V49" s="30" t="s">
        <v>25</v>
      </c>
      <c r="BW49" s="14">
        <v>6</v>
      </c>
      <c r="BX49" s="14">
        <f t="shared" ref="BX49:CG49" si="35">Q4</f>
        <v>0.37591701410527695</v>
      </c>
      <c r="BY49" s="14">
        <f t="shared" si="35"/>
        <v>0.39373469875200862</v>
      </c>
      <c r="BZ49" s="14">
        <f t="shared" si="35"/>
        <v>0.41268396705625193</v>
      </c>
      <c r="CA49" s="14">
        <f t="shared" si="35"/>
        <v>0.4342350286635337</v>
      </c>
      <c r="CB49" s="14">
        <f t="shared" si="35"/>
        <v>0.43526867424018956</v>
      </c>
      <c r="CC49" s="14">
        <f t="shared" si="35"/>
        <v>0.29032754851285181</v>
      </c>
      <c r="CD49" s="14">
        <f t="shared" si="35"/>
        <v>0.25371945096312698</v>
      </c>
      <c r="CE49" s="14">
        <f t="shared" si="35"/>
        <v>0.23846387461772606</v>
      </c>
      <c r="CF49" s="14">
        <f t="shared" si="35"/>
        <v>0.23968363244684826</v>
      </c>
      <c r="CG49" s="14">
        <f t="shared" si="35"/>
        <v>0.39742568645707477</v>
      </c>
      <c r="CQ49" s="30" t="s">
        <v>25</v>
      </c>
      <c r="CR49" s="14">
        <v>6</v>
      </c>
      <c r="CS49" s="14">
        <f t="shared" ref="CS49:DB49" si="36">Q115</f>
        <v>0.36520401737014557</v>
      </c>
      <c r="CT49" s="14">
        <f t="shared" si="36"/>
        <v>0.3834033297863495</v>
      </c>
      <c r="CU49" s="14">
        <f t="shared" si="36"/>
        <v>0.40263151720340518</v>
      </c>
      <c r="CV49" s="14">
        <f t="shared" si="36"/>
        <v>0.42484714412695879</v>
      </c>
      <c r="CW49" s="14">
        <f t="shared" si="36"/>
        <v>0.42245105707917879</v>
      </c>
      <c r="CX49" s="14">
        <f t="shared" si="36"/>
        <v>0.26179280201417482</v>
      </c>
      <c r="CY49" s="14">
        <f t="shared" si="36"/>
        <v>0.24374009527744028</v>
      </c>
      <c r="CZ49" s="14">
        <f t="shared" si="36"/>
        <v>0.22915048314324199</v>
      </c>
      <c r="DA49" s="14">
        <f t="shared" si="36"/>
        <v>0.2302904811369747</v>
      </c>
      <c r="DB49" s="14">
        <f t="shared" si="36"/>
        <v>0.39130334103134889</v>
      </c>
    </row>
    <row r="50" spans="1:107" x14ac:dyDescent="0.3">
      <c r="A50" s="46" t="s">
        <v>60</v>
      </c>
      <c r="B50" s="44"/>
      <c r="C50" s="44"/>
      <c r="P50" s="14">
        <v>10</v>
      </c>
      <c r="Q50" s="14">
        <f t="shared" ref="Q50:Z50" si="37">Q8-Q29</f>
        <v>0.26319548281404864</v>
      </c>
      <c r="R50" s="14">
        <f t="shared" si="37"/>
        <v>0.25526980244401209</v>
      </c>
      <c r="S50" s="14">
        <f t="shared" si="37"/>
        <v>0.24680893311768692</v>
      </c>
      <c r="T50" s="14">
        <f t="shared" si="37"/>
        <v>0.23708157297432486</v>
      </c>
      <c r="U50" s="14">
        <f t="shared" si="37"/>
        <v>0.24852418279541372</v>
      </c>
      <c r="V50" s="14">
        <f t="shared" si="37"/>
        <v>0.36924694645017203</v>
      </c>
      <c r="W50" s="14">
        <f t="shared" si="37"/>
        <v>0.36073825154281275</v>
      </c>
      <c r="X50" s="14">
        <f t="shared" si="37"/>
        <v>0.34746223901031842</v>
      </c>
      <c r="Y50" s="14">
        <f t="shared" si="37"/>
        <v>0.3390433715446618</v>
      </c>
      <c r="Z50" s="14">
        <f t="shared" si="37"/>
        <v>0.27335793840877054</v>
      </c>
      <c r="AO50" s="14">
        <v>17</v>
      </c>
      <c r="AP50" s="14">
        <f>16/52*'Dealer Stats'!B$3/100</f>
        <v>4.2594276063644278E-2</v>
      </c>
      <c r="AQ50" s="14">
        <f>16/52*'Dealer Stats'!C$3/100</f>
        <v>4.1076945388731544E-2</v>
      </c>
      <c r="AR50" s="14">
        <f>16/52*'Dealer Stats'!D$3/100</f>
        <v>3.9967978590338377E-2</v>
      </c>
      <c r="AS50" s="14">
        <f>16/52*'Dealer Stats'!E$3/100</f>
        <v>3.7325704048166528E-2</v>
      </c>
      <c r="AT50" s="14">
        <f>16/52*'Dealer Stats'!F$3/100</f>
        <v>5.0962129209264857E-2</v>
      </c>
      <c r="AU50" s="14">
        <f>16/52*'Dealer Stats'!G$3/100</f>
        <v>0.11345255672346197</v>
      </c>
      <c r="AV50" s="14">
        <f>16/52*'Dealer Stats'!H$3/100</f>
        <v>3.9677360268347353E-2</v>
      </c>
      <c r="AW50" s="14">
        <f>16/52*'Dealer Stats'!I$3/100</f>
        <v>3.7029523798142006E-2</v>
      </c>
      <c r="AX50" s="14">
        <f>16/52*'Dealer Stats'!J$3/100</f>
        <v>3.7346644444340833E-2</v>
      </c>
      <c r="AY50" s="14">
        <f>16/52*'Dealer Stats'!K$3/100</f>
        <v>2.4342103117159116E-2</v>
      </c>
      <c r="BD50" s="14">
        <v>2</v>
      </c>
      <c r="BE50" s="14">
        <v>3</v>
      </c>
      <c r="BF50" s="14">
        <v>4</v>
      </c>
      <c r="BG50" s="14">
        <v>5</v>
      </c>
      <c r="BH50" s="14">
        <v>6</v>
      </c>
      <c r="BI50" s="14">
        <v>7</v>
      </c>
      <c r="BJ50" s="14">
        <v>8</v>
      </c>
      <c r="BK50" s="14">
        <v>9</v>
      </c>
      <c r="BL50" s="14">
        <v>10</v>
      </c>
      <c r="BM50" s="14">
        <v>11</v>
      </c>
      <c r="BV50" s="30" t="s">
        <v>27</v>
      </c>
      <c r="BW50" s="14">
        <v>8</v>
      </c>
      <c r="BX50" s="14">
        <f t="shared" ref="BX50:CG50" si="38">Q6</f>
        <v>0.49080974920218856</v>
      </c>
      <c r="BY50" s="14">
        <f t="shared" si="38"/>
        <v>0.50503460897736008</v>
      </c>
      <c r="BZ50" s="14">
        <f t="shared" si="38"/>
        <v>0.52003222457283416</v>
      </c>
      <c r="CA50" s="14">
        <f t="shared" si="38"/>
        <v>0.5372872117559242</v>
      </c>
      <c r="CB50" s="14">
        <f t="shared" si="38"/>
        <v>0.54890564375516226</v>
      </c>
      <c r="CC50" s="14">
        <f t="shared" si="38"/>
        <v>0.49273199108151378</v>
      </c>
      <c r="CD50" s="14">
        <f t="shared" si="38"/>
        <v>0.45304083987516863</v>
      </c>
      <c r="CE50" s="14">
        <f t="shared" si="38"/>
        <v>0.35782310203337547</v>
      </c>
      <c r="CF50" s="14">
        <f t="shared" si="38"/>
        <v>0.3429975475642863</v>
      </c>
      <c r="CG50" s="14">
        <f t="shared" si="38"/>
        <v>0.50444432252473848</v>
      </c>
      <c r="CQ50" s="30" t="s">
        <v>27</v>
      </c>
      <c r="CR50" s="14">
        <v>8</v>
      </c>
      <c r="CS50" s="14">
        <f t="shared" ref="CS50:DB50" si="39">Q117</f>
        <v>0.4291233230449894</v>
      </c>
      <c r="CT50" s="14">
        <f t="shared" si="39"/>
        <v>0.44513898138757974</v>
      </c>
      <c r="CU50" s="14">
        <f t="shared" si="39"/>
        <v>0.462513663950883</v>
      </c>
      <c r="CV50" s="14">
        <f t="shared" si="39"/>
        <v>0.48126640317824798</v>
      </c>
      <c r="CW50" s="14">
        <f t="shared" si="39"/>
        <v>0.49486545941125037</v>
      </c>
      <c r="CX50" s="14">
        <f t="shared" si="39"/>
        <v>0.4153299327147616</v>
      </c>
      <c r="CY50" s="14">
        <f t="shared" si="39"/>
        <v>0.32165007129747725</v>
      </c>
      <c r="CZ50" s="14">
        <f t="shared" si="39"/>
        <v>0.28487379145854624</v>
      </c>
      <c r="DA50" s="14">
        <f t="shared" si="39"/>
        <v>0.28670452659063161</v>
      </c>
      <c r="DB50" s="14">
        <f t="shared" si="39"/>
        <v>0.43479434605433037</v>
      </c>
    </row>
    <row r="51" spans="1:107" x14ac:dyDescent="0.3">
      <c r="A51" s="44" t="s">
        <v>18</v>
      </c>
      <c r="B51" s="44"/>
      <c r="C51" s="14">
        <v>2</v>
      </c>
      <c r="D51" s="14">
        <v>3</v>
      </c>
      <c r="E51" s="14">
        <v>4</v>
      </c>
      <c r="F51" s="14">
        <v>5</v>
      </c>
      <c r="G51" s="14">
        <v>6</v>
      </c>
      <c r="H51" s="14">
        <v>7</v>
      </c>
      <c r="I51" s="14">
        <v>8</v>
      </c>
      <c r="J51" s="14">
        <v>9</v>
      </c>
      <c r="K51" s="14">
        <v>10</v>
      </c>
      <c r="L51" s="14">
        <v>11</v>
      </c>
      <c r="P51" s="14">
        <v>11</v>
      </c>
      <c r="Q51" s="14">
        <f t="shared" ref="Q51:Z51" si="40">Q9-Q30</f>
        <v>0.26256120255515186</v>
      </c>
      <c r="R51" s="14">
        <f t="shared" si="40"/>
        <v>0.25465480777563587</v>
      </c>
      <c r="S51" s="14">
        <f t="shared" si="40"/>
        <v>0.24621444602821474</v>
      </c>
      <c r="T51" s="14">
        <f t="shared" si="40"/>
        <v>0.23650939936096971</v>
      </c>
      <c r="U51" s="14">
        <f t="shared" si="40"/>
        <v>0.24793316254124281</v>
      </c>
      <c r="V51" s="14">
        <f t="shared" si="40"/>
        <v>0.36839632831843333</v>
      </c>
      <c r="W51" s="14">
        <f t="shared" si="40"/>
        <v>0.35983574771120169</v>
      </c>
      <c r="X51" s="14">
        <f t="shared" si="40"/>
        <v>0.34654434447211308</v>
      </c>
      <c r="Y51" s="14">
        <f t="shared" si="40"/>
        <v>0.33829647939862761</v>
      </c>
      <c r="Z51" s="14">
        <f t="shared" si="40"/>
        <v>0.27268767215049072</v>
      </c>
      <c r="AO51" s="14">
        <v>18</v>
      </c>
      <c r="AP51" s="14">
        <f>12/52*'Dealer Stats'!B$4/100</f>
        <v>3.0610678249629947E-2</v>
      </c>
      <c r="AQ51" s="14">
        <f>12/52*'Dealer Stats'!C$4/100</f>
        <v>2.9797389507659401E-2</v>
      </c>
      <c r="AR51" s="14">
        <f>12/52*'Dealer Stats'!D$4/100</f>
        <v>2.8438228205498125E-2</v>
      </c>
      <c r="AS51" s="14">
        <f>12/52*'Dealer Stats'!E$4/100</f>
        <v>2.8030739422471918E-2</v>
      </c>
      <c r="AT51" s="14">
        <f>12/52*'Dealer Stats'!F$4/100</f>
        <v>2.45620570976985E-2</v>
      </c>
      <c r="AU51" s="14">
        <f>12/52*'Dealer Stats'!G$4/100</f>
        <v>3.1896789795071073E-2</v>
      </c>
      <c r="AV51" s="14">
        <f>12/52*'Dealer Stats'!H$4/100</f>
        <v>8.30564575660553E-2</v>
      </c>
      <c r="AW51" s="14">
        <f>12/52*'Dealer Stats'!I$4/100</f>
        <v>2.7071120355885759E-2</v>
      </c>
      <c r="AX51" s="14">
        <f>12/52*'Dealer Stats'!J$4/100</f>
        <v>2.7936995318156865E-2</v>
      </c>
      <c r="AY51" s="14">
        <f>12/52*'Dealer Stats'!K$4/100</f>
        <v>3.8166412799259142E-2</v>
      </c>
      <c r="BC51" s="14" t="s">
        <v>22</v>
      </c>
      <c r="BD51" s="14">
        <f>SUM(AP$50:AP$53)+'Dealer Stats'!B$8/100</f>
        <v>0.46735341281381049</v>
      </c>
      <c r="BE51" s="14">
        <f>SUM(AQ$50:AQ$53)+'Dealer Stats'!C$8/100</f>
        <v>0.48237792866767415</v>
      </c>
      <c r="BF51" s="14">
        <f>SUM(AR$50:AR$53)+'Dealer Stats'!D$8/100</f>
        <v>0.49831308519723283</v>
      </c>
      <c r="BG51" s="14">
        <f>SUM(AS$50:AS$53)+'Dealer Stats'!E$8/100</f>
        <v>0.51656114426985422</v>
      </c>
      <c r="BH51" s="14">
        <f>SUM(AT$50:AT$53)+'Dealer Stats'!F$8/100</f>
        <v>0.5221850957287959</v>
      </c>
      <c r="BI51" s="14">
        <f>SUM(AU$50:AU$53)+'Dealer Stats'!G$8/100</f>
        <v>0.42527816455135148</v>
      </c>
      <c r="BJ51" s="14">
        <f>SUM(AV$50:AV$53)+'Dealer Stats'!H$8/100</f>
        <v>0.39161207751449623</v>
      </c>
      <c r="BK51" s="14">
        <f>SUM(AW$50:AW$53)+'Dealer Stats'!I$8/100</f>
        <v>0.3566156662625945</v>
      </c>
      <c r="BL51" s="14">
        <f>SUM(AX$50:AX$53)+'Dealer Stats'!J$8/100</f>
        <v>0.34256001581949508</v>
      </c>
      <c r="BM51" s="14">
        <f>SUM(AY$50:AY$53)+'Dealer Stats'!K$8/100</f>
        <v>0.49045423033989338</v>
      </c>
      <c r="BV51" s="30" t="s">
        <v>29</v>
      </c>
      <c r="BW51" s="14">
        <v>10</v>
      </c>
      <c r="BX51" s="14">
        <f t="shared" ref="BX51:CG51" si="41">Q8</f>
        <v>0.62839950018419422</v>
      </c>
      <c r="BY51" s="14">
        <f t="shared" si="41"/>
        <v>0.6386731322303616</v>
      </c>
      <c r="BZ51" s="14">
        <f t="shared" si="41"/>
        <v>0.6494404503210921</v>
      </c>
      <c r="CA51" s="14">
        <f t="shared" si="41"/>
        <v>0.66192871710128365</v>
      </c>
      <c r="CB51" s="14">
        <f t="shared" si="41"/>
        <v>0.67097523987459251</v>
      </c>
      <c r="CC51" s="14">
        <f t="shared" si="41"/>
        <v>0.63103974846434685</v>
      </c>
      <c r="CD51" s="14">
        <f t="shared" si="41"/>
        <v>0.60447834682025303</v>
      </c>
      <c r="CE51" s="14">
        <f t="shared" si="41"/>
        <v>0.57661272215356041</v>
      </c>
      <c r="CF51" s="14">
        <f t="shared" si="41"/>
        <v>0.5693338526816365</v>
      </c>
      <c r="CG51" s="14">
        <f t="shared" si="41"/>
        <v>0.66466127944011943</v>
      </c>
      <c r="CQ51" s="30" t="s">
        <v>29</v>
      </c>
      <c r="CR51" s="14">
        <v>10</v>
      </c>
      <c r="CS51" s="14">
        <f t="shared" ref="CS51:DB51" si="42">Q119</f>
        <v>0.56030435927627043</v>
      </c>
      <c r="CT51" s="14">
        <f t="shared" si="42"/>
        <v>0.5724028911225616</v>
      </c>
      <c r="CU51" s="14">
        <f t="shared" si="42"/>
        <v>0.5852990083773163</v>
      </c>
      <c r="CV51" s="14">
        <f t="shared" si="42"/>
        <v>0.60027315413623872</v>
      </c>
      <c r="CW51" s="14">
        <f t="shared" si="42"/>
        <v>0.61044886916171415</v>
      </c>
      <c r="CX51" s="14">
        <f t="shared" si="42"/>
        <v>0.56171177585313603</v>
      </c>
      <c r="CY51" s="14">
        <f t="shared" si="42"/>
        <v>0.53560011695527487</v>
      </c>
      <c r="CZ51" s="14">
        <f t="shared" si="42"/>
        <v>0.49394112841841981</v>
      </c>
      <c r="DA51" s="14">
        <f t="shared" si="42"/>
        <v>0.42746779051282979</v>
      </c>
      <c r="DB51" s="14">
        <f t="shared" si="42"/>
        <v>0.5844768967466738</v>
      </c>
    </row>
    <row r="52" spans="1:107" x14ac:dyDescent="0.3">
      <c r="B52" s="14">
        <v>17</v>
      </c>
      <c r="C52" s="14">
        <f>SUM('Player Stats'!$N$3:$N$7)/100*'Dealer Stats'!B$3/100</f>
        <v>5.3311078497894078E-2</v>
      </c>
      <c r="D52" s="14">
        <f>SUM('Player Stats'!$N$3:$N$7)/100*'Dealer Stats'!C$3/100</f>
        <v>5.1411984483555891E-2</v>
      </c>
      <c r="E52" s="14">
        <f>SUM('Player Stats'!$N$3:$N$7)/100*'Dealer Stats'!D$3/100</f>
        <v>5.0023999488756139E-2</v>
      </c>
      <c r="F52" s="14">
        <f>SUM('Player Stats'!$N$3:$N$7)/100*'Dealer Stats'!E$3/100</f>
        <v>4.6716923549251173E-2</v>
      </c>
      <c r="G52" s="14">
        <f>SUM('Player Stats'!$N$3:$N$7)/100*'Dealer Stats'!F$3/100</f>
        <v>6.3784299717535617E-2</v>
      </c>
      <c r="H52" s="14">
        <f>SUM('Player Stats'!$N$3:$N$7)/100*'Dealer Stats'!G$3/100</f>
        <v>0.14199743994319652</v>
      </c>
      <c r="I52" s="14">
        <f>SUM('Player Stats'!$N$3:$N$7)/100*'Dealer Stats'!H$3/100</f>
        <v>4.9660261033536483E-2</v>
      </c>
      <c r="J52" s="14">
        <f>SUM('Player Stats'!$N$3:$N$7)/100*'Dealer Stats'!I$3/100</f>
        <v>4.6346223774121988E-2</v>
      </c>
      <c r="K52" s="14">
        <f>SUM('Player Stats'!$N$3:$N$7)/100*'Dealer Stats'!J$3/100</f>
        <v>4.6743132589699643E-2</v>
      </c>
      <c r="L52" s="14">
        <f>SUM('Player Stats'!$N$3:$N$7)/100*'Dealer Stats'!K$3/100</f>
        <v>3.0466623452965268E-2</v>
      </c>
      <c r="P52" s="14">
        <v>12</v>
      </c>
      <c r="Q52" s="14">
        <f t="shared" ref="Q52:Z52" si="43">Q10-Q31</f>
        <v>2.9889312981505822E-2</v>
      </c>
      <c r="R52" s="14">
        <f t="shared" si="43"/>
        <v>1.992638728090379E-2</v>
      </c>
      <c r="S52" s="14">
        <f t="shared" si="43"/>
        <v>9.4244134643088895E-3</v>
      </c>
      <c r="T52" s="14">
        <f t="shared" si="43"/>
        <v>-2.8191746211996271E-3</v>
      </c>
      <c r="U52" s="14">
        <f t="shared" si="43"/>
        <v>6.7940360213471496E-3</v>
      </c>
      <c r="V52" s="14">
        <f t="shared" si="43"/>
        <v>0.13423286122874595</v>
      </c>
      <c r="W52" s="14">
        <f t="shared" si="43"/>
        <v>0.12596130424153246</v>
      </c>
      <c r="X52" s="14">
        <f t="shared" si="43"/>
        <v>0.11179214553237621</v>
      </c>
      <c r="Y52" s="14">
        <f t="shared" si="43"/>
        <v>9.7903413289221253E-2</v>
      </c>
      <c r="Z52" s="14">
        <f t="shared" si="43"/>
        <v>2.2133699977139876E-2</v>
      </c>
      <c r="AO52" s="14">
        <v>19</v>
      </c>
      <c r="AP52" s="14">
        <f>8/52*'Dealer Stats'!B$5/100</f>
        <v>1.9633211793291801E-2</v>
      </c>
      <c r="AQ52" s="14">
        <f>8/52*'Dealer Stats'!C$5/100</f>
        <v>1.9002858253226632E-2</v>
      </c>
      <c r="AR52" s="14">
        <f>8/52*'Dealer Stats'!D$5/100</f>
        <v>1.8458260594784583E-2</v>
      </c>
      <c r="AS52" s="14">
        <f>8/52*'Dealer Stats'!E$5/100</f>
        <v>1.7890233249926446E-2</v>
      </c>
      <c r="AT52" s="14">
        <f>8/52*'Dealer Stats'!F$5/100</f>
        <v>1.6394546170882738E-2</v>
      </c>
      <c r="AU52" s="14">
        <f>8/52*'Dealer Stats'!G$5/100</f>
        <v>1.2067971626818696E-2</v>
      </c>
      <c r="AV52" s="14">
        <f>8/52*'Dealer Stats'!H$5/100</f>
        <v>1.9803722799170045E-2</v>
      </c>
      <c r="AW52" s="14">
        <f>8/52*'Dealer Stats'!I$5/100</f>
        <v>5.4097671211256727E-2</v>
      </c>
      <c r="AX52" s="14">
        <f>8/52*'Dealer Stats'!J$5/100</f>
        <v>1.8667621728824215E-2</v>
      </c>
      <c r="AY52" s="14">
        <f>8/52*'Dealer Stats'!K$5/100</f>
        <v>2.4416603991637063E-2</v>
      </c>
      <c r="BC52" s="14" t="s">
        <v>24</v>
      </c>
      <c r="BD52" s="14">
        <f>SUM(AP$50:AP$53)+'Dealer Stats'!B$8/100</f>
        <v>0.46735341281381049</v>
      </c>
      <c r="BE52" s="14">
        <f>SUM(AQ$50:AQ$53)+'Dealer Stats'!C$8/100</f>
        <v>0.48237792866767415</v>
      </c>
      <c r="BF52" s="14">
        <f>SUM(AR$50:AR$53)+'Dealer Stats'!D$8/100</f>
        <v>0.49831308519723283</v>
      </c>
      <c r="BG52" s="14">
        <f>SUM(AS$50:AS$53)+'Dealer Stats'!E$8/100</f>
        <v>0.51656114426985422</v>
      </c>
      <c r="BH52" s="14">
        <f>SUM(AT$50:AT$53)+'Dealer Stats'!F$8/100</f>
        <v>0.5221850957287959</v>
      </c>
      <c r="BI52" s="14">
        <f>SUM(AU$50:AU$53)+'Dealer Stats'!G$8/100</f>
        <v>0.42527816455135148</v>
      </c>
      <c r="BJ52" s="14">
        <f>SUM(AV$50:AV$53)+'Dealer Stats'!H$8/100</f>
        <v>0.39161207751449623</v>
      </c>
      <c r="BK52" s="14">
        <f>SUM(AW$50:AW$53)+'Dealer Stats'!I$8/100</f>
        <v>0.3566156662625945</v>
      </c>
      <c r="BL52" s="14">
        <f>SUM(AX$50:AX$53)+'Dealer Stats'!J$8/100</f>
        <v>0.34256001581949508</v>
      </c>
      <c r="BM52" s="14">
        <f>SUM(AY$50:AY$53)+'Dealer Stats'!K$8/100</f>
        <v>0.49045423033989338</v>
      </c>
      <c r="BV52" s="30" t="s">
        <v>33</v>
      </c>
      <c r="BW52" s="14">
        <v>12</v>
      </c>
      <c r="BX52" s="14">
        <f t="shared" ref="BX52:CG52" si="44">Q10</f>
        <v>0.3950933303516514</v>
      </c>
      <c r="BY52" s="14">
        <f t="shared" si="44"/>
        <v>0.40332971706725329</v>
      </c>
      <c r="BZ52" s="14">
        <f t="shared" si="44"/>
        <v>0.41205593066771407</v>
      </c>
      <c r="CA52" s="14">
        <f t="shared" si="44"/>
        <v>0.42202796950575916</v>
      </c>
      <c r="CB52" s="14">
        <f t="shared" si="44"/>
        <v>0.42924509310052594</v>
      </c>
      <c r="CC52" s="14">
        <f t="shared" si="44"/>
        <v>0.39602566324292077</v>
      </c>
      <c r="CD52" s="14">
        <f t="shared" si="44"/>
        <v>0.36970139951897274</v>
      </c>
      <c r="CE52" s="14">
        <f t="shared" si="44"/>
        <v>0.3409426286756182</v>
      </c>
      <c r="CF52" s="14">
        <f t="shared" si="44"/>
        <v>0.32819389442619595</v>
      </c>
      <c r="CG52" s="14">
        <f t="shared" si="44"/>
        <v>0.41343704100848877</v>
      </c>
      <c r="CQ52" s="30" t="s">
        <v>33</v>
      </c>
      <c r="CR52" s="14">
        <v>12</v>
      </c>
      <c r="CS52" s="14">
        <f t="shared" ref="CS52:DB52" si="45">Q121</f>
        <v>0.35507975070125369</v>
      </c>
      <c r="CT52" s="14">
        <f t="shared" si="45"/>
        <v>0.36449640905304176</v>
      </c>
      <c r="CU52" s="14">
        <f t="shared" si="45"/>
        <v>0.37450660204030173</v>
      </c>
      <c r="CV52" s="14">
        <f t="shared" si="45"/>
        <v>0.3859093182147938</v>
      </c>
      <c r="CW52" s="14">
        <f t="shared" si="45"/>
        <v>0.39228267857181187</v>
      </c>
      <c r="CX52" s="14">
        <f t="shared" si="45"/>
        <v>0.34493912054185416</v>
      </c>
      <c r="CY52" s="14">
        <f t="shared" si="45"/>
        <v>0.31682413999627745</v>
      </c>
      <c r="CZ52" s="14">
        <f t="shared" si="45"/>
        <v>0.28625988585848366</v>
      </c>
      <c r="DA52" s="14">
        <f t="shared" si="45"/>
        <v>0.27182511376074575</v>
      </c>
      <c r="DB52" s="14">
        <f t="shared" si="45"/>
        <v>0.37014110958319507</v>
      </c>
    </row>
    <row r="53" spans="1:107" x14ac:dyDescent="0.3">
      <c r="B53" s="14">
        <v>18</v>
      </c>
      <c r="C53" s="14">
        <f>SUM('Player Stats'!$N$4:$N$7)/100*'Dealer Stats'!B$4/100</f>
        <v>4.0866771521014471E-2</v>
      </c>
      <c r="D53" s="14">
        <f>SUM('Player Stats'!$N$4:$N$7)/100*'Dealer Stats'!C$4/100</f>
        <v>3.9780990770660614E-2</v>
      </c>
      <c r="E53" s="14">
        <f>SUM('Player Stats'!$N$4:$N$7)/100*'Dealer Stats'!D$4/100</f>
        <v>3.7966443116973753E-2</v>
      </c>
      <c r="F53" s="14">
        <f>SUM('Player Stats'!$N$4:$N$7)/100*'Dealer Stats'!E$4/100</f>
        <v>3.7422425409900907E-2</v>
      </c>
      <c r="G53" s="14">
        <f>SUM('Player Stats'!$N$4:$N$7)/100*'Dealer Stats'!F$4/100</f>
        <v>3.2791562712593307E-2</v>
      </c>
      <c r="H53" s="14">
        <f>SUM('Player Stats'!$N$4:$N$7)/100*'Dealer Stats'!G$4/100</f>
        <v>4.2583794131538191E-2</v>
      </c>
      <c r="I53" s="14">
        <f>SUM('Player Stats'!$N$4:$N$7)/100*'Dealer Stats'!H$4/100</f>
        <v>0.11088448439517501</v>
      </c>
      <c r="J53" s="14">
        <f>SUM('Player Stats'!$N$4:$N$7)/100*'Dealer Stats'!I$4/100</f>
        <v>3.6141286428870337E-2</v>
      </c>
      <c r="K53" s="14">
        <f>SUM('Player Stats'!$N$4:$N$7)/100*'Dealer Stats'!J$4/100</f>
        <v>3.7297272387767803E-2</v>
      </c>
      <c r="L53" s="14">
        <f>SUM('Player Stats'!$N$4:$N$7)/100*'Dealer Stats'!K$4/100</f>
        <v>5.0954051358300154E-2</v>
      </c>
      <c r="P53" s="14">
        <v>13</v>
      </c>
      <c r="Q53" s="14">
        <f t="shared" ref="Q53:Z53" si="46">Q11-Q32</f>
        <v>1.8630669891063767E-3</v>
      </c>
      <c r="R53" s="14">
        <f t="shared" si="46"/>
        <v>-9.4936162376574318E-3</v>
      </c>
      <c r="S53" s="14">
        <f t="shared" si="46"/>
        <v>-2.1467815922283584E-2</v>
      </c>
      <c r="T53" s="14">
        <f t="shared" si="46"/>
        <v>-3.5413412781760134E-2</v>
      </c>
      <c r="U53" s="14">
        <f t="shared" si="46"/>
        <v>-2.5605682097108506E-2</v>
      </c>
      <c r="V53" s="14">
        <f t="shared" si="46"/>
        <v>0.11418105710284437</v>
      </c>
      <c r="W53" s="14">
        <f t="shared" si="46"/>
        <v>0.10723237280677783</v>
      </c>
      <c r="X53" s="14">
        <f t="shared" si="46"/>
        <v>9.414052498976716E-2</v>
      </c>
      <c r="Y53" s="14">
        <f t="shared" si="46"/>
        <v>8.0177275632068001E-2</v>
      </c>
      <c r="Z53" s="14">
        <f t="shared" si="46"/>
        <v>-7.9164967922134011E-3</v>
      </c>
      <c r="AO53" s="14">
        <v>20</v>
      </c>
      <c r="AP53" s="14">
        <f>4/52*'Dealer Stats'!B$6/100</f>
        <v>9.3112293370989155E-3</v>
      </c>
      <c r="AQ53" s="14">
        <f>4/52*'Dealer Stats'!C$6/100</f>
        <v>9.0974057317070468E-3</v>
      </c>
      <c r="AR53" s="14">
        <f>4/52*'Dealer Stats'!D$6/100</f>
        <v>8.817100603206585E-3</v>
      </c>
      <c r="AS53" s="14">
        <f>4/52*'Dealer Stats'!E$6/100</f>
        <v>8.4673234223305634E-3</v>
      </c>
      <c r="AT53" s="14">
        <f>4/52*'Dealer Stats'!F$6/100</f>
        <v>7.8153061717710689E-3</v>
      </c>
      <c r="AU53" s="14">
        <f>4/52*'Dealer Stats'!G$6/100</f>
        <v>6.0680443918249075E-3</v>
      </c>
      <c r="AV53" s="14">
        <f>4/52*'Dealer Stats'!H$6/100</f>
        <v>5.3344416034832587E-3</v>
      </c>
      <c r="AW53" s="14">
        <f>4/52*'Dealer Stats'!I$6/100</f>
        <v>9.2668677540680231E-3</v>
      </c>
      <c r="AX53" s="14">
        <f>4/52*'Dealer Stats'!J$6/100</f>
        <v>2.8318273191198454E-2</v>
      </c>
      <c r="AY53" s="14">
        <f>4/52*'Dealer Stats'!K$6/100</f>
        <v>1.2225769400489171E-2</v>
      </c>
      <c r="BC53" s="14" t="s">
        <v>26</v>
      </c>
      <c r="BD53" s="14">
        <f>SUM(AP$50:AP$53)+'Dealer Stats'!B$8/100</f>
        <v>0.46735341281381049</v>
      </c>
      <c r="BE53" s="14">
        <f>SUM(AQ$50:AQ$53)+'Dealer Stats'!C$8/100</f>
        <v>0.48237792866767415</v>
      </c>
      <c r="BF53" s="14">
        <f>SUM(AR$50:AR$53)+'Dealer Stats'!D$8/100</f>
        <v>0.49831308519723283</v>
      </c>
      <c r="BG53" s="14">
        <f>SUM(AS$50:AS$53)+'Dealer Stats'!E$8/100</f>
        <v>0.51656114426985422</v>
      </c>
      <c r="BH53" s="14">
        <f>SUM(AT$50:AT$53)+'Dealer Stats'!F$8/100</f>
        <v>0.5221850957287959</v>
      </c>
      <c r="BI53" s="14">
        <f>SUM(AU$50:AU$53)+'Dealer Stats'!G$8/100</f>
        <v>0.42527816455135148</v>
      </c>
      <c r="BJ53" s="14">
        <f>SUM(AV$50:AV$53)+'Dealer Stats'!H$8/100</f>
        <v>0.39161207751449623</v>
      </c>
      <c r="BK53" s="14">
        <f>SUM(AW$50:AW$53)+'Dealer Stats'!I$8/100</f>
        <v>0.3566156662625945</v>
      </c>
      <c r="BL53" s="14">
        <f>SUM(AX$50:AX$53)+'Dealer Stats'!J$8/100</f>
        <v>0.34256001581949508</v>
      </c>
      <c r="BM53" s="14">
        <f>SUM(AY$50:AY$53)+'Dealer Stats'!K$8/100</f>
        <v>0.49045423033989338</v>
      </c>
      <c r="BV53" s="30" t="s">
        <v>35</v>
      </c>
      <c r="BW53" s="14">
        <v>14</v>
      </c>
      <c r="BX53" s="14">
        <f t="shared" ref="BX53:CG53" si="47">Q12</f>
        <v>0.33838130828252522</v>
      </c>
      <c r="BY53" s="14">
        <f t="shared" si="47"/>
        <v>0.34382542314402376</v>
      </c>
      <c r="BZ53" s="14">
        <f t="shared" si="47"/>
        <v>0.34960238171873964</v>
      </c>
      <c r="CA53" s="14">
        <f t="shared" si="47"/>
        <v>0.35616549448863749</v>
      </c>
      <c r="CB53" s="14">
        <f t="shared" si="47"/>
        <v>0.36371671803908723</v>
      </c>
      <c r="CC53" s="14">
        <f t="shared" si="47"/>
        <v>0.35494731859914219</v>
      </c>
      <c r="CD53" s="14">
        <f t="shared" si="47"/>
        <v>0.33139531119590826</v>
      </c>
      <c r="CE53" s="14">
        <f t="shared" si="47"/>
        <v>0.30519892790793224</v>
      </c>
      <c r="CF53" s="14">
        <f t="shared" si="47"/>
        <v>0.2923004116311152</v>
      </c>
      <c r="CG53" s="14">
        <f t="shared" si="47"/>
        <v>0.35272471177033621</v>
      </c>
      <c r="CQ53" s="30" t="s">
        <v>35</v>
      </c>
      <c r="CR53" s="14">
        <v>14</v>
      </c>
      <c r="CS53" s="14">
        <f t="shared" ref="CS53:DB53" si="48">Q123</f>
        <v>0.29855115850094022</v>
      </c>
      <c r="CT53" s="14">
        <f t="shared" si="48"/>
        <v>0.3051707586112109</v>
      </c>
      <c r="CU53" s="14">
        <f t="shared" si="48"/>
        <v>0.31222380188105353</v>
      </c>
      <c r="CV53" s="14">
        <f t="shared" si="48"/>
        <v>0.32021523292281417</v>
      </c>
      <c r="CW53" s="14">
        <f t="shared" si="48"/>
        <v>0.32689666008910412</v>
      </c>
      <c r="CX53" s="14">
        <f t="shared" si="48"/>
        <v>0.30401329341780159</v>
      </c>
      <c r="CY53" s="14">
        <f t="shared" si="48"/>
        <v>0.27897855610660582</v>
      </c>
      <c r="CZ53" s="14">
        <f t="shared" si="48"/>
        <v>0.25071568498033148</v>
      </c>
      <c r="DA53" s="14">
        <f t="shared" si="48"/>
        <v>0.23613221243093108</v>
      </c>
      <c r="DB53" s="14">
        <f t="shared" si="48"/>
        <v>0.30966869948981635</v>
      </c>
    </row>
    <row r="54" spans="1:107" x14ac:dyDescent="0.3">
      <c r="B54" s="14">
        <v>19</v>
      </c>
      <c r="C54" s="14">
        <f>SUM('Player Stats'!$N$5:$N$7)/100*'Dealer Stats'!B$5/100</f>
        <v>2.9476837769115711E-2</v>
      </c>
      <c r="D54" s="14">
        <f>SUM('Player Stats'!$N$5:$N$7)/100*'Dealer Stats'!C$5/100</f>
        <v>2.8530439939085814E-2</v>
      </c>
      <c r="E54" s="14">
        <f>SUM('Player Stats'!$N$5:$N$7)/100*'Dealer Stats'!D$5/100</f>
        <v>2.7712793952461175E-2</v>
      </c>
      <c r="F54" s="14">
        <f>SUM('Player Stats'!$N$5:$N$7)/100*'Dealer Stats'!E$5/100</f>
        <v>2.6859971191259883E-2</v>
      </c>
      <c r="G54" s="14">
        <f>SUM('Player Stats'!$N$5:$N$7)/100*'Dealer Stats'!F$5/100</f>
        <v>2.4614382143145108E-2</v>
      </c>
      <c r="H54" s="14">
        <f>SUM('Player Stats'!$N$5:$N$7)/100*'Dealer Stats'!G$5/100</f>
        <v>1.8118565907161918E-2</v>
      </c>
      <c r="I54" s="14">
        <f>SUM('Player Stats'!$N$5:$N$7)/100*'Dealer Stats'!H$5/100</f>
        <v>2.9732838942588463E-2</v>
      </c>
      <c r="J54" s="14">
        <f>SUM('Player Stats'!$N$5:$N$7)/100*'Dealer Stats'!I$5/100</f>
        <v>8.1220958382673916E-2</v>
      </c>
      <c r="K54" s="14">
        <f>SUM('Player Stats'!$N$5:$N$7)/100*'Dealer Stats'!J$5/100</f>
        <v>2.8027123785410505E-2</v>
      </c>
      <c r="L54" s="14">
        <f>SUM('Player Stats'!$N$5:$N$7)/100*'Dealer Stats'!K$5/100</f>
        <v>3.6658509178826328E-2</v>
      </c>
      <c r="P54" s="14">
        <v>14</v>
      </c>
      <c r="Q54" s="14">
        <f t="shared" ref="Q54:Z54" si="49">Q12-Q33</f>
        <v>-2.6822709087620356E-2</v>
      </c>
      <c r="R54" s="14">
        <f t="shared" si="49"/>
        <v>-3.9577906642325744E-2</v>
      </c>
      <c r="S54" s="14">
        <f t="shared" si="49"/>
        <v>-5.3029135484665535E-2</v>
      </c>
      <c r="T54" s="14">
        <f t="shared" si="49"/>
        <v>-6.8681649638321296E-2</v>
      </c>
      <c r="U54" s="14">
        <f t="shared" si="49"/>
        <v>-5.8734339040091565E-2</v>
      </c>
      <c r="V54" s="14">
        <f t="shared" si="49"/>
        <v>9.3154516584967373E-2</v>
      </c>
      <c r="W54" s="14">
        <f t="shared" si="49"/>
        <v>8.7655215918467977E-2</v>
      </c>
      <c r="X54" s="14">
        <f t="shared" si="49"/>
        <v>7.6048444764690248E-2</v>
      </c>
      <c r="Y54" s="14">
        <f t="shared" si="49"/>
        <v>6.2009930494140497E-2</v>
      </c>
      <c r="Z54" s="14">
        <f t="shared" si="49"/>
        <v>-3.8578629261012687E-2</v>
      </c>
      <c r="BC54" s="14" t="s">
        <v>28</v>
      </c>
      <c r="BD54" s="14">
        <f>SUM(AP$50:AP$53)+'Dealer Stats'!B$8/100</f>
        <v>0.46735341281381049</v>
      </c>
      <c r="BE54" s="14">
        <f>SUM(AQ$50:AQ$53)+'Dealer Stats'!C$8/100</f>
        <v>0.48237792866767415</v>
      </c>
      <c r="BF54" s="14">
        <f>SUM(AR$50:AR$53)+'Dealer Stats'!D$8/100</f>
        <v>0.49831308519723283</v>
      </c>
      <c r="BG54" s="14">
        <f>SUM(AS$50:AS$53)+'Dealer Stats'!E$8/100</f>
        <v>0.51656114426985422</v>
      </c>
      <c r="BH54" s="14">
        <f>SUM(AT$50:AT$53)+'Dealer Stats'!F$8/100</f>
        <v>0.5221850957287959</v>
      </c>
      <c r="BI54" s="14">
        <f>SUM(AU$50:AU$53)+'Dealer Stats'!G$8/100</f>
        <v>0.42527816455135148</v>
      </c>
      <c r="BJ54" s="14">
        <f>SUM(AV$50:AV$53)+'Dealer Stats'!H$8/100</f>
        <v>0.39161207751449623</v>
      </c>
      <c r="BK54" s="14">
        <f>SUM(AW$50:AW$53)+'Dealer Stats'!I$8/100</f>
        <v>0.3566156662625945</v>
      </c>
      <c r="BL54" s="14">
        <f>SUM(AX$50:AX$53)+'Dealer Stats'!J$8/100</f>
        <v>0.34256001581949508</v>
      </c>
      <c r="BM54" s="14">
        <f>SUM(AY$50:AY$53)+'Dealer Stats'!K$8/100</f>
        <v>0.49045423033989338</v>
      </c>
      <c r="BV54" s="30" t="s">
        <v>37</v>
      </c>
      <c r="BW54" s="14">
        <v>16</v>
      </c>
      <c r="BX54" s="14">
        <f t="shared" ref="BX54:CG54" si="50">Q14</f>
        <v>0.28361645059416507</v>
      </c>
      <c r="BY54" s="14">
        <f t="shared" si="50"/>
        <v>0.28626909820136393</v>
      </c>
      <c r="BZ54" s="14">
        <f t="shared" si="50"/>
        <v>0.28909571430920644</v>
      </c>
      <c r="CA54" s="14">
        <f t="shared" si="50"/>
        <v>0.29225216687370031</v>
      </c>
      <c r="CB54" s="14">
        <f t="shared" si="50"/>
        <v>0.30022408549924851</v>
      </c>
      <c r="CC54" s="14">
        <f t="shared" si="50"/>
        <v>0.31640319729717331</v>
      </c>
      <c r="CD54" s="14">
        <f t="shared" si="50"/>
        <v>0.29561049704720621</v>
      </c>
      <c r="CE54" s="14">
        <f t="shared" si="50"/>
        <v>0.27122128299406456</v>
      </c>
      <c r="CF54" s="14">
        <f t="shared" si="50"/>
        <v>0.25805091482207965</v>
      </c>
      <c r="CG54" s="14">
        <f t="shared" si="50"/>
        <v>0.29396754073918019</v>
      </c>
      <c r="CQ54" s="30" t="s">
        <v>37</v>
      </c>
      <c r="CR54" s="14">
        <v>16</v>
      </c>
      <c r="CS54" s="14">
        <f t="shared" ref="CS54:DB54" si="51">Q125</f>
        <v>0.24347974680941975</v>
      </c>
      <c r="CT54" s="14">
        <f t="shared" si="51"/>
        <v>0.24731612126087088</v>
      </c>
      <c r="CU54" s="14">
        <f t="shared" si="51"/>
        <v>0.25143100344612002</v>
      </c>
      <c r="CV54" s="14">
        <f t="shared" si="51"/>
        <v>0.25602126780707252</v>
      </c>
      <c r="CW54" s="14">
        <f t="shared" si="51"/>
        <v>0.26315912852290274</v>
      </c>
      <c r="CX54" s="14">
        <f t="shared" si="51"/>
        <v>0.26521221644282522</v>
      </c>
      <c r="CY54" s="14">
        <f t="shared" si="51"/>
        <v>0.24253726977734663</v>
      </c>
      <c r="CZ54" s="14">
        <f t="shared" si="51"/>
        <v>0.21634312833145411</v>
      </c>
      <c r="DA54" s="14">
        <f t="shared" si="51"/>
        <v>0.20151259855075707</v>
      </c>
      <c r="DB54" s="14">
        <f t="shared" si="51"/>
        <v>0.25051877665024569</v>
      </c>
    </row>
    <row r="55" spans="1:107" x14ac:dyDescent="0.3">
      <c r="B55" s="14">
        <v>20</v>
      </c>
      <c r="C55" s="14">
        <f>SUM('Player Stats'!$N$6:$N$7)/100*'Dealer Stats'!B$6/100</f>
        <v>1.862891375841505E-2</v>
      </c>
      <c r="D55" s="14">
        <f>SUM('Player Stats'!$N$6:$N$7)/100*'Dealer Stats'!C$6/100</f>
        <v>1.8201118312706526E-2</v>
      </c>
      <c r="E55" s="14">
        <f>SUM('Player Stats'!$N$6:$N$7)/100*'Dealer Stats'!D$6/100</f>
        <v>1.7640313731933147E-2</v>
      </c>
      <c r="F55" s="14">
        <f>SUM('Player Stats'!$N$6:$N$7)/100*'Dealer Stats'!E$6/100</f>
        <v>1.6940516884352635E-2</v>
      </c>
      <c r="G55" s="14">
        <f>SUM('Player Stats'!$N$6:$N$7)/100*'Dealer Stats'!F$6/100</f>
        <v>1.5636030367059305E-2</v>
      </c>
      <c r="H55" s="14">
        <f>SUM('Player Stats'!$N$6:$N$7)/100*'Dealer Stats'!G$6/100</f>
        <v>1.214029550396192E-2</v>
      </c>
      <c r="I55" s="14">
        <f>SUM('Player Stats'!$N$6:$N$7)/100*'Dealer Stats'!H$6/100</f>
        <v>1.0672581351277615E-2</v>
      </c>
      <c r="J55" s="14">
        <f>SUM('Player Stats'!$N$6:$N$7)/100*'Dealer Stats'!I$6/100</f>
        <v>1.8540159838330985E-2</v>
      </c>
      <c r="K55" s="14">
        <f>SUM('Player Stats'!$N$6:$N$7)/100*'Dealer Stats'!J$6/100</f>
        <v>5.6656178251800776E-2</v>
      </c>
      <c r="L55" s="14">
        <f>SUM('Player Stats'!$N$6:$N$7)/100*'Dealer Stats'!K$6/100</f>
        <v>2.4460014413407515E-2</v>
      </c>
      <c r="P55" s="14">
        <v>15</v>
      </c>
      <c r="Q55" s="14">
        <f t="shared" ref="Q55:Z55" si="52">Q13-Q34</f>
        <v>-5.5020687063108753E-2</v>
      </c>
      <c r="R55" s="14">
        <f t="shared" si="52"/>
        <v>-6.9164378322403075E-2</v>
      </c>
      <c r="S55" s="14">
        <f t="shared" si="52"/>
        <v>-8.4082061323795365E-2</v>
      </c>
      <c r="T55" s="14">
        <f t="shared" si="52"/>
        <v>-0.10143110213294149</v>
      </c>
      <c r="U55" s="14">
        <f t="shared" si="52"/>
        <v>-9.1243695165850125E-2</v>
      </c>
      <c r="V55" s="14">
        <f t="shared" si="52"/>
        <v>7.3186911163695356E-2</v>
      </c>
      <c r="W55" s="14">
        <f t="shared" si="52"/>
        <v>6.8881601229419831E-2</v>
      </c>
      <c r="X55" s="14">
        <f t="shared" si="52"/>
        <v>5.7922566173505496E-2</v>
      </c>
      <c r="Y55" s="14">
        <f t="shared" si="52"/>
        <v>4.3784022603293338E-2</v>
      </c>
      <c r="Z55" s="14">
        <f t="shared" si="52"/>
        <v>-6.8913230645325785E-2</v>
      </c>
      <c r="AN55" s="46" t="s">
        <v>32</v>
      </c>
      <c r="AO55" s="44"/>
      <c r="AP55" s="44"/>
      <c r="AQ55" s="44"/>
      <c r="AR55" s="44"/>
      <c r="BC55" s="14" t="s">
        <v>31</v>
      </c>
      <c r="BD55" s="14">
        <f>SUM(AP$57:AP$60)+'Dealer Stats'!B$8/100</f>
        <v>0.46735341281381049</v>
      </c>
      <c r="BE55" s="14">
        <f>SUM(AQ$57:AQ$60)+'Dealer Stats'!C$8/100</f>
        <v>0.48237792866767415</v>
      </c>
      <c r="BF55" s="14">
        <f>SUM(AR$57:AR$60)+'Dealer Stats'!D$8/100</f>
        <v>0.49831308519723283</v>
      </c>
      <c r="BG55" s="14">
        <f>SUM(AS$57:AS$60)+'Dealer Stats'!E$8/100</f>
        <v>0.51656114426985422</v>
      </c>
      <c r="BH55" s="14">
        <f>SUM(AT$57:AT$60)+'Dealer Stats'!F$8/100</f>
        <v>0.5221850957287959</v>
      </c>
      <c r="BI55" s="14">
        <f>SUM(AU$57:AU$60)+'Dealer Stats'!G$8/100</f>
        <v>0.42527816455135148</v>
      </c>
      <c r="BJ55" s="14">
        <f>SUM(AV$57:AV$60)+'Dealer Stats'!H$8/100</f>
        <v>0.39161207751449623</v>
      </c>
      <c r="BK55" s="14">
        <f>SUM(AW$57:AW$60)+'Dealer Stats'!I$8/100</f>
        <v>0.3566156662625945</v>
      </c>
      <c r="BL55" s="14">
        <f>SUM(AX$57:AX$60)+'Dealer Stats'!J$8/100</f>
        <v>0.34256001581949508</v>
      </c>
      <c r="BM55" s="14">
        <f>SUM(AY$57:AY$60)+'Dealer Stats'!K$8/100</f>
        <v>0.49045423033989338</v>
      </c>
      <c r="BV55" s="30" t="s">
        <v>39</v>
      </c>
      <c r="BW55" s="14">
        <v>18</v>
      </c>
      <c r="BX55" s="14">
        <f t="shared" ref="BX55:CG55" si="53">Q16</f>
        <v>0.19561846593923904</v>
      </c>
      <c r="BY55" s="14">
        <f t="shared" si="53"/>
        <v>0.19649537508632459</v>
      </c>
      <c r="BZ55" s="14">
        <f t="shared" si="53"/>
        <v>0.19736533322173999</v>
      </c>
      <c r="CA55" s="14">
        <f t="shared" si="53"/>
        <v>0.19855291026408103</v>
      </c>
      <c r="CB55" s="14">
        <f t="shared" si="53"/>
        <v>0.20121567300486576</v>
      </c>
      <c r="CC55" s="14">
        <f t="shared" si="53"/>
        <v>0.20837134520334602</v>
      </c>
      <c r="CD55" s="14">
        <f t="shared" si="53"/>
        <v>0.21017125863314412</v>
      </c>
      <c r="CE55" s="14">
        <f t="shared" si="53"/>
        <v>0.20815781379654777</v>
      </c>
      <c r="CF55" s="14">
        <f t="shared" si="53"/>
        <v>0.19456076281906926</v>
      </c>
      <c r="CG55" s="14">
        <f t="shared" si="53"/>
        <v>0.20857423306620054</v>
      </c>
      <c r="CQ55" s="30" t="s">
        <v>39</v>
      </c>
      <c r="CR55" s="14">
        <v>18</v>
      </c>
      <c r="CS55" s="14">
        <f t="shared" ref="CS55:DB55" si="54">Q127</f>
        <v>0.17646032999882239</v>
      </c>
      <c r="CT55" s="14">
        <f t="shared" si="54"/>
        <v>0.17786665054931966</v>
      </c>
      <c r="CU55" s="14">
        <f t="shared" si="54"/>
        <v>0.17929019849979122</v>
      </c>
      <c r="CV55" s="14">
        <f t="shared" si="54"/>
        <v>0.18111297357790396</v>
      </c>
      <c r="CW55" s="14">
        <f t="shared" si="54"/>
        <v>0.18517752712270194</v>
      </c>
      <c r="CX55" s="14">
        <f t="shared" si="54"/>
        <v>0.19624841508600199</v>
      </c>
      <c r="CY55" s="14">
        <f t="shared" si="54"/>
        <v>0.19493117138938837</v>
      </c>
      <c r="CZ55" s="14">
        <f t="shared" si="54"/>
        <v>0.17186678609927128</v>
      </c>
      <c r="DA55" s="14">
        <f t="shared" si="54"/>
        <v>0.15675140369036444</v>
      </c>
      <c r="DB55" s="14">
        <f t="shared" si="54"/>
        <v>0.18409821528828496</v>
      </c>
    </row>
    <row r="56" spans="1:107" x14ac:dyDescent="0.3">
      <c r="P56" s="14">
        <v>16</v>
      </c>
      <c r="Q56" s="14">
        <f t="shared" ref="Q56:Z56" si="55">Q14-Q35</f>
        <v>-8.1587566775980502E-2</v>
      </c>
      <c r="R56" s="14">
        <f t="shared" si="55"/>
        <v>-9.7134231584985575E-2</v>
      </c>
      <c r="S56" s="14">
        <f t="shared" si="55"/>
        <v>-0.11353580289419873</v>
      </c>
      <c r="T56" s="14">
        <f t="shared" si="55"/>
        <v>-0.13259497725325847</v>
      </c>
      <c r="U56" s="14">
        <f t="shared" si="55"/>
        <v>-0.12222697157993029</v>
      </c>
      <c r="V56" s="14">
        <f t="shared" si="55"/>
        <v>5.4610395282998492E-2</v>
      </c>
      <c r="W56" s="14">
        <f t="shared" si="55"/>
        <v>5.1870401769765928E-2</v>
      </c>
      <c r="X56" s="14">
        <f t="shared" si="55"/>
        <v>4.2070799850822571E-2</v>
      </c>
      <c r="Y56" s="14">
        <f t="shared" si="55"/>
        <v>2.7760433685104946E-2</v>
      </c>
      <c r="Z56" s="14">
        <f t="shared" si="55"/>
        <v>-9.7335800292168706E-2</v>
      </c>
      <c r="AN56" s="44" t="s">
        <v>18</v>
      </c>
      <c r="AO56" s="44"/>
      <c r="AP56" s="14">
        <v>2</v>
      </c>
      <c r="AQ56" s="14">
        <v>3</v>
      </c>
      <c r="AR56" s="14">
        <v>4</v>
      </c>
      <c r="AS56" s="14">
        <v>5</v>
      </c>
      <c r="AT56" s="14">
        <v>6</v>
      </c>
      <c r="AU56" s="14">
        <v>7</v>
      </c>
      <c r="AV56" s="14">
        <v>8</v>
      </c>
      <c r="AW56" s="14">
        <v>9</v>
      </c>
      <c r="AX56" s="14">
        <v>10</v>
      </c>
      <c r="AY56" s="14">
        <v>11</v>
      </c>
      <c r="BC56" s="14" t="s">
        <v>34</v>
      </c>
      <c r="BD56" s="14">
        <f>SUM(AP$64:AP$67)+'Dealer Stats'!B$8/100</f>
        <v>0.52990979811117367</v>
      </c>
      <c r="BE56" s="14">
        <f>SUM(AQ$64:AQ$67)+'Dealer Stats'!C$8/100</f>
        <v>0.54298302721688219</v>
      </c>
      <c r="BF56" s="14">
        <f>SUM(AR$64:AR$67)+'Dealer Stats'!D$8/100</f>
        <v>0.55672729734548476</v>
      </c>
      <c r="BG56" s="14">
        <f>SUM(AS$64:AS$67)+'Dealer Stats'!E$8/100</f>
        <v>0.572586161728451</v>
      </c>
      <c r="BH56" s="14">
        <f>SUM(AT$64:AT$67)+'Dealer Stats'!F$8/100</f>
        <v>0.58496874973344304</v>
      </c>
      <c r="BI56" s="14">
        <f>SUM(AU$64:AU$67)+'Dealer Stats'!G$8/100</f>
        <v>0.54226437188901899</v>
      </c>
      <c r="BJ56" s="14">
        <f>SUM(AV$64:AV$67)+'Dealer Stats'!H$8/100</f>
        <v>0.50442655528181213</v>
      </c>
      <c r="BK56" s="14">
        <f>SUM(AW$64:AW$67)+'Dealer Stats'!I$8/100</f>
        <v>0.41145892946708673</v>
      </c>
      <c r="BL56" s="14">
        <f>SUM(AX$64:AX$67)+'Dealer Stats'!J$8/100</f>
        <v>0.39850699447090754</v>
      </c>
      <c r="BM56" s="14">
        <f>SUM(AY$64:AY$67)+'Dealer Stats'!K$8/100</f>
        <v>0.54687722047702181</v>
      </c>
      <c r="BV56" s="30" t="s">
        <v>40</v>
      </c>
      <c r="BW56" s="14">
        <v>20</v>
      </c>
      <c r="BX56" s="14">
        <f t="shared" ref="BX56:CG56" si="56">Q18</f>
        <v>6.823493383504603E-2</v>
      </c>
      <c r="BY56" s="14">
        <f t="shared" si="56"/>
        <v>6.8455977588617142E-2</v>
      </c>
      <c r="BZ56" s="14">
        <f t="shared" si="56"/>
        <v>6.8652637422392221E-2</v>
      </c>
      <c r="CA56" s="14">
        <f t="shared" si="56"/>
        <v>6.8932007431474637E-2</v>
      </c>
      <c r="CB56" s="14">
        <f t="shared" si="56"/>
        <v>6.9602305963417377E-2</v>
      </c>
      <c r="CC56" s="14">
        <f t="shared" si="56"/>
        <v>7.1405237145275191E-2</v>
      </c>
      <c r="CD56" s="14">
        <f t="shared" si="56"/>
        <v>7.1761110410735435E-2</v>
      </c>
      <c r="CE56" s="14">
        <f t="shared" si="56"/>
        <v>7.2396005348063619E-2</v>
      </c>
      <c r="CF56" s="14">
        <f t="shared" si="56"/>
        <v>7.4192257222892605E-2</v>
      </c>
      <c r="CG56" s="14">
        <f t="shared" si="56"/>
        <v>7.3516912798611861E-2</v>
      </c>
      <c r="CQ56" s="30" t="s">
        <v>40</v>
      </c>
      <c r="CR56" s="14">
        <v>20</v>
      </c>
      <c r="CS56" s="14">
        <f t="shared" ref="CS56:DB56" si="57">Q129</f>
        <v>6.823493383504603E-2</v>
      </c>
      <c r="CT56" s="14">
        <f t="shared" si="57"/>
        <v>6.8455977588617142E-2</v>
      </c>
      <c r="CU56" s="14">
        <f t="shared" si="57"/>
        <v>6.8652637422392221E-2</v>
      </c>
      <c r="CV56" s="14">
        <f t="shared" si="57"/>
        <v>6.8932007431474637E-2</v>
      </c>
      <c r="CW56" s="14">
        <f t="shared" si="57"/>
        <v>6.9602305963417377E-2</v>
      </c>
      <c r="CX56" s="14">
        <f t="shared" si="57"/>
        <v>7.1405237145275191E-2</v>
      </c>
      <c r="CY56" s="14">
        <f t="shared" si="57"/>
        <v>7.1761110410735435E-2</v>
      </c>
      <c r="CZ56" s="14">
        <f t="shared" si="57"/>
        <v>7.2396005348063619E-2</v>
      </c>
      <c r="DA56" s="14">
        <f t="shared" si="57"/>
        <v>7.4192257222892605E-2</v>
      </c>
      <c r="DB56" s="14">
        <f t="shared" si="57"/>
        <v>7.3516912798611861E-2</v>
      </c>
    </row>
    <row r="57" spans="1:107" x14ac:dyDescent="0.3">
      <c r="A57" s="46" t="s">
        <v>61</v>
      </c>
      <c r="B57" s="44"/>
      <c r="C57" s="44"/>
      <c r="P57" s="14">
        <v>17</v>
      </c>
      <c r="Q57" s="14">
        <f t="shared" ref="Q57:Z57" si="58">Q15-Q36</f>
        <v>-0.2584329222946094</v>
      </c>
      <c r="R57" s="14">
        <f t="shared" si="58"/>
        <v>-0.27007111832932451</v>
      </c>
      <c r="S57" s="14">
        <f t="shared" si="58"/>
        <v>-0.28407274276588784</v>
      </c>
      <c r="T57" s="14">
        <f t="shared" si="58"/>
        <v>-0.29559590292655114</v>
      </c>
      <c r="U57" s="14">
        <f t="shared" si="58"/>
        <v>-0.33277634228802994</v>
      </c>
      <c r="V57" s="14">
        <f t="shared" si="58"/>
        <v>-0.36231906230399019</v>
      </c>
      <c r="W57" s="14">
        <f t="shared" si="58"/>
        <v>-0.10546171949687561</v>
      </c>
      <c r="X57" s="14">
        <f t="shared" si="58"/>
        <v>-0.10472384933001785</v>
      </c>
      <c r="Y57" s="14">
        <f t="shared" si="58"/>
        <v>-0.12018322398726938</v>
      </c>
      <c r="Z57" s="14">
        <f t="shared" si="58"/>
        <v>-0.21225802857827625</v>
      </c>
      <c r="AO57" s="14">
        <v>17</v>
      </c>
      <c r="AP57" s="14">
        <f>16/52*'Dealer Stats'!B$3/100</f>
        <v>4.2594276063644278E-2</v>
      </c>
      <c r="AQ57" s="14">
        <f>16/52*'Dealer Stats'!C$3/100</f>
        <v>4.1076945388731544E-2</v>
      </c>
      <c r="AR57" s="14">
        <f>16/52*'Dealer Stats'!D$3/100</f>
        <v>3.9967978590338377E-2</v>
      </c>
      <c r="AS57" s="14">
        <f>16/52*'Dealer Stats'!E$3/100</f>
        <v>3.7325704048166528E-2</v>
      </c>
      <c r="AT57" s="14">
        <f>16/52*'Dealer Stats'!F$3/100</f>
        <v>5.0962129209264857E-2</v>
      </c>
      <c r="AU57" s="14">
        <f>16/52*'Dealer Stats'!G$3/100</f>
        <v>0.11345255672346197</v>
      </c>
      <c r="AV57" s="14">
        <f>16/52*'Dealer Stats'!H$3/100</f>
        <v>3.9677360268347353E-2</v>
      </c>
      <c r="AW57" s="14">
        <f>16/52*'Dealer Stats'!I$3/100</f>
        <v>3.7029523798142006E-2</v>
      </c>
      <c r="AX57" s="14">
        <f>16/52*'Dealer Stats'!J$3/100</f>
        <v>3.7346644444340833E-2</v>
      </c>
      <c r="AY57" s="14">
        <f>16/52*'Dealer Stats'!K$3/100</f>
        <v>2.4342103117159116E-2</v>
      </c>
      <c r="BC57" s="14" t="s">
        <v>36</v>
      </c>
      <c r="BD57" s="14">
        <f>SUM(AP$71:AP$74)+'Dealer Stats'!B$8/100</f>
        <v>0.55935961580111138</v>
      </c>
      <c r="BE57" s="14">
        <f>SUM(AQ$71:AQ$74)+'Dealer Stats'!C$8/100</f>
        <v>0.57148731459672208</v>
      </c>
      <c r="BF57" s="14">
        <f>SUM(AR$71:AR$74)+'Dealer Stats'!D$8/100</f>
        <v>0.58441468823766163</v>
      </c>
      <c r="BG57" s="14">
        <f>SUM(AS$71:AS$74)+'Dealer Stats'!E$8/100</f>
        <v>0.59942151160334067</v>
      </c>
      <c r="BH57" s="14">
        <f>SUM(AT$71:AT$74)+'Dealer Stats'!F$8/100</f>
        <v>0.60956056898976718</v>
      </c>
      <c r="BI57" s="14">
        <f>SUM(AU$71:AU$74)+'Dealer Stats'!G$8/100</f>
        <v>0.56036632932924701</v>
      </c>
      <c r="BJ57" s="14">
        <f>SUM(AV$71:AV$74)+'Dealer Stats'!H$8/100</f>
        <v>0.53413213948056715</v>
      </c>
      <c r="BK57" s="14">
        <f>SUM(AW$71:AW$74)+'Dealer Stats'!I$8/100</f>
        <v>0.49260543628397185</v>
      </c>
      <c r="BL57" s="14">
        <f>SUM(AX$71:AX$74)+'Dealer Stats'!J$8/100</f>
        <v>0.42650842706414388</v>
      </c>
      <c r="BM57" s="14">
        <f>SUM(AY$71:AY$74)+'Dealer Stats'!K$8/100</f>
        <v>0.58350212646447752</v>
      </c>
      <c r="BV57" s="30" t="s">
        <v>41</v>
      </c>
      <c r="BW57" s="14">
        <v>12</v>
      </c>
      <c r="BX57" s="14">
        <f t="shared" ref="BX57:CG57" si="59">Q10</f>
        <v>0.3950933303516514</v>
      </c>
      <c r="BY57" s="14">
        <f t="shared" si="59"/>
        <v>0.40332971706725329</v>
      </c>
      <c r="BZ57" s="14">
        <f t="shared" si="59"/>
        <v>0.41205593066771407</v>
      </c>
      <c r="CA57" s="14">
        <f t="shared" si="59"/>
        <v>0.42202796950575916</v>
      </c>
      <c r="CB57" s="14">
        <f t="shared" si="59"/>
        <v>0.42924509310052594</v>
      </c>
      <c r="CC57" s="14">
        <f t="shared" si="59"/>
        <v>0.39602566324292077</v>
      </c>
      <c r="CD57" s="14">
        <f t="shared" si="59"/>
        <v>0.36970139951897274</v>
      </c>
      <c r="CE57" s="14">
        <f t="shared" si="59"/>
        <v>0.3409426286756182</v>
      </c>
      <c r="CF57" s="14">
        <f t="shared" si="59"/>
        <v>0.32819389442619595</v>
      </c>
      <c r="CG57" s="14">
        <f t="shared" si="59"/>
        <v>0.41343704100848877</v>
      </c>
      <c r="CQ57" s="30" t="s">
        <v>41</v>
      </c>
      <c r="CR57" s="14">
        <v>12</v>
      </c>
      <c r="CS57" s="14">
        <f t="shared" ref="CS57:DB57" si="60">Q121</f>
        <v>0.35507975070125369</v>
      </c>
      <c r="CT57" s="14">
        <f t="shared" si="60"/>
        <v>0.36449640905304176</v>
      </c>
      <c r="CU57" s="14">
        <f t="shared" si="60"/>
        <v>0.37450660204030173</v>
      </c>
      <c r="CV57" s="14">
        <f t="shared" si="60"/>
        <v>0.3859093182147938</v>
      </c>
      <c r="CW57" s="14">
        <f t="shared" si="60"/>
        <v>0.39228267857181187</v>
      </c>
      <c r="CX57" s="14">
        <f t="shared" si="60"/>
        <v>0.34493912054185416</v>
      </c>
      <c r="CY57" s="14">
        <f t="shared" si="60"/>
        <v>0.31682413999627745</v>
      </c>
      <c r="CZ57" s="14">
        <f t="shared" si="60"/>
        <v>0.28625988585848366</v>
      </c>
      <c r="DA57" s="14">
        <f t="shared" si="60"/>
        <v>0.27182511376074575</v>
      </c>
      <c r="DB57" s="14">
        <f t="shared" si="60"/>
        <v>0.37014110958319507</v>
      </c>
    </row>
    <row r="58" spans="1:107" x14ac:dyDescent="0.3">
      <c r="A58" s="44" t="s">
        <v>18</v>
      </c>
      <c r="B58" s="44"/>
      <c r="C58" s="14">
        <v>2</v>
      </c>
      <c r="D58" s="14">
        <v>3</v>
      </c>
      <c r="E58" s="14">
        <v>4</v>
      </c>
      <c r="F58" s="14">
        <v>5</v>
      </c>
      <c r="G58" s="14">
        <v>6</v>
      </c>
      <c r="H58" s="14">
        <v>7</v>
      </c>
      <c r="I58" s="14">
        <v>8</v>
      </c>
      <c r="J58" s="14">
        <v>9</v>
      </c>
      <c r="K58" s="14">
        <v>10</v>
      </c>
      <c r="L58" s="14">
        <v>11</v>
      </c>
      <c r="P58" s="14">
        <v>18</v>
      </c>
      <c r="Q58" s="14">
        <f t="shared" ref="Q58:Z58" si="61">Q16-Q37</f>
        <v>-0.44066322105281353</v>
      </c>
      <c r="R58" s="14">
        <f t="shared" si="61"/>
        <v>-0.44953004841325978</v>
      </c>
      <c r="S58" s="14">
        <f t="shared" si="61"/>
        <v>-0.45839443662409007</v>
      </c>
      <c r="T58" s="14">
        <f t="shared" si="61"/>
        <v>-0.46906930951679726</v>
      </c>
      <c r="U58" s="14">
        <f t="shared" si="61"/>
        <v>-0.49329788476111724</v>
      </c>
      <c r="V58" s="14">
        <f t="shared" si="61"/>
        <v>-0.56036168860738811</v>
      </c>
      <c r="W58" s="14">
        <f t="shared" si="61"/>
        <v>-0.52243157363599801</v>
      </c>
      <c r="X58" s="14">
        <f t="shared" si="61"/>
        <v>-0.25864680989949407</v>
      </c>
      <c r="Y58" s="14">
        <f t="shared" si="61"/>
        <v>-0.27816662580735957</v>
      </c>
      <c r="Z58" s="14">
        <f t="shared" si="61"/>
        <v>-0.4272287318927051</v>
      </c>
      <c r="AO58" s="14">
        <v>18</v>
      </c>
      <c r="AP58" s="14">
        <f>12/52*'Dealer Stats'!B$4/100</f>
        <v>3.0610678249629947E-2</v>
      </c>
      <c r="AQ58" s="14">
        <f>12/52*'Dealer Stats'!C$4/100</f>
        <v>2.9797389507659401E-2</v>
      </c>
      <c r="AR58" s="14">
        <f>12/52*'Dealer Stats'!D$4/100</f>
        <v>2.8438228205498125E-2</v>
      </c>
      <c r="AS58" s="14">
        <f>12/52*'Dealer Stats'!E$4/100</f>
        <v>2.8030739422471918E-2</v>
      </c>
      <c r="AT58" s="14">
        <f>12/52*'Dealer Stats'!F$4/100</f>
        <v>2.45620570976985E-2</v>
      </c>
      <c r="AU58" s="14">
        <f>12/52*'Dealer Stats'!G$4/100</f>
        <v>3.1896789795071073E-2</v>
      </c>
      <c r="AV58" s="14">
        <f>12/52*'Dealer Stats'!H$4/100</f>
        <v>8.30564575660553E-2</v>
      </c>
      <c r="AW58" s="14">
        <f>12/52*'Dealer Stats'!I$4/100</f>
        <v>2.7071120355885759E-2</v>
      </c>
      <c r="AX58" s="14">
        <f>12/52*'Dealer Stats'!J$4/100</f>
        <v>2.7936995318156865E-2</v>
      </c>
      <c r="AY58" s="14">
        <f>12/52*'Dealer Stats'!K$4/100</f>
        <v>3.8166412799259142E-2</v>
      </c>
      <c r="BC58" s="14" t="s">
        <v>38</v>
      </c>
      <c r="BD58" s="14">
        <f>SUM(AP$78:AP$81)+'Dealer Stats'!B$8/100</f>
        <v>0.58729330381240807</v>
      </c>
      <c r="BE58" s="14">
        <f>SUM(AQ$78:AQ$81)+'Dealer Stats'!C$8/100</f>
        <v>0.59877953179184318</v>
      </c>
      <c r="BF58" s="14">
        <f>SUM(AR$78:AR$81)+'Dealer Stats'!D$8/100</f>
        <v>0.61086599004728137</v>
      </c>
      <c r="BG58" s="14">
        <f>SUM(AS$78:AS$81)+'Dealer Stats'!E$8/100</f>
        <v>0.62482348187033243</v>
      </c>
      <c r="BH58" s="14">
        <f>SUM(AT$78:AT$81)+'Dealer Stats'!F$8/100</f>
        <v>0.63300648750508037</v>
      </c>
      <c r="BI58" s="14">
        <f>SUM(AU$78:AU$81)+'Dealer Stats'!G$8/100</f>
        <v>0.57857046250472166</v>
      </c>
      <c r="BJ58" s="14">
        <f>SUM(AV$78:AV$81)+'Dealer Stats'!H$8/100</f>
        <v>0.5501354642910169</v>
      </c>
      <c r="BK58" s="14">
        <f>SUM(AW$78:AW$81)+'Dealer Stats'!I$8/100</f>
        <v>0.52040603954617592</v>
      </c>
      <c r="BL58" s="14">
        <f>SUM(AX$78:AX$81)+'Dealer Stats'!J$8/100</f>
        <v>0.51146324663773923</v>
      </c>
      <c r="BM58" s="14">
        <f>SUM(AY$78:AY$81)+'Dealer Stats'!K$8/100</f>
        <v>0.62017943466594505</v>
      </c>
    </row>
    <row r="59" spans="1:107" x14ac:dyDescent="0.3">
      <c r="B59" s="14">
        <v>17</v>
      </c>
      <c r="C59" s="14">
        <f>SUM('Player Stats'!$O$3:$O$7)/100*'Dealer Stats'!B$3/100</f>
        <v>5.3104116940616543E-2</v>
      </c>
      <c r="D59" s="14">
        <f>SUM('Player Stats'!$O$3:$O$7)/100*'Dealer Stats'!C$3/100</f>
        <v>5.1212395492463425E-2</v>
      </c>
      <c r="E59" s="14">
        <f>SUM('Player Stats'!$O$3:$O$7)/100*'Dealer Stats'!D$3/100</f>
        <v>4.9829798862410665E-2</v>
      </c>
      <c r="F59" s="14">
        <f>SUM('Player Stats'!$O$3:$O$7)/100*'Dealer Stats'!E$3/100</f>
        <v>4.6535561484903683E-2</v>
      </c>
      <c r="G59" s="14">
        <f>SUM('Player Stats'!$O$3:$O$7)/100*'Dealer Stats'!F$3/100</f>
        <v>6.3536679553559378E-2</v>
      </c>
      <c r="H59" s="14">
        <f>SUM('Player Stats'!$O$3:$O$7)/100*'Dealer Stats'!G$3/100</f>
        <v>0.14144618470454609</v>
      </c>
      <c r="I59" s="14">
        <f>SUM('Player Stats'!$O$3:$O$7)/100*'Dealer Stats'!H$3/100</f>
        <v>4.9467472494120306E-2</v>
      </c>
      <c r="J59" s="14">
        <f>SUM('Player Stats'!$O$3:$O$7)/100*'Dealer Stats'!I$3/100</f>
        <v>4.6166300821585862E-2</v>
      </c>
      <c r="K59" s="14">
        <f>SUM('Player Stats'!$O$3:$O$7)/100*'Dealer Stats'!J$3/100</f>
        <v>4.6561668777948449E-2</v>
      </c>
      <c r="L59" s="14">
        <f>SUM('Player Stats'!$O$3:$O$7)/100*'Dealer Stats'!K$3/100</f>
        <v>3.0348347477080383E-2</v>
      </c>
      <c r="P59" s="14">
        <v>19</v>
      </c>
      <c r="Q59" s="14">
        <f t="shared" ref="Q59:Z59" si="62">Q17-Q38</f>
        <v>-0.62762324783965351</v>
      </c>
      <c r="R59" s="14">
        <f t="shared" si="62"/>
        <v>-0.63282823231037511</v>
      </c>
      <c r="S59" s="14">
        <f t="shared" si="62"/>
        <v>-0.63862993780901889</v>
      </c>
      <c r="T59" s="14">
        <f t="shared" si="62"/>
        <v>-0.64624227062004269</v>
      </c>
      <c r="U59" s="14">
        <f t="shared" si="62"/>
        <v>-0.66207296651015035</v>
      </c>
      <c r="V59" s="14">
        <f t="shared" si="62"/>
        <v>-0.70456901260560501</v>
      </c>
      <c r="W59" s="14">
        <f t="shared" si="62"/>
        <v>-0.71801046703682214</v>
      </c>
      <c r="X59" s="14">
        <f t="shared" si="62"/>
        <v>-0.67385495278850671</v>
      </c>
      <c r="Y59" s="14">
        <f t="shared" si="62"/>
        <v>-0.4458950401422922</v>
      </c>
      <c r="Z59" s="14">
        <f t="shared" si="62"/>
        <v>-0.64768775458811367</v>
      </c>
      <c r="AO59" s="14">
        <v>19</v>
      </c>
      <c r="AP59" s="14">
        <f>8/52*'Dealer Stats'!B$5/100</f>
        <v>1.9633211793291801E-2</v>
      </c>
      <c r="AQ59" s="14">
        <f>8/52*'Dealer Stats'!C$5/100</f>
        <v>1.9002858253226632E-2</v>
      </c>
      <c r="AR59" s="14">
        <f>8/52*'Dealer Stats'!D$5/100</f>
        <v>1.8458260594784583E-2</v>
      </c>
      <c r="AS59" s="14">
        <f>8/52*'Dealer Stats'!E$5/100</f>
        <v>1.7890233249926446E-2</v>
      </c>
      <c r="AT59" s="14">
        <f>8/52*'Dealer Stats'!F$5/100</f>
        <v>1.6394546170882738E-2</v>
      </c>
      <c r="AU59" s="14">
        <f>8/52*'Dealer Stats'!G$5/100</f>
        <v>1.2067971626818696E-2</v>
      </c>
      <c r="AV59" s="14">
        <f>8/52*'Dealer Stats'!H$5/100</f>
        <v>1.9803722799170045E-2</v>
      </c>
      <c r="AW59" s="14">
        <f>8/52*'Dealer Stats'!I$5/100</f>
        <v>5.4097671211256727E-2</v>
      </c>
      <c r="AX59" s="14">
        <f>8/52*'Dealer Stats'!J$5/100</f>
        <v>1.8667621728824215E-2</v>
      </c>
      <c r="AY59" s="14">
        <f>8/52*'Dealer Stats'!K$5/100</f>
        <v>2.4416603991637063E-2</v>
      </c>
    </row>
    <row r="60" spans="1:107" ht="14.4" customHeight="1" x14ac:dyDescent="0.3">
      <c r="B60" s="14">
        <v>18</v>
      </c>
      <c r="C60" s="14">
        <f>SUM('Player Stats'!$O$4:$O$7)/100*'Dealer Stats'!B$4/100</f>
        <v>4.0682720597197852E-2</v>
      </c>
      <c r="D60" s="14">
        <f>SUM('Player Stats'!$O$4:$O$7)/100*'Dealer Stats'!C$4/100</f>
        <v>3.9601829857547732E-2</v>
      </c>
      <c r="E60" s="14">
        <f>SUM('Player Stats'!$O$4:$O$7)/100*'Dealer Stats'!D$4/100</f>
        <v>3.7795454348601959E-2</v>
      </c>
      <c r="F60" s="14">
        <f>SUM('Player Stats'!$O$4:$O$7)/100*'Dealer Stats'!E$4/100</f>
        <v>3.7253886724024812E-2</v>
      </c>
      <c r="G60" s="14">
        <f>SUM('Player Stats'!$O$4:$O$7)/100*'Dealer Stats'!F$4/100</f>
        <v>3.2643879957484072E-2</v>
      </c>
      <c r="H60" s="14">
        <f>SUM('Player Stats'!$O$4:$O$7)/100*'Dealer Stats'!G$4/100</f>
        <v>4.2392010284715453E-2</v>
      </c>
      <c r="I60" s="14">
        <f>SUM('Player Stats'!$O$4:$O$7)/100*'Dealer Stats'!H$4/100</f>
        <v>0.11038509599158247</v>
      </c>
      <c r="J60" s="14">
        <f>SUM('Player Stats'!$O$4:$O$7)/100*'Dealer Stats'!I$4/100</f>
        <v>3.5978517584951908E-2</v>
      </c>
      <c r="K60" s="14">
        <f>SUM('Player Stats'!$O$4:$O$7)/100*'Dealer Stats'!J$4/100</f>
        <v>3.7129297351245066E-2</v>
      </c>
      <c r="L60" s="14">
        <f>SUM('Player Stats'!$O$4:$O$7)/100*'Dealer Stats'!K$4/100</f>
        <v>5.072457053865987E-2</v>
      </c>
      <c r="P60" s="14">
        <v>20</v>
      </c>
      <c r="Q60" s="14">
        <f t="shared" ref="Q60:Z60" si="63">Q18-Q39</f>
        <v>-88.426119569238466</v>
      </c>
      <c r="R60" s="14">
        <f t="shared" si="63"/>
        <v>-88.712571688186287</v>
      </c>
      <c r="S60" s="14">
        <f t="shared" si="63"/>
        <v>-88.967424517939151</v>
      </c>
      <c r="T60" s="14">
        <f t="shared" si="63"/>
        <v>-89.329462032138281</v>
      </c>
      <c r="U60" s="14">
        <f t="shared" si="63"/>
        <v>-90.198106505011069</v>
      </c>
      <c r="V60" s="14">
        <f t="shared" si="63"/>
        <v>-92.534537410732668</v>
      </c>
      <c r="W60" s="14">
        <f t="shared" si="63"/>
        <v>-92.995716020492239</v>
      </c>
      <c r="X60" s="14">
        <f t="shared" si="63"/>
        <v>-93.818480731861399</v>
      </c>
      <c r="Y60" s="14">
        <f t="shared" si="63"/>
        <v>-96.146255877713713</v>
      </c>
      <c r="Z60" s="14">
        <f t="shared" si="63"/>
        <v>-95.271072398291963</v>
      </c>
      <c r="AO60" s="14">
        <v>20</v>
      </c>
      <c r="AP60" s="14">
        <f>4/52*'Dealer Stats'!B$6/100</f>
        <v>9.3112293370989155E-3</v>
      </c>
      <c r="AQ60" s="14">
        <f>4/52*'Dealer Stats'!C$6/100</f>
        <v>9.0974057317070468E-3</v>
      </c>
      <c r="AR60" s="14">
        <f>4/52*'Dealer Stats'!D$6/100</f>
        <v>8.817100603206585E-3</v>
      </c>
      <c r="AS60" s="14">
        <f>4/52*'Dealer Stats'!E$6/100</f>
        <v>8.4673234223305634E-3</v>
      </c>
      <c r="AT60" s="14">
        <f>4/52*'Dealer Stats'!F$6/100</f>
        <v>7.8153061717710689E-3</v>
      </c>
      <c r="AU60" s="14">
        <f>4/52*'Dealer Stats'!G$6/100</f>
        <v>6.0680443918249075E-3</v>
      </c>
      <c r="AV60" s="14">
        <f>4/52*'Dealer Stats'!H$6/100</f>
        <v>5.3344416034832587E-3</v>
      </c>
      <c r="AW60" s="14">
        <f>4/52*'Dealer Stats'!I$6/100</f>
        <v>9.2668677540680231E-3</v>
      </c>
      <c r="AX60" s="14">
        <f>4/52*'Dealer Stats'!J$6/100</f>
        <v>2.8318273191198454E-2</v>
      </c>
      <c r="AY60" s="14">
        <f>4/52*'Dealer Stats'!K$6/100</f>
        <v>1.2225769400489171E-2</v>
      </c>
      <c r="BX60" s="47" t="s">
        <v>52</v>
      </c>
      <c r="BY60" s="44"/>
      <c r="BZ60" s="44"/>
      <c r="CA60" s="44"/>
      <c r="CB60" s="44"/>
      <c r="CC60" s="44"/>
      <c r="CD60" s="44"/>
      <c r="CE60" s="44"/>
      <c r="CF60" s="44"/>
      <c r="CG60" s="44"/>
      <c r="CJ60" s="34"/>
      <c r="CK60" s="34"/>
      <c r="CL60" s="34"/>
      <c r="CM60" s="34"/>
      <c r="CN60" s="34"/>
      <c r="CO60" s="34"/>
      <c r="CP60" s="34"/>
      <c r="CS60" s="47" t="s">
        <v>53</v>
      </c>
      <c r="CT60" s="44"/>
      <c r="CU60" s="44"/>
      <c r="CV60" s="44"/>
      <c r="CW60" s="44"/>
      <c r="CX60" s="44"/>
      <c r="CY60" s="44"/>
      <c r="CZ60" s="44"/>
      <c r="DA60" s="44"/>
      <c r="DB60" s="44"/>
      <c r="DC60" s="34"/>
    </row>
    <row r="61" spans="1:107" ht="15" customHeight="1" x14ac:dyDescent="0.3">
      <c r="B61" s="14">
        <v>19</v>
      </c>
      <c r="C61" s="14">
        <f>SUM('Player Stats'!$O$5:$O$7)/100*'Dealer Stats'!B$5/100</f>
        <v>2.9477182291796765E-2</v>
      </c>
      <c r="D61" s="14">
        <f>SUM('Player Stats'!$O$5:$O$7)/100*'Dealer Stats'!C$5/100</f>
        <v>2.8530773400352465E-2</v>
      </c>
      <c r="E61" s="14">
        <f>SUM('Player Stats'!$O$5:$O$7)/100*'Dealer Stats'!D$5/100</f>
        <v>2.7713117857153625E-2</v>
      </c>
      <c r="F61" s="14">
        <f>SUM('Player Stats'!$O$5:$O$7)/100*'Dealer Stats'!E$5/100</f>
        <v>2.6860285128235087E-2</v>
      </c>
      <c r="G61" s="14">
        <f>SUM('Player Stats'!$O$5:$O$7)/100*'Dealer Stats'!F$5/100</f>
        <v>2.46146698338735E-2</v>
      </c>
      <c r="H61" s="14">
        <f>SUM('Player Stats'!$O$5:$O$7)/100*'Dealer Stats'!G$5/100</f>
        <v>1.8118777675362838E-2</v>
      </c>
      <c r="I61" s="14">
        <f>SUM('Player Stats'!$O$5:$O$7)/100*'Dealer Stats'!H$5/100</f>
        <v>2.9733186457388663E-2</v>
      </c>
      <c r="J61" s="14">
        <f>SUM('Player Stats'!$O$5:$O$7)/100*'Dealer Stats'!I$5/100</f>
        <v>8.1221907686074721E-2</v>
      </c>
      <c r="K61" s="14">
        <f>SUM('Player Stats'!$O$5:$O$7)/100*'Dealer Stats'!J$5/100</f>
        <v>2.8027451363962331E-2</v>
      </c>
      <c r="L61" s="14">
        <f>SUM('Player Stats'!$O$5:$O$7)/100*'Dealer Stats'!K$5/100</f>
        <v>3.6658937640249654E-2</v>
      </c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J61" s="34"/>
      <c r="CK61" s="34"/>
      <c r="CL61" s="34"/>
      <c r="CM61" s="34"/>
      <c r="CN61" s="34"/>
      <c r="CO61" s="34"/>
      <c r="CP61" s="3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34"/>
    </row>
    <row r="62" spans="1:107" ht="14.4" customHeight="1" x14ac:dyDescent="0.3">
      <c r="B62" s="14">
        <v>20</v>
      </c>
      <c r="C62" s="14">
        <f>SUM('Player Stats'!$O$6:$O$7)/100*'Dealer Stats'!B$6/100</f>
        <v>1.8638913092803688E-2</v>
      </c>
      <c r="D62" s="14">
        <f>SUM('Player Stats'!$O$6:$O$7)/100*'Dealer Stats'!C$6/100</f>
        <v>1.821088802180584E-2</v>
      </c>
      <c r="E62" s="14">
        <f>SUM('Player Stats'!$O$6:$O$7)/100*'Dealer Stats'!D$6/100</f>
        <v>1.7649782421198315E-2</v>
      </c>
      <c r="F62" s="14">
        <f>SUM('Player Stats'!$O$6:$O$7)/100*'Dealer Stats'!E$6/100</f>
        <v>1.6949609947707795E-2</v>
      </c>
      <c r="G62" s="14">
        <f>SUM('Player Stats'!$O$6:$O$7)/100*'Dealer Stats'!F$6/100</f>
        <v>1.564442322872471E-2</v>
      </c>
      <c r="H62" s="14">
        <f>SUM('Player Stats'!$O$6:$O$7)/100*'Dealer Stats'!G$6/100</f>
        <v>1.2146811980225394E-2</v>
      </c>
      <c r="I62" s="14">
        <f>SUM('Player Stats'!$O$6:$O$7)/100*'Dealer Stats'!H$6/100</f>
        <v>1.0678310011096717E-2</v>
      </c>
      <c r="J62" s="14">
        <f>SUM('Player Stats'!$O$6:$O$7)/100*'Dealer Stats'!I$6/100</f>
        <v>1.8550111532790816E-2</v>
      </c>
      <c r="K62" s="14">
        <f>SUM('Player Stats'!$O$6:$O$7)/100*'Dealer Stats'!J$6/100</f>
        <v>5.6686589261206309E-2</v>
      </c>
      <c r="L62" s="14">
        <f>SUM('Player Stats'!$O$6:$O$7)/100*'Dealer Stats'!K$6/100</f>
        <v>2.4473143673999002E-2</v>
      </c>
      <c r="AN62" s="46" t="s">
        <v>43</v>
      </c>
      <c r="AO62" s="44"/>
      <c r="AP62" s="44"/>
      <c r="AQ62" s="44"/>
      <c r="AR62" s="44"/>
      <c r="BD62" s="47" t="s">
        <v>62</v>
      </c>
      <c r="BE62" s="44"/>
      <c r="BF62" s="44"/>
      <c r="BG62" s="44"/>
      <c r="BH62" s="44"/>
      <c r="BI62" s="44"/>
      <c r="BJ62" s="44"/>
      <c r="BK62" s="44"/>
      <c r="BL62" s="44"/>
      <c r="BM62" s="44"/>
      <c r="BW62" s="14" t="s">
        <v>20</v>
      </c>
      <c r="BX62" s="14">
        <v>2</v>
      </c>
      <c r="BY62" s="14">
        <v>3</v>
      </c>
      <c r="BZ62" s="14">
        <v>4</v>
      </c>
      <c r="CA62" s="14">
        <v>5</v>
      </c>
      <c r="CB62" s="14">
        <v>6</v>
      </c>
      <c r="CC62" s="14">
        <v>7</v>
      </c>
      <c r="CD62" s="14">
        <v>8</v>
      </c>
      <c r="CE62" s="14">
        <v>9</v>
      </c>
      <c r="CF62" s="14">
        <v>10</v>
      </c>
      <c r="CG62" s="14">
        <v>11</v>
      </c>
      <c r="CJ62" s="33"/>
      <c r="CK62" s="33"/>
      <c r="CL62" s="33"/>
      <c r="CM62" s="33"/>
      <c r="CN62" s="33"/>
      <c r="CO62" s="33"/>
      <c r="CP62" s="33"/>
      <c r="CR62" s="14" t="s">
        <v>20</v>
      </c>
      <c r="CS62" s="14">
        <v>2</v>
      </c>
      <c r="CT62" s="14">
        <v>3</v>
      </c>
      <c r="CU62" s="14">
        <v>4</v>
      </c>
      <c r="CV62" s="14">
        <v>5</v>
      </c>
      <c r="CW62" s="14">
        <v>6</v>
      </c>
      <c r="CX62" s="14">
        <v>7</v>
      </c>
      <c r="CY62" s="14">
        <v>8</v>
      </c>
      <c r="CZ62" s="14">
        <v>9</v>
      </c>
      <c r="DA62" s="14">
        <v>10</v>
      </c>
      <c r="DB62" s="14">
        <v>11</v>
      </c>
      <c r="DC62" s="33"/>
    </row>
    <row r="63" spans="1:107" x14ac:dyDescent="0.3">
      <c r="AN63" s="44" t="s">
        <v>18</v>
      </c>
      <c r="AO63" s="44"/>
      <c r="AP63" s="14">
        <v>2</v>
      </c>
      <c r="AQ63" s="14">
        <v>3</v>
      </c>
      <c r="AR63" s="14">
        <v>4</v>
      </c>
      <c r="AS63" s="14">
        <v>5</v>
      </c>
      <c r="AT63" s="14">
        <v>6</v>
      </c>
      <c r="AU63" s="14">
        <v>7</v>
      </c>
      <c r="AV63" s="14">
        <v>8</v>
      </c>
      <c r="AW63" s="14">
        <v>9</v>
      </c>
      <c r="AX63" s="14">
        <v>10</v>
      </c>
      <c r="AY63" s="14">
        <v>11</v>
      </c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V63" s="30" t="s">
        <v>23</v>
      </c>
      <c r="BW63" s="14">
        <v>2</v>
      </c>
      <c r="BX63" s="14">
        <f>'Dealer Stats'!B$8/100</f>
        <v>0.36520401737014557</v>
      </c>
      <c r="BY63" s="14">
        <f>'Dealer Stats'!C$8/100</f>
        <v>0.3834033297863495</v>
      </c>
      <c r="BZ63" s="14">
        <f>'Dealer Stats'!D$8/100</f>
        <v>0.40263151720340518</v>
      </c>
      <c r="CA63" s="14">
        <f>'Dealer Stats'!E$8/100</f>
        <v>0.42484714412695879</v>
      </c>
      <c r="CB63" s="14">
        <f>'Dealer Stats'!F$8/100</f>
        <v>0.42245105707917879</v>
      </c>
      <c r="CC63" s="14">
        <f>'Dealer Stats'!G$8/100</f>
        <v>0.26179280201417482</v>
      </c>
      <c r="CD63" s="14">
        <f>'Dealer Stats'!H$8/100</f>
        <v>0.24374009527744028</v>
      </c>
      <c r="CE63" s="14">
        <f>'Dealer Stats'!I$8/100</f>
        <v>0.22915048314324199</v>
      </c>
      <c r="CF63" s="14">
        <f>'Dealer Stats'!J$8/100</f>
        <v>0.2302904811369747</v>
      </c>
      <c r="CG63" s="14">
        <f>'Dealer Stats'!K$8/100</f>
        <v>0.39130334103134889</v>
      </c>
      <c r="CJ63" s="1"/>
      <c r="CK63" s="1"/>
      <c r="CL63" s="1"/>
      <c r="CM63" s="1"/>
      <c r="CN63" s="1"/>
      <c r="CO63" s="1"/>
      <c r="CP63" s="1"/>
      <c r="CQ63" s="30" t="s">
        <v>23</v>
      </c>
      <c r="CR63" s="14">
        <v>2</v>
      </c>
      <c r="CS63" s="14">
        <f>'Dealer Stats'!B$8/100</f>
        <v>0.36520401737014557</v>
      </c>
      <c r="CT63" s="14">
        <f>'Dealer Stats'!C$8/100</f>
        <v>0.3834033297863495</v>
      </c>
      <c r="CU63" s="14">
        <f>'Dealer Stats'!D$8/100</f>
        <v>0.40263151720340518</v>
      </c>
      <c r="CV63" s="14">
        <f>'Dealer Stats'!E$8/100</f>
        <v>0.42484714412695879</v>
      </c>
      <c r="CW63" s="14">
        <f>'Dealer Stats'!F$8/100</f>
        <v>0.42245105707917879</v>
      </c>
      <c r="CX63" s="14">
        <f>'Dealer Stats'!G$8/100</f>
        <v>0.26179280201417482</v>
      </c>
      <c r="CY63" s="14">
        <f>'Dealer Stats'!H$8/100</f>
        <v>0.24374009527744028</v>
      </c>
      <c r="CZ63" s="14">
        <f>'Dealer Stats'!I$8/100</f>
        <v>0.22915048314324199</v>
      </c>
      <c r="DA63" s="14">
        <f>'Dealer Stats'!J$8/100</f>
        <v>0.2302904811369747</v>
      </c>
      <c r="DB63" s="14">
        <f>'Dealer Stats'!K$8/100</f>
        <v>0.39130334103134889</v>
      </c>
      <c r="DC63" s="1"/>
    </row>
    <row r="64" spans="1:107" x14ac:dyDescent="0.3">
      <c r="A64" s="46" t="s">
        <v>63</v>
      </c>
      <c r="B64" s="44"/>
      <c r="C64" s="44"/>
      <c r="AO64" s="14">
        <v>17</v>
      </c>
      <c r="AP64" s="14">
        <f>28/52*'Dealer Stats'!B$3/100</f>
        <v>7.4539983111377481E-2</v>
      </c>
      <c r="AQ64" s="14">
        <f>28/52*'Dealer Stats'!C$3/100</f>
        <v>7.1884654430280193E-2</v>
      </c>
      <c r="AR64" s="14">
        <f>28/52*'Dealer Stats'!D$3/100</f>
        <v>6.9943962533092152E-2</v>
      </c>
      <c r="AS64" s="14">
        <f>28/52*'Dealer Stats'!E$3/100</f>
        <v>6.5319982084291406E-2</v>
      </c>
      <c r="AT64" s="14">
        <f>28/52*'Dealer Stats'!F$3/100</f>
        <v>8.9183726116213488E-2</v>
      </c>
      <c r="AU64" s="14">
        <f>28/52*'Dealer Stats'!G$3/100</f>
        <v>0.19854197426605841</v>
      </c>
      <c r="AV64" s="14">
        <f>28/52*'Dealer Stats'!H$3/100</f>
        <v>6.9435380469607871E-2</v>
      </c>
      <c r="AW64" s="14">
        <f>28/52*'Dealer Stats'!I$3/100</f>
        <v>6.4801666646748496E-2</v>
      </c>
      <c r="AX64" s="14">
        <f>28/52*'Dealer Stats'!J$3/100</f>
        <v>6.535662777759646E-2</v>
      </c>
      <c r="AY64" s="14">
        <f>28/52*'Dealer Stats'!K$3/100</f>
        <v>4.2598680455028452E-2</v>
      </c>
      <c r="BD64" s="14">
        <v>2</v>
      </c>
      <c r="BE64" s="14">
        <v>3</v>
      </c>
      <c r="BF64" s="14">
        <v>4</v>
      </c>
      <c r="BG64" s="14">
        <v>5</v>
      </c>
      <c r="BH64" s="14">
        <v>6</v>
      </c>
      <c r="BI64" s="14">
        <v>7</v>
      </c>
      <c r="BJ64" s="14">
        <v>8</v>
      </c>
      <c r="BK64" s="14">
        <v>9</v>
      </c>
      <c r="BL64" s="14">
        <v>10</v>
      </c>
      <c r="BM64" s="14">
        <v>11</v>
      </c>
      <c r="BV64" s="30" t="s">
        <v>25</v>
      </c>
      <c r="BW64" s="14">
        <v>3</v>
      </c>
      <c r="BX64" s="14">
        <f>'Dealer Stats'!B$8/100</f>
        <v>0.36520401737014557</v>
      </c>
      <c r="BY64" s="14">
        <f>'Dealer Stats'!C$8/100</f>
        <v>0.3834033297863495</v>
      </c>
      <c r="BZ64" s="14">
        <f>'Dealer Stats'!D$8/100</f>
        <v>0.40263151720340518</v>
      </c>
      <c r="CA64" s="14">
        <f>'Dealer Stats'!E$8/100</f>
        <v>0.42484714412695879</v>
      </c>
      <c r="CB64" s="14">
        <f>'Dealer Stats'!F$8/100</f>
        <v>0.42245105707917879</v>
      </c>
      <c r="CC64" s="14">
        <f>'Dealer Stats'!G$8/100</f>
        <v>0.26179280201417482</v>
      </c>
      <c r="CD64" s="14">
        <f>'Dealer Stats'!H$8/100</f>
        <v>0.24374009527744028</v>
      </c>
      <c r="CE64" s="14">
        <f>'Dealer Stats'!I$8/100</f>
        <v>0.22915048314324199</v>
      </c>
      <c r="CF64" s="14">
        <f>'Dealer Stats'!J$8/100</f>
        <v>0.2302904811369747</v>
      </c>
      <c r="CG64" s="14">
        <f>'Dealer Stats'!K$8/100</f>
        <v>0.39130334103134889</v>
      </c>
      <c r="CQ64" s="30" t="s">
        <v>25</v>
      </c>
      <c r="CR64" s="14">
        <v>3</v>
      </c>
      <c r="CS64" s="14">
        <f>'Dealer Stats'!B$8/100</f>
        <v>0.36520401737014557</v>
      </c>
      <c r="CT64" s="14">
        <f>'Dealer Stats'!C$8/100</f>
        <v>0.3834033297863495</v>
      </c>
      <c r="CU64" s="14">
        <f>'Dealer Stats'!D$8/100</f>
        <v>0.40263151720340518</v>
      </c>
      <c r="CV64" s="14">
        <f>'Dealer Stats'!E$8/100</f>
        <v>0.42484714412695879</v>
      </c>
      <c r="CW64" s="14">
        <f>'Dealer Stats'!F$8/100</f>
        <v>0.42245105707917879</v>
      </c>
      <c r="CX64" s="14">
        <f>'Dealer Stats'!G$8/100</f>
        <v>0.26179280201417482</v>
      </c>
      <c r="CY64" s="14">
        <f>'Dealer Stats'!H$8/100</f>
        <v>0.24374009527744028</v>
      </c>
      <c r="CZ64" s="14">
        <f>'Dealer Stats'!I$8/100</f>
        <v>0.22915048314324199</v>
      </c>
      <c r="DA64" s="14">
        <f>'Dealer Stats'!J$8/100</f>
        <v>0.2302904811369747</v>
      </c>
      <c r="DB64" s="14">
        <f>'Dealer Stats'!K$8/100</f>
        <v>0.39130334103134889</v>
      </c>
    </row>
    <row r="65" spans="1:107" ht="14.4" customHeight="1" x14ac:dyDescent="0.3">
      <c r="A65" s="44" t="s">
        <v>18</v>
      </c>
      <c r="B65" s="44"/>
      <c r="C65" s="14">
        <v>2</v>
      </c>
      <c r="D65" s="14">
        <v>3</v>
      </c>
      <c r="E65" s="14">
        <v>4</v>
      </c>
      <c r="F65" s="14">
        <v>5</v>
      </c>
      <c r="G65" s="14">
        <v>6</v>
      </c>
      <c r="H65" s="14">
        <v>7</v>
      </c>
      <c r="I65" s="14">
        <v>8</v>
      </c>
      <c r="J65" s="14">
        <v>9</v>
      </c>
      <c r="K65" s="14">
        <v>10</v>
      </c>
      <c r="L65" s="14">
        <v>11</v>
      </c>
      <c r="AO65" s="14">
        <v>18</v>
      </c>
      <c r="AP65" s="14">
        <f>24/52*'Dealer Stats'!B$4/100</f>
        <v>6.1221356499259895E-2</v>
      </c>
      <c r="AQ65" s="14">
        <f>24/52*'Dealer Stats'!C$4/100</f>
        <v>5.9594779015318802E-2</v>
      </c>
      <c r="AR65" s="14">
        <f>24/52*'Dealer Stats'!D$4/100</f>
        <v>5.687645641099625E-2</v>
      </c>
      <c r="AS65" s="14">
        <f>24/52*'Dealer Stats'!E$4/100</f>
        <v>5.6061478844943835E-2</v>
      </c>
      <c r="AT65" s="14">
        <f>24/52*'Dealer Stats'!F$4/100</f>
        <v>4.9124114195397001E-2</v>
      </c>
      <c r="AU65" s="14">
        <f>24/52*'Dealer Stats'!G$4/100</f>
        <v>6.3793579590142147E-2</v>
      </c>
      <c r="AV65" s="14">
        <f>24/52*'Dealer Stats'!H$4/100</f>
        <v>0.1661129151321106</v>
      </c>
      <c r="AW65" s="14">
        <f>24/52*'Dealer Stats'!I$4/100</f>
        <v>5.4142240711771518E-2</v>
      </c>
      <c r="AX65" s="14">
        <f>24/52*'Dealer Stats'!J$4/100</f>
        <v>5.5873990636313729E-2</v>
      </c>
      <c r="AY65" s="14">
        <f>24/52*'Dealer Stats'!K$4/100</f>
        <v>7.6332825598518284E-2</v>
      </c>
      <c r="BC65" s="14">
        <v>13</v>
      </c>
      <c r="BD65" s="14">
        <f t="shared" ref="BD65:BM72" si="64">Q32</f>
        <v>0.36520401737014557</v>
      </c>
      <c r="BE65" s="14">
        <f t="shared" si="64"/>
        <v>0.3834033297863495</v>
      </c>
      <c r="BF65" s="14">
        <f t="shared" si="64"/>
        <v>0.40263151720340518</v>
      </c>
      <c r="BG65" s="14">
        <f t="shared" si="64"/>
        <v>0.42484714412695879</v>
      </c>
      <c r="BH65" s="14">
        <f t="shared" si="64"/>
        <v>0.42245105707917879</v>
      </c>
      <c r="BI65" s="14">
        <f t="shared" si="64"/>
        <v>0.26179280201417482</v>
      </c>
      <c r="BJ65" s="14">
        <f t="shared" si="64"/>
        <v>0.24374009527744028</v>
      </c>
      <c r="BK65" s="14">
        <f t="shared" si="64"/>
        <v>0.22915048314324199</v>
      </c>
      <c r="BL65" s="14">
        <f t="shared" si="64"/>
        <v>0.2302904811369747</v>
      </c>
      <c r="BM65" s="14">
        <f t="shared" si="64"/>
        <v>0.39130334103134889</v>
      </c>
      <c r="BV65" s="30" t="s">
        <v>27</v>
      </c>
      <c r="BW65" s="14">
        <v>4</v>
      </c>
      <c r="BX65" s="14">
        <f>'Dealer Stats'!B$8/100</f>
        <v>0.36520401737014557</v>
      </c>
      <c r="BY65" s="14">
        <f>'Dealer Stats'!C$8/100</f>
        <v>0.3834033297863495</v>
      </c>
      <c r="BZ65" s="14">
        <f>'Dealer Stats'!D$8/100</f>
        <v>0.40263151720340518</v>
      </c>
      <c r="CA65" s="14">
        <f>'Dealer Stats'!E$8/100</f>
        <v>0.42484714412695879</v>
      </c>
      <c r="CB65" s="14">
        <f>'Dealer Stats'!F$8/100</f>
        <v>0.42245105707917879</v>
      </c>
      <c r="CC65" s="14">
        <f>'Dealer Stats'!G$8/100</f>
        <v>0.26179280201417482</v>
      </c>
      <c r="CD65" s="14">
        <f>'Dealer Stats'!H$8/100</f>
        <v>0.24374009527744028</v>
      </c>
      <c r="CE65" s="14">
        <f>'Dealer Stats'!I$8/100</f>
        <v>0.22915048314324199</v>
      </c>
      <c r="CF65" s="14">
        <f>'Dealer Stats'!J$8/100</f>
        <v>0.2302904811369747</v>
      </c>
      <c r="CG65" s="14">
        <f>'Dealer Stats'!K$8/100</f>
        <v>0.39130334103134889</v>
      </c>
      <c r="CJ65" s="34"/>
      <c r="CK65" s="34"/>
      <c r="CL65" s="34"/>
      <c r="CM65" s="34"/>
      <c r="CN65" s="34"/>
      <c r="CO65" s="34"/>
      <c r="CP65" s="34"/>
      <c r="CQ65" s="30" t="s">
        <v>27</v>
      </c>
      <c r="CR65" s="14">
        <v>4</v>
      </c>
      <c r="CS65" s="14">
        <f>'Dealer Stats'!B$8/100</f>
        <v>0.36520401737014557</v>
      </c>
      <c r="CT65" s="14">
        <f>'Dealer Stats'!C$8/100</f>
        <v>0.3834033297863495</v>
      </c>
      <c r="CU65" s="14">
        <f>'Dealer Stats'!D$8/100</f>
        <v>0.40263151720340518</v>
      </c>
      <c r="CV65" s="14">
        <f>'Dealer Stats'!E$8/100</f>
        <v>0.42484714412695879</v>
      </c>
      <c r="CW65" s="14">
        <f>'Dealer Stats'!F$8/100</f>
        <v>0.42245105707917879</v>
      </c>
      <c r="CX65" s="14">
        <f>'Dealer Stats'!G$8/100</f>
        <v>0.26179280201417482</v>
      </c>
      <c r="CY65" s="14">
        <f>'Dealer Stats'!H$8/100</f>
        <v>0.24374009527744028</v>
      </c>
      <c r="CZ65" s="14">
        <f>'Dealer Stats'!I$8/100</f>
        <v>0.22915048314324199</v>
      </c>
      <c r="DA65" s="14">
        <f>'Dealer Stats'!J$8/100</f>
        <v>0.2302904811369747</v>
      </c>
      <c r="DB65" s="14">
        <f>'Dealer Stats'!K$8/100</f>
        <v>0.39130334103134889</v>
      </c>
      <c r="DC65" s="34"/>
    </row>
    <row r="66" spans="1:107" ht="14.4" customHeight="1" x14ac:dyDescent="0.3">
      <c r="B66" s="14">
        <v>17</v>
      </c>
      <c r="C66" s="14">
        <f>SUM('Player Stats'!$P$3:$P$7)/100*'Dealer Stats'!B$3/100</f>
        <v>5.3209231863592527E-2</v>
      </c>
      <c r="D66" s="14">
        <f>SUM('Player Stats'!$P$3:$P$7)/100*'Dealer Stats'!C$3/100</f>
        <v>5.1313765919423472E-2</v>
      </c>
      <c r="E66" s="14">
        <f>SUM('Player Stats'!$P$3:$P$7)/100*'Dealer Stats'!D$3/100</f>
        <v>4.9928432561097129E-2</v>
      </c>
      <c r="F66" s="14">
        <f>SUM('Player Stats'!$P$3:$P$7)/100*'Dealer Stats'!E$3/100</f>
        <v>4.6627674530801799E-2</v>
      </c>
      <c r="G66" s="14">
        <f>SUM('Player Stats'!$P$3:$P$7)/100*'Dealer Stats'!F$3/100</f>
        <v>6.3662444815504912E-2</v>
      </c>
      <c r="H66" s="14">
        <f>SUM('Player Stats'!$P$3:$P$7)/100*'Dealer Stats'!G$3/100</f>
        <v>0.14172616497099308</v>
      </c>
      <c r="I66" s="14">
        <f>SUM('Player Stats'!$P$3:$P$7)/100*'Dealer Stats'!H$3/100</f>
        <v>4.9565388999668294E-2</v>
      </c>
      <c r="J66" s="14">
        <f>SUM('Player Stats'!$P$3:$P$7)/100*'Dealer Stats'!I$3/100</f>
        <v>4.6257682948519153E-2</v>
      </c>
      <c r="K66" s="14">
        <f>SUM('Player Stats'!$P$3:$P$7)/100*'Dealer Stats'!J$3/100</f>
        <v>4.6653833500934071E-2</v>
      </c>
      <c r="L66" s="14">
        <f>SUM('Player Stats'!$P$3:$P$7)/100*'Dealer Stats'!K$3/100</f>
        <v>3.0408419358344676E-2</v>
      </c>
      <c r="AO66" s="14">
        <v>19</v>
      </c>
      <c r="AP66" s="14">
        <f>8/52*'Dealer Stats'!B$5/100</f>
        <v>1.9633211793291801E-2</v>
      </c>
      <c r="AQ66" s="14">
        <f>8/52*'Dealer Stats'!C$5/100</f>
        <v>1.9002858253226632E-2</v>
      </c>
      <c r="AR66" s="14">
        <f>8/52*'Dealer Stats'!D$5/100</f>
        <v>1.8458260594784583E-2</v>
      </c>
      <c r="AS66" s="14">
        <f>8/52*'Dealer Stats'!E$5/100</f>
        <v>1.7890233249926446E-2</v>
      </c>
      <c r="AT66" s="14">
        <f>8/52*'Dealer Stats'!F$5/100</f>
        <v>1.6394546170882738E-2</v>
      </c>
      <c r="AU66" s="14">
        <f>8/52*'Dealer Stats'!G$5/100</f>
        <v>1.2067971626818696E-2</v>
      </c>
      <c r="AV66" s="14">
        <f>8/52*'Dealer Stats'!H$5/100</f>
        <v>1.9803722799170045E-2</v>
      </c>
      <c r="AW66" s="14">
        <f>8/52*'Dealer Stats'!I$5/100</f>
        <v>5.4097671211256727E-2</v>
      </c>
      <c r="AX66" s="14">
        <f>8/52*'Dealer Stats'!J$5/100</f>
        <v>1.8667621728824215E-2</v>
      </c>
      <c r="AY66" s="14">
        <f>8/52*'Dealer Stats'!K$5/100</f>
        <v>2.4416603991637063E-2</v>
      </c>
      <c r="BC66" s="14">
        <v>14</v>
      </c>
      <c r="BD66" s="14">
        <f t="shared" si="64"/>
        <v>0.36520401737014557</v>
      </c>
      <c r="BE66" s="14">
        <f t="shared" si="64"/>
        <v>0.3834033297863495</v>
      </c>
      <c r="BF66" s="14">
        <f t="shared" si="64"/>
        <v>0.40263151720340518</v>
      </c>
      <c r="BG66" s="14">
        <f t="shared" si="64"/>
        <v>0.42484714412695879</v>
      </c>
      <c r="BH66" s="14">
        <f t="shared" si="64"/>
        <v>0.42245105707917879</v>
      </c>
      <c r="BI66" s="14">
        <f t="shared" si="64"/>
        <v>0.26179280201417482</v>
      </c>
      <c r="BJ66" s="14">
        <f t="shared" si="64"/>
        <v>0.24374009527744028</v>
      </c>
      <c r="BK66" s="14">
        <f t="shared" si="64"/>
        <v>0.22915048314324199</v>
      </c>
      <c r="BL66" s="14">
        <f t="shared" si="64"/>
        <v>0.2302904811369747</v>
      </c>
      <c r="BM66" s="14">
        <f t="shared" si="64"/>
        <v>0.39130334103134889</v>
      </c>
      <c r="BV66" s="30" t="s">
        <v>29</v>
      </c>
      <c r="BW66" s="14">
        <v>5</v>
      </c>
      <c r="BX66" s="14">
        <f>'Dealer Stats'!B$8/100</f>
        <v>0.36520401737014557</v>
      </c>
      <c r="BY66" s="14">
        <f>'Dealer Stats'!C$8/100</f>
        <v>0.3834033297863495</v>
      </c>
      <c r="BZ66" s="14">
        <f>'Dealer Stats'!D$8/100</f>
        <v>0.40263151720340518</v>
      </c>
      <c r="CA66" s="14">
        <f>'Dealer Stats'!E$8/100</f>
        <v>0.42484714412695879</v>
      </c>
      <c r="CB66" s="14">
        <f>'Dealer Stats'!F$8/100</f>
        <v>0.42245105707917879</v>
      </c>
      <c r="CC66" s="14">
        <f>'Dealer Stats'!G$8/100</f>
        <v>0.26179280201417482</v>
      </c>
      <c r="CD66" s="14">
        <f>'Dealer Stats'!H$8/100</f>
        <v>0.24374009527744028</v>
      </c>
      <c r="CE66" s="14">
        <f>'Dealer Stats'!I$8/100</f>
        <v>0.22915048314324199</v>
      </c>
      <c r="CF66" s="14">
        <f>'Dealer Stats'!J$8/100</f>
        <v>0.2302904811369747</v>
      </c>
      <c r="CG66" s="14">
        <f>'Dealer Stats'!K$8/100</f>
        <v>0.39130334103134889</v>
      </c>
      <c r="CJ66" s="34"/>
      <c r="CK66" s="34"/>
      <c r="CL66" s="34"/>
      <c r="CM66" s="34"/>
      <c r="CN66" s="34"/>
      <c r="CO66" s="34"/>
      <c r="CP66" s="34"/>
      <c r="CQ66" s="30" t="s">
        <v>29</v>
      </c>
      <c r="CR66" s="14">
        <v>5</v>
      </c>
      <c r="CS66" s="14">
        <f>'Dealer Stats'!B$8/100</f>
        <v>0.36520401737014557</v>
      </c>
      <c r="CT66" s="14">
        <f>'Dealer Stats'!C$8/100</f>
        <v>0.3834033297863495</v>
      </c>
      <c r="CU66" s="14">
        <f>'Dealer Stats'!D$8/100</f>
        <v>0.40263151720340518</v>
      </c>
      <c r="CV66" s="14">
        <f>'Dealer Stats'!E$8/100</f>
        <v>0.42484714412695879</v>
      </c>
      <c r="CW66" s="14">
        <f>'Dealer Stats'!F$8/100</f>
        <v>0.42245105707917879</v>
      </c>
      <c r="CX66" s="14">
        <f>'Dealer Stats'!G$8/100</f>
        <v>0.26179280201417482</v>
      </c>
      <c r="CY66" s="14">
        <f>'Dealer Stats'!H$8/100</f>
        <v>0.24374009527744028</v>
      </c>
      <c r="CZ66" s="14">
        <f>'Dealer Stats'!I$8/100</f>
        <v>0.22915048314324199</v>
      </c>
      <c r="DA66" s="14">
        <f>'Dealer Stats'!J$8/100</f>
        <v>0.2302904811369747</v>
      </c>
      <c r="DB66" s="14">
        <f>'Dealer Stats'!K$8/100</f>
        <v>0.39130334103134889</v>
      </c>
      <c r="DC66" s="34"/>
    </row>
    <row r="67" spans="1:107" x14ac:dyDescent="0.3">
      <c r="B67" s="14">
        <v>18</v>
      </c>
      <c r="C67" s="14">
        <f>SUM('Player Stats'!$P$4:$P$7)/100*'Dealer Stats'!B$4/100</f>
        <v>4.0715133277998229E-2</v>
      </c>
      <c r="D67" s="14">
        <f>SUM('Player Stats'!$P$4:$P$7)/100*'Dealer Stats'!C$4/100</f>
        <v>3.9633381372575278E-2</v>
      </c>
      <c r="E67" s="14">
        <f>SUM('Player Stats'!$P$4:$P$7)/100*'Dealer Stats'!D$4/100</f>
        <v>3.7825566690636213E-2</v>
      </c>
      <c r="F67" s="14">
        <f>SUM('Player Stats'!$P$4:$P$7)/100*'Dealer Stats'!E$4/100</f>
        <v>3.7283567589051388E-2</v>
      </c>
      <c r="G67" s="14">
        <f>SUM('Player Stats'!$P$4:$P$7)/100*'Dealer Stats'!F$4/100</f>
        <v>3.2669887944305406E-2</v>
      </c>
      <c r="H67" s="14">
        <f>SUM('Player Stats'!$P$4:$P$7)/100*'Dealer Stats'!G$4/100</f>
        <v>4.2425784788427963E-2</v>
      </c>
      <c r="I67" s="14">
        <f>SUM('Player Stats'!$P$4:$P$7)/100*'Dealer Stats'!H$4/100</f>
        <v>0.11047304185235514</v>
      </c>
      <c r="J67" s="14">
        <f>SUM('Player Stats'!$P$4:$P$7)/100*'Dealer Stats'!I$4/100</f>
        <v>3.6007182339644644E-2</v>
      </c>
      <c r="K67" s="14">
        <f>SUM('Player Stats'!$P$4:$P$7)/100*'Dealer Stats'!J$4/100</f>
        <v>3.715887895359915E-2</v>
      </c>
      <c r="L67" s="14">
        <f>SUM('Player Stats'!$P$4:$P$7)/100*'Dealer Stats'!K$4/100</f>
        <v>5.0764983748235626E-2</v>
      </c>
      <c r="AO67" s="14">
        <v>20</v>
      </c>
      <c r="AP67" s="14">
        <f>4/52*'Dealer Stats'!B$6/100</f>
        <v>9.3112293370989155E-3</v>
      </c>
      <c r="AQ67" s="14">
        <f>4/52*'Dealer Stats'!C$6/100</f>
        <v>9.0974057317070468E-3</v>
      </c>
      <c r="AR67" s="14">
        <f>4/52*'Dealer Stats'!D$6/100</f>
        <v>8.817100603206585E-3</v>
      </c>
      <c r="AS67" s="14">
        <f>4/52*'Dealer Stats'!E$6/100</f>
        <v>8.4673234223305634E-3</v>
      </c>
      <c r="AT67" s="14">
        <f>4/52*'Dealer Stats'!F$6/100</f>
        <v>7.8153061717710689E-3</v>
      </c>
      <c r="AU67" s="14">
        <f>4/52*'Dealer Stats'!G$6/100</f>
        <v>6.0680443918249075E-3</v>
      </c>
      <c r="AV67" s="14">
        <f>4/52*'Dealer Stats'!H$6/100</f>
        <v>5.3344416034832587E-3</v>
      </c>
      <c r="AW67" s="14">
        <f>4/52*'Dealer Stats'!I$6/100</f>
        <v>9.2668677540680231E-3</v>
      </c>
      <c r="AX67" s="14">
        <f>4/52*'Dealer Stats'!J$6/100</f>
        <v>2.8318273191198454E-2</v>
      </c>
      <c r="AY67" s="14">
        <f>4/52*'Dealer Stats'!K$6/100</f>
        <v>1.2225769400489171E-2</v>
      </c>
      <c r="BC67" s="14">
        <v>15</v>
      </c>
      <c r="BD67" s="14">
        <f t="shared" si="64"/>
        <v>0.36520401737014557</v>
      </c>
      <c r="BE67" s="14">
        <f t="shared" si="64"/>
        <v>0.3834033297863495</v>
      </c>
      <c r="BF67" s="14">
        <f t="shared" si="64"/>
        <v>0.40263151720340518</v>
      </c>
      <c r="BG67" s="14">
        <f t="shared" si="64"/>
        <v>0.42484714412695879</v>
      </c>
      <c r="BH67" s="14">
        <f t="shared" si="64"/>
        <v>0.42245105707917879</v>
      </c>
      <c r="BI67" s="14">
        <f t="shared" si="64"/>
        <v>0.26179280201417482</v>
      </c>
      <c r="BJ67" s="14">
        <f t="shared" si="64"/>
        <v>0.24374009527744028</v>
      </c>
      <c r="BK67" s="14">
        <f t="shared" si="64"/>
        <v>0.22915048314324199</v>
      </c>
      <c r="BL67" s="14">
        <f t="shared" si="64"/>
        <v>0.2302904811369747</v>
      </c>
      <c r="BM67" s="14">
        <f t="shared" si="64"/>
        <v>0.39130334103134889</v>
      </c>
      <c r="BV67" s="30" t="s">
        <v>33</v>
      </c>
      <c r="BW67" s="14">
        <v>6</v>
      </c>
      <c r="BX67" s="14">
        <f>'Stat Analysis'!$CK$8*'Dealer Stats'!B$3/100+'Dealer Stats'!B$8/100</f>
        <v>0.37585258638605662</v>
      </c>
      <c r="BY67" s="14">
        <f>'Stat Analysis'!$CK$8*'Dealer Stats'!C$3/100+'Dealer Stats'!C$8/100</f>
        <v>0.39367256613353241</v>
      </c>
      <c r="BZ67" s="14">
        <f>'Stat Analysis'!$CK$8*'Dealer Stats'!D$3/100+'Dealer Stats'!D$8/100</f>
        <v>0.41262351185098978</v>
      </c>
      <c r="CA67" s="14">
        <f>'Stat Analysis'!$CK$8*'Dealer Stats'!E$3/100+'Dealer Stats'!E$8/100</f>
        <v>0.43417857013900041</v>
      </c>
      <c r="CB67" s="14">
        <f>'Stat Analysis'!$CK$8*'Dealer Stats'!F$3/100+'Dealer Stats'!F$8/100</f>
        <v>0.43519158938149499</v>
      </c>
      <c r="CC67" s="14">
        <f>'Stat Analysis'!$CK$8*'Dealer Stats'!G$3/100+'Dealer Stats'!G$8/100</f>
        <v>0.29015594119504029</v>
      </c>
      <c r="CD67" s="14">
        <f>'Stat Analysis'!$CK$8*'Dealer Stats'!H$3/100+'Dealer Stats'!H$8/100</f>
        <v>0.25365943534452712</v>
      </c>
      <c r="CE67" s="14">
        <f>'Stat Analysis'!$CK$8*'Dealer Stats'!I$3/100+'Dealer Stats'!I$8/100</f>
        <v>0.23840786409277748</v>
      </c>
      <c r="CF67" s="14">
        <f>'Stat Analysis'!$CK$8*'Dealer Stats'!J$3/100+'Dealer Stats'!J$8/100</f>
        <v>0.23962714224805992</v>
      </c>
      <c r="CG67" s="14">
        <f>'Stat Analysis'!$CK$8*'Dealer Stats'!K$3/100+'Dealer Stats'!K$8/100</f>
        <v>0.39738886681063867</v>
      </c>
      <c r="CJ67" s="33"/>
      <c r="CK67" s="33"/>
      <c r="CL67" s="33"/>
      <c r="CM67" s="33"/>
      <c r="CN67" s="33"/>
      <c r="CO67" s="33"/>
      <c r="CP67" s="33"/>
      <c r="CQ67" s="30" t="s">
        <v>33</v>
      </c>
      <c r="CR67" s="14">
        <v>6</v>
      </c>
      <c r="CS67" s="14">
        <f>'Dealer Stats'!B$8/100</f>
        <v>0.36520401737014557</v>
      </c>
      <c r="CT67" s="14">
        <f>'Dealer Stats'!C$8/100</f>
        <v>0.3834033297863495</v>
      </c>
      <c r="CU67" s="14">
        <f>'Dealer Stats'!D$8/100</f>
        <v>0.40263151720340518</v>
      </c>
      <c r="CV67" s="14">
        <f>'Dealer Stats'!E$8/100</f>
        <v>0.42484714412695879</v>
      </c>
      <c r="CW67" s="14">
        <f>'Dealer Stats'!F$8/100</f>
        <v>0.42245105707917879</v>
      </c>
      <c r="CX67" s="14">
        <f>'Dealer Stats'!G$8/100</f>
        <v>0.26179280201417482</v>
      </c>
      <c r="CY67" s="14">
        <f>'Dealer Stats'!H$8/100</f>
        <v>0.24374009527744028</v>
      </c>
      <c r="CZ67" s="14">
        <f>'Dealer Stats'!I$8/100</f>
        <v>0.22915048314324199</v>
      </c>
      <c r="DA67" s="14">
        <f>'Dealer Stats'!J$8/100</f>
        <v>0.2302904811369747</v>
      </c>
      <c r="DB67" s="14">
        <f>'Dealer Stats'!K$8/100</f>
        <v>0.39130334103134889</v>
      </c>
      <c r="DC67" s="33"/>
    </row>
    <row r="68" spans="1:107" x14ac:dyDescent="0.3">
      <c r="B68" s="14">
        <v>19</v>
      </c>
      <c r="C68" s="14">
        <f>SUM('Player Stats'!$P$5:$P$7)/100*'Dealer Stats'!B$5/100</f>
        <v>2.9287985949121676E-2</v>
      </c>
      <c r="D68" s="14">
        <f>SUM('Player Stats'!$P$5:$P$7)/100*'Dealer Stats'!C$5/100</f>
        <v>2.834765148837309E-2</v>
      </c>
      <c r="E68" s="14">
        <f>SUM('Player Stats'!$P$5:$P$7)/100*'Dealer Stats'!D$5/100</f>
        <v>2.7535243985397698E-2</v>
      </c>
      <c r="F68" s="14">
        <f>SUM('Player Stats'!$P$5:$P$7)/100*'Dealer Stats'!E$5/100</f>
        <v>2.6687885077946488E-2</v>
      </c>
      <c r="G68" s="14">
        <f>SUM('Player Stats'!$P$5:$P$7)/100*'Dealer Stats'!F$5/100</f>
        <v>2.4456683040474336E-2</v>
      </c>
      <c r="H68" s="14">
        <f>SUM('Player Stats'!$P$5:$P$7)/100*'Dealer Stats'!G$5/100</f>
        <v>1.8002484115280073E-2</v>
      </c>
      <c r="I68" s="14">
        <f>SUM('Player Stats'!$P$5:$P$7)/100*'Dealer Stats'!H$5/100</f>
        <v>2.9542346977613154E-2</v>
      </c>
      <c r="J68" s="14">
        <f>SUM('Player Stats'!$P$5:$P$7)/100*'Dealer Stats'!I$5/100</f>
        <v>8.0700593005207988E-2</v>
      </c>
      <c r="K68" s="14">
        <f>SUM('Player Stats'!$P$5:$P$7)/100*'Dealer Stats'!J$5/100</f>
        <v>2.7847559974070523E-2</v>
      </c>
      <c r="L68" s="14">
        <f>SUM('Player Stats'!$P$5:$P$7)/100*'Dealer Stats'!K$5/100</f>
        <v>3.642364592005632E-2</v>
      </c>
      <c r="BC68" s="14">
        <v>16</v>
      </c>
      <c r="BD68" s="14">
        <f t="shared" si="64"/>
        <v>0.36520401737014557</v>
      </c>
      <c r="BE68" s="14">
        <f t="shared" si="64"/>
        <v>0.3834033297863495</v>
      </c>
      <c r="BF68" s="14">
        <f t="shared" si="64"/>
        <v>0.40263151720340518</v>
      </c>
      <c r="BG68" s="14">
        <f t="shared" si="64"/>
        <v>0.42484714412695879</v>
      </c>
      <c r="BH68" s="14">
        <f t="shared" si="64"/>
        <v>0.42245105707917879</v>
      </c>
      <c r="BI68" s="14">
        <f t="shared" si="64"/>
        <v>0.26179280201417482</v>
      </c>
      <c r="BJ68" s="14">
        <f t="shared" si="64"/>
        <v>0.24374009527744028</v>
      </c>
      <c r="BK68" s="14">
        <f t="shared" si="64"/>
        <v>0.22915048314324199</v>
      </c>
      <c r="BL68" s="14">
        <f t="shared" si="64"/>
        <v>0.2302904811369747</v>
      </c>
      <c r="BM68" s="14">
        <f t="shared" si="64"/>
        <v>0.39130334103134889</v>
      </c>
      <c r="BV68" s="30" t="s">
        <v>35</v>
      </c>
      <c r="BW68" s="14">
        <v>7</v>
      </c>
      <c r="BX68" s="14">
        <f>'Dealer Stats'!B$8/100+$CK$9*'Dealer Stats'!B$3/100+SUM('Dealer Stats'!B$3:B$4)/100*$CL$9</f>
        <v>0.42865042186624425</v>
      </c>
      <c r="BY68" s="14">
        <f>'Dealer Stats'!C$8/100+$CK$9*'Dealer Stats'!C$3/100+SUM('Dealer Stats'!C$3:C$4)/100*$CL$9</f>
        <v>0.44468197469148374</v>
      </c>
      <c r="BZ68" s="14">
        <f>'Dealer Stats'!D$8/100+$CK$9*'Dealer Stats'!D$3/100+SUM('Dealer Stats'!D$3:D$4)/100*$CL$9</f>
        <v>0.46207089984316085</v>
      </c>
      <c r="CA68" s="14">
        <f>'Dealer Stats'!E$8/100+$CK$9*'Dealer Stats'!E$3/100+SUM('Dealer Stats'!E$3:E$4)/100*$CL$9</f>
        <v>0.48084785399465757</v>
      </c>
      <c r="CB68" s="14">
        <f>'Dealer Stats'!F$8/100+$CK$9*'Dealer Stats'!F$3/100+SUM('Dealer Stats'!F$3:F$4)/100*$CL$9</f>
        <v>0.49434107095665936</v>
      </c>
      <c r="CC68" s="14">
        <f>'Dealer Stats'!G$8/100+$CK$9*'Dealer Stats'!G$3/100+SUM('Dealer Stats'!G$3:G$4)/100*$CL$9</f>
        <v>0.41424076118352593</v>
      </c>
      <c r="CD68" s="14">
        <f>'Dealer Stats'!H$8/100+$CK$9*'Dealer Stats'!H$3/100+SUM('Dealer Stats'!H$3:H$4)/100*$CL$9</f>
        <v>0.3210222814682262</v>
      </c>
      <c r="CE68" s="14">
        <f>'Dealer Stats'!I$8/100+$CK$9*'Dealer Stats'!I$3/100+SUM('Dealer Stats'!I$3:I$4)/100*$CL$9</f>
        <v>0.28446109467621472</v>
      </c>
      <c r="CF68" s="14">
        <f>'Dealer Stats'!J$8/100+$CK$9*'Dealer Stats'!J$3/100+SUM('Dealer Stats'!J$3:J$4)/100*$CL$9</f>
        <v>0.2862861184651197</v>
      </c>
      <c r="CG68" s="14">
        <f>'Dealer Stats'!K$8/100+$CK$9*'Dealer Stats'!K$3/100+SUM('Dealer Stats'!K$3:K$4)/100*$CL$9</f>
        <v>0.43445310752755084</v>
      </c>
      <c r="CJ68" s="1"/>
      <c r="CK68" s="1"/>
      <c r="CL68" s="1"/>
      <c r="CM68" s="1"/>
      <c r="CN68" s="1"/>
      <c r="CO68" s="1"/>
      <c r="CP68" s="1"/>
      <c r="CQ68" s="30" t="s">
        <v>35</v>
      </c>
      <c r="CR68" s="14">
        <v>7</v>
      </c>
      <c r="CS68" s="14">
        <f>'Dealer Stats'!B$8/100+SUM('Dealer Stats'!B$3)/100*$CL$9</f>
        <v>0.37585258638605662</v>
      </c>
      <c r="CT68" s="14">
        <f>'Dealer Stats'!C$8/100+SUM('Dealer Stats'!C$3)/100*$CL$9</f>
        <v>0.39367256613353241</v>
      </c>
      <c r="CU68" s="14">
        <f>'Dealer Stats'!D$8/100+SUM('Dealer Stats'!D$3)/100*$CL$9</f>
        <v>0.41262351185098978</v>
      </c>
      <c r="CV68" s="14">
        <f>'Dealer Stats'!E$8/100+SUM('Dealer Stats'!E$3)/100*$CL$9</f>
        <v>0.43417857013900041</v>
      </c>
      <c r="CW68" s="14">
        <f>'Dealer Stats'!F$8/100+SUM('Dealer Stats'!F$3)/100*$CL$9</f>
        <v>0.43519158938149499</v>
      </c>
      <c r="CX68" s="14">
        <f>'Dealer Stats'!G$8/100+SUM('Dealer Stats'!G$3)/100*$CL$9</f>
        <v>0.29015594119504029</v>
      </c>
      <c r="CY68" s="14">
        <f>'Dealer Stats'!H$8/100+SUM('Dealer Stats'!H$3)/100*$CL$9</f>
        <v>0.25365943534452712</v>
      </c>
      <c r="CZ68" s="14">
        <f>'Dealer Stats'!I$8/100+SUM('Dealer Stats'!I$3)/100*$CL$9</f>
        <v>0.23840786409277748</v>
      </c>
      <c r="DA68" s="14">
        <f>'Dealer Stats'!J$8/100+SUM('Dealer Stats'!J$3)/100*$CL$9</f>
        <v>0.23962714224805992</v>
      </c>
      <c r="DB68" s="14">
        <f>'Dealer Stats'!K$8/100+SUM('Dealer Stats'!K$3)/100*$CL$9</f>
        <v>0.39738886681063867</v>
      </c>
      <c r="DC68" s="1"/>
    </row>
    <row r="69" spans="1:107" x14ac:dyDescent="0.3">
      <c r="B69" s="14">
        <v>20</v>
      </c>
      <c r="C69" s="14">
        <f>SUM('Player Stats'!$P$6:$P$7)/100*'Dealer Stats'!B$6/100</f>
        <v>1.8465001372944375E-2</v>
      </c>
      <c r="D69" s="14">
        <f>SUM('Player Stats'!$P$6:$P$7)/100*'Dealer Stats'!C$6/100</f>
        <v>1.8040970020671943E-2</v>
      </c>
      <c r="E69" s="14">
        <f>SUM('Player Stats'!$P$6:$P$7)/100*'Dealer Stats'!D$6/100</f>
        <v>1.7485099856247768E-2</v>
      </c>
      <c r="F69" s="14">
        <f>SUM('Player Stats'!$P$6:$P$7)/100*'Dealer Stats'!E$6/100</f>
        <v>1.6791460392405214E-2</v>
      </c>
      <c r="G69" s="14">
        <f>SUM('Player Stats'!$P$6:$P$7)/100*'Dealer Stats'!F$6/100</f>
        <v>1.5498451812024186E-2</v>
      </c>
      <c r="H69" s="14">
        <f>SUM('Player Stats'!$P$6:$P$7)/100*'Dealer Stats'!G$6/100</f>
        <v>1.2033475276965357E-2</v>
      </c>
      <c r="I69" s="14">
        <f>SUM('Player Stats'!$P$6:$P$7)/100*'Dealer Stats'!H$6/100</f>
        <v>1.0578675271132307E-2</v>
      </c>
      <c r="J69" s="14">
        <f>SUM('Player Stats'!$P$6:$P$7)/100*'Dealer Stats'!I$6/100</f>
        <v>1.8377028382277318E-2</v>
      </c>
      <c r="K69" s="14">
        <f>SUM('Player Stats'!$P$6:$P$7)/100*'Dealer Stats'!J$6/100</f>
        <v>5.6157670960965876E-2</v>
      </c>
      <c r="L69" s="14">
        <f>SUM('Player Stats'!$P$6:$P$7)/100*'Dealer Stats'!K$6/100</f>
        <v>2.4244795245873519E-2</v>
      </c>
      <c r="AN69" s="46" t="s">
        <v>46</v>
      </c>
      <c r="AO69" s="44"/>
      <c r="AP69" s="44"/>
      <c r="AQ69" s="44"/>
      <c r="AR69" s="44"/>
      <c r="BC69" s="14">
        <v>17</v>
      </c>
      <c r="BD69" s="14">
        <f t="shared" si="64"/>
        <v>0.50363541457698946</v>
      </c>
      <c r="BE69" s="14">
        <f t="shared" si="64"/>
        <v>0.51690340229972698</v>
      </c>
      <c r="BF69" s="14">
        <f t="shared" si="64"/>
        <v>0.53252744762200488</v>
      </c>
      <c r="BG69" s="14">
        <f t="shared" si="64"/>
        <v>0.54615568228349998</v>
      </c>
      <c r="BH69" s="14">
        <f t="shared" si="64"/>
        <v>0.58807797700928954</v>
      </c>
      <c r="BI69" s="14">
        <f t="shared" si="64"/>
        <v>0.63051361136542605</v>
      </c>
      <c r="BJ69" s="14">
        <f t="shared" si="64"/>
        <v>0.37269151614956919</v>
      </c>
      <c r="BK69" s="14">
        <f t="shared" si="64"/>
        <v>0.34949643548720344</v>
      </c>
      <c r="BL69" s="14">
        <f t="shared" si="64"/>
        <v>0.35166707558108246</v>
      </c>
      <c r="BM69" s="14">
        <f t="shared" si="64"/>
        <v>0.47041517616211609</v>
      </c>
      <c r="BV69" s="30" t="s">
        <v>37</v>
      </c>
      <c r="BW69" s="14">
        <v>8</v>
      </c>
      <c r="BX69" s="14">
        <f>'Dealer Stats'!B$8/100+'Dealer Stats'!B$3/100*$CK$10+$CL$10*SUM('Dealer Stats'!B$3:B$4)/100+SUM('Dealer Stats'!B$3:B$5)/100*$CM$10</f>
        <v>0.48992983444497445</v>
      </c>
      <c r="BY69" s="14">
        <f>'Dealer Stats'!C$8/100+'Dealer Stats'!C$3/100*$CK$10+$CL$10*SUM('Dealer Stats'!C$3:C$4)/100+SUM('Dealer Stats'!C$3:C$5)/100*$CM$10</f>
        <v>0.50418249284215921</v>
      </c>
      <c r="BZ69" s="14">
        <f>'Dealer Stats'!D$8/100+'Dealer Stats'!D$3/100*$CK$10+$CL$10*SUM('Dealer Stats'!D$3:D$4)/100+SUM('Dealer Stats'!D$3:D$5)/100*$CM$10</f>
        <v>0.51920966239546862</v>
      </c>
      <c r="CA69" s="14">
        <f>'Dealer Stats'!E$8/100+'Dealer Stats'!E$3/100*$CK$10+$CL$10*SUM('Dealer Stats'!E$3:E$4)/100+SUM('Dealer Stats'!E$3:E$5)/100*$CM$10</f>
        <v>0.53649871586162501</v>
      </c>
      <c r="CB69" s="14">
        <f>'Dealer Stats'!F$8/100+'Dealer Stats'!F$3/100*$CK$10+$CL$10*SUM('Dealer Stats'!F$3:F$4)/100+SUM('Dealer Stats'!F$3:F$5)/100*$CM$10</f>
        <v>0.54802828580801499</v>
      </c>
      <c r="CC69" s="14">
        <f>'Dealer Stats'!G$8/100+'Dealer Stats'!G$3/100*$CK$10+$CL$10*SUM('Dealer Stats'!G$3:G$4)/100+SUM('Dealer Stats'!G$3:G$5)/100*$CM$10</f>
        <v>0.49116693923789551</v>
      </c>
      <c r="CD69" s="14">
        <f>'Dealer Stats'!H$8/100+'Dealer Stats'!H$3/100*$CK$10+$CL$10*SUM('Dealer Stats'!H$3:H$4)/100+SUM('Dealer Stats'!H$3:H$5)/100*$CM$10</f>
        <v>0.45158542635630516</v>
      </c>
      <c r="CE69" s="14">
        <f>'Dealer Stats'!I$8/100+'Dealer Stats'!I$3/100*$CK$10+$CL$10*SUM('Dealer Stats'!I$3:I$4)/100+SUM('Dealer Stats'!I$3:I$5)/100*$CM$10</f>
        <v>0.35686213837255959</v>
      </c>
      <c r="CF69" s="14">
        <f>'Dealer Stats'!J$8/100+'Dealer Stats'!J$3/100*$CK$10+$CL$10*SUM('Dealer Stats'!J$3:J$4)/100+SUM('Dealer Stats'!J$3:J$5)/100*$CM$10</f>
        <v>0.34220591753149282</v>
      </c>
      <c r="CG69" s="14">
        <f>'Dealer Stats'!K$8/100+'Dealer Stats'!K$3/100*$CK$10+$CL$10*SUM('Dealer Stats'!K$3:K$4)/100+SUM('Dealer Stats'!K$3:K$5)/100*$CM$10</f>
        <v>0.50363548570167138</v>
      </c>
      <c r="CQ69" s="30" t="s">
        <v>37</v>
      </c>
      <c r="CR69" s="14">
        <v>8</v>
      </c>
      <c r="CS69" s="14">
        <f>'Dealer Stats'!B$8/100+$CL$10*SUM('Dealer Stats'!B$3)/100+SUM('Dealer Stats'!B$3:B$4)/100*$CM$10</f>
        <v>0.42865042186624425</v>
      </c>
      <c r="CT69" s="14">
        <f>'Dealer Stats'!C$8/100+$CL$10*SUM('Dealer Stats'!C$3)/100+SUM('Dealer Stats'!C$3:C$4)/100*$CM$10</f>
        <v>0.44468197469148374</v>
      </c>
      <c r="CU69" s="14">
        <f>'Dealer Stats'!D$8/100+$CL$10*SUM('Dealer Stats'!D$3)/100+SUM('Dealer Stats'!D$3:D$4)/100*$CM$10</f>
        <v>0.46207089984316085</v>
      </c>
      <c r="CV69" s="14">
        <f>'Dealer Stats'!E$8/100+$CL$10*SUM('Dealer Stats'!E$3)/100+SUM('Dealer Stats'!E$3:E$4)/100*$CM$10</f>
        <v>0.48084785399465757</v>
      </c>
      <c r="CW69" s="14">
        <f>'Dealer Stats'!F$8/100+$CL$10*SUM('Dealer Stats'!F$3)/100+SUM('Dealer Stats'!F$3:F$4)/100*$CM$10</f>
        <v>0.49434107095665936</v>
      </c>
      <c r="CX69" s="14">
        <f>'Dealer Stats'!G$8/100+$CL$10*SUM('Dealer Stats'!G$3)/100+SUM('Dealer Stats'!G$3:G$4)/100*$CM$10</f>
        <v>0.41424076118352593</v>
      </c>
      <c r="CY69" s="14">
        <f>'Dealer Stats'!H$8/100+$CL$10*SUM('Dealer Stats'!H$3)/100+SUM('Dealer Stats'!H$3:H$4)/100*$CM$10</f>
        <v>0.3210222814682262</v>
      </c>
      <c r="CZ69" s="14">
        <f>'Dealer Stats'!I$8/100+$CL$10*SUM('Dealer Stats'!I$3)/100+SUM('Dealer Stats'!I$3:I$4)/100*$CM$10</f>
        <v>0.28446109467621472</v>
      </c>
      <c r="DA69" s="14">
        <f>'Dealer Stats'!J$8/100+$CL$10*SUM('Dealer Stats'!J$3)/100+SUM('Dealer Stats'!J$3:J$4)/100*$CM$10</f>
        <v>0.2862861184651197</v>
      </c>
      <c r="DB69" s="14">
        <f>'Dealer Stats'!K$8/100+$CL$10*SUM('Dealer Stats'!K$3)/100+SUM('Dealer Stats'!K$3:K$4)/100*$CM$10</f>
        <v>0.43445310752755084</v>
      </c>
    </row>
    <row r="70" spans="1:107" x14ac:dyDescent="0.3">
      <c r="AN70" s="44" t="s">
        <v>18</v>
      </c>
      <c r="AO70" s="44"/>
      <c r="AP70" s="14">
        <v>2</v>
      </c>
      <c r="AQ70" s="14">
        <v>3</v>
      </c>
      <c r="AR70" s="14">
        <v>4</v>
      </c>
      <c r="AS70" s="14">
        <v>5</v>
      </c>
      <c r="AT70" s="14">
        <v>6</v>
      </c>
      <c r="AU70" s="14">
        <v>7</v>
      </c>
      <c r="AV70" s="14">
        <v>8</v>
      </c>
      <c r="AW70" s="14">
        <v>9</v>
      </c>
      <c r="AX70" s="14">
        <v>10</v>
      </c>
      <c r="AY70" s="14">
        <v>11</v>
      </c>
      <c r="BC70" s="14">
        <v>18</v>
      </c>
      <c r="BD70" s="14">
        <f t="shared" si="64"/>
        <v>0.63628168699205256</v>
      </c>
      <c r="BE70" s="14">
        <f t="shared" si="64"/>
        <v>0.64602542349958436</v>
      </c>
      <c r="BF70" s="14">
        <f t="shared" si="64"/>
        <v>0.65575976984583007</v>
      </c>
      <c r="BG70" s="14">
        <f t="shared" si="64"/>
        <v>0.66762221978087832</v>
      </c>
      <c r="BH70" s="14">
        <f t="shared" si="64"/>
        <v>0.694513557765983</v>
      </c>
      <c r="BI70" s="14">
        <f t="shared" si="64"/>
        <v>0.7687330338107341</v>
      </c>
      <c r="BJ70" s="14">
        <f t="shared" si="64"/>
        <v>0.73260283226914213</v>
      </c>
      <c r="BK70" s="14">
        <f t="shared" si="64"/>
        <v>0.46680462369604181</v>
      </c>
      <c r="BL70" s="14">
        <f t="shared" si="64"/>
        <v>0.47272738862642882</v>
      </c>
      <c r="BM70" s="14">
        <f t="shared" si="64"/>
        <v>0.63580296495890565</v>
      </c>
      <c r="BV70" s="30" t="s">
        <v>39</v>
      </c>
      <c r="BW70" s="14">
        <v>9</v>
      </c>
      <c r="BX70" s="14">
        <f>'Dealer Stats'!B$8/100+'Dealer Stats'!B$3/100*$CK$11+$CL$11*SUM('Dealer Stats'!B$3:B$4)/100+SUM('Dealer Stats'!B$3:B$5)/100*$CM$11+$CN$11*SUM('Dealer Stats'!B$3:B$6)/100</f>
        <v>0.55935961580111127</v>
      </c>
      <c r="BY70" s="14">
        <f>'Dealer Stats'!C$8/100+'Dealer Stats'!C$3/100*$CK$11+$CL$11*SUM('Dealer Stats'!C$3:C$4)/100+SUM('Dealer Stats'!C$3:C$5)/100*$CM$11+$CN$11*SUM('Dealer Stats'!C$3:C$6)/100</f>
        <v>0.5714873145967222</v>
      </c>
      <c r="BZ70" s="14">
        <f>'Dealer Stats'!D$8/100+'Dealer Stats'!D$3/100*$CK$11+$CL$11*SUM('Dealer Stats'!D$3:D$4)/100+SUM('Dealer Stats'!D$3:D$5)/100*$CM$11+$CN$11*SUM('Dealer Stats'!D$3:D$6)/100</f>
        <v>0.58441468823766152</v>
      </c>
      <c r="CA70" s="14">
        <f>'Dealer Stats'!E$8/100+'Dealer Stats'!E$3/100*$CK$11+$CL$11*SUM('Dealer Stats'!E$3:E$4)/100+SUM('Dealer Stats'!E$3:E$5)/100*$CM$11+$CN$11*SUM('Dealer Stats'!E$3:E$6)/100</f>
        <v>0.59942151160334078</v>
      </c>
      <c r="CB70" s="14">
        <f>'Dealer Stats'!F$8/100+'Dealer Stats'!F$3/100*$CK$11+$CL$11*SUM('Dealer Stats'!F$3:F$4)/100+SUM('Dealer Stats'!F$3:F$5)/100*$CM$11+$CN$11*SUM('Dealer Stats'!F$3:F$6)/100</f>
        <v>0.60956056898976718</v>
      </c>
      <c r="CC70" s="14">
        <f>'Dealer Stats'!G$8/100+'Dealer Stats'!G$3/100*$CK$11+$CL$11*SUM('Dealer Stats'!G$3:G$4)/100+SUM('Dealer Stats'!G$3:G$5)/100*$CM$11+$CN$11*SUM('Dealer Stats'!G$3:G$6)/100</f>
        <v>0.56036632932924701</v>
      </c>
      <c r="CD70" s="14">
        <f>'Dealer Stats'!H$8/100+'Dealer Stats'!H$3/100*$CK$11+$CL$11*SUM('Dealer Stats'!H$3:H$4)/100+SUM('Dealer Stats'!H$3:H$5)/100*$CM$11+$CN$11*SUM('Dealer Stats'!H$3:H$6)/100</f>
        <v>0.53413213948056704</v>
      </c>
      <c r="CE70" s="14">
        <f>'Dealer Stats'!I$8/100+'Dealer Stats'!I$3/100*$CK$11+$CL$11*SUM('Dealer Stats'!I$3:I$4)/100+SUM('Dealer Stats'!I$3:I$5)/100*$CM$11+$CN$11*SUM('Dealer Stats'!I$3:I$6)/100</f>
        <v>0.4926054362839718</v>
      </c>
      <c r="CF70" s="14">
        <f>'Dealer Stats'!J$8/100+'Dealer Stats'!J$3/100*$CK$11+$CL$11*SUM('Dealer Stats'!J$3:J$4)/100+SUM('Dealer Stats'!J$3:J$5)/100*$CM$11+$CN$11*SUM('Dealer Stats'!J$3:J$6)/100</f>
        <v>0.42650842706414388</v>
      </c>
      <c r="CG70" s="14">
        <f>'Dealer Stats'!K$8/100+'Dealer Stats'!K$3/100*$CK$11+$CL$11*SUM('Dealer Stats'!K$3:K$4)/100+SUM('Dealer Stats'!K$3:K$5)/100*$CM$11+$CN$11*SUM('Dealer Stats'!K$3:K$6)/100</f>
        <v>0.58350212646447741</v>
      </c>
      <c r="CQ70" s="30" t="s">
        <v>39</v>
      </c>
      <c r="CR70" s="14">
        <v>9</v>
      </c>
      <c r="CS70" s="14">
        <f>'Dealer Stats'!B$8/100+$CL$11*SUM('Dealer Stats'!B$3)/100+SUM('Dealer Stats'!B$3:B$4)/100*$CM$11+$CN$11*SUM('Dealer Stats'!B$3:B$5)/100</f>
        <v>0.48992983444497445</v>
      </c>
      <c r="CT70" s="14">
        <f>'Dealer Stats'!C$8/100+$CL$11*SUM('Dealer Stats'!C$3)/100+SUM('Dealer Stats'!C$3:C$4)/100*$CM$11+$CN$11*SUM('Dealer Stats'!C$3:C$5)/100</f>
        <v>0.50418249284215921</v>
      </c>
      <c r="CU70" s="14">
        <f>'Dealer Stats'!D$8/100+$CL$11*SUM('Dealer Stats'!D$3)/100+SUM('Dealer Stats'!D$3:D$4)/100*$CM$11+$CN$11*SUM('Dealer Stats'!D$3:D$5)/100</f>
        <v>0.51920966239546862</v>
      </c>
      <c r="CV70" s="14">
        <f>'Dealer Stats'!E$8/100+$CL$11*SUM('Dealer Stats'!E$3)/100+SUM('Dealer Stats'!E$3:E$4)/100*$CM$11+$CN$11*SUM('Dealer Stats'!E$3:E$5)/100</f>
        <v>0.53649871586162501</v>
      </c>
      <c r="CW70" s="14">
        <f>'Dealer Stats'!F$8/100+$CL$11*SUM('Dealer Stats'!F$3)/100+SUM('Dealer Stats'!F$3:F$4)/100*$CM$11+$CN$11*SUM('Dealer Stats'!F$3:F$5)/100</f>
        <v>0.54802828580801499</v>
      </c>
      <c r="CX70" s="14">
        <f>'Dealer Stats'!G$8/100+$CL$11*SUM('Dealer Stats'!G$3)/100+SUM('Dealer Stats'!G$3:G$4)/100*$CM$11+$CN$11*SUM('Dealer Stats'!G$3:G$5)/100</f>
        <v>0.49116693923789556</v>
      </c>
      <c r="CY70" s="14">
        <f>'Dealer Stats'!H$8/100+$CL$11*SUM('Dealer Stats'!H$3)/100+SUM('Dealer Stats'!H$3:H$4)/100*$CM$11+$CN$11*SUM('Dealer Stats'!H$3:H$5)/100</f>
        <v>0.45158542635630511</v>
      </c>
      <c r="CZ70" s="14">
        <f>'Dealer Stats'!I$8/100+$CL$11*SUM('Dealer Stats'!I$3)/100+SUM('Dealer Stats'!I$3:I$4)/100*$CM$11+$CN$11*SUM('Dealer Stats'!I$3:I$5)/100</f>
        <v>0.35686213837255959</v>
      </c>
      <c r="DA70" s="14">
        <f>'Dealer Stats'!J$8/100+$CL$11*SUM('Dealer Stats'!J$3)/100+SUM('Dealer Stats'!J$3:J$4)/100*$CM$11+$CN$11*SUM('Dealer Stats'!J$3:J$5)/100</f>
        <v>0.34220591753149288</v>
      </c>
      <c r="DB70" s="14">
        <f>'Dealer Stats'!K$8/100+$CL$11*SUM('Dealer Stats'!K$3)/100+SUM('Dealer Stats'!K$3:K$4)/100*$CM$11+$CN$11*SUM('Dealer Stats'!K$3:K$5)/100</f>
        <v>0.50363548570167138</v>
      </c>
    </row>
    <row r="71" spans="1:107" x14ac:dyDescent="0.3">
      <c r="A71" s="46" t="s">
        <v>64</v>
      </c>
      <c r="B71" s="44"/>
      <c r="C71" s="44"/>
      <c r="AO71" s="14">
        <v>17</v>
      </c>
      <c r="AP71" s="14">
        <f>28/52*'Dealer Stats'!B$3/100</f>
        <v>7.4539983111377481E-2</v>
      </c>
      <c r="AQ71" s="14">
        <f>28/52*'Dealer Stats'!C$3/100</f>
        <v>7.1884654430280193E-2</v>
      </c>
      <c r="AR71" s="14">
        <f>28/52*'Dealer Stats'!D$3/100</f>
        <v>6.9943962533092152E-2</v>
      </c>
      <c r="AS71" s="14">
        <f>28/52*'Dealer Stats'!E$3/100</f>
        <v>6.5319982084291406E-2</v>
      </c>
      <c r="AT71" s="14">
        <f>28/52*'Dealer Stats'!F$3/100</f>
        <v>8.9183726116213488E-2</v>
      </c>
      <c r="AU71" s="14">
        <f>28/52*'Dealer Stats'!G$3/100</f>
        <v>0.19854197426605841</v>
      </c>
      <c r="AV71" s="14">
        <f>28/52*'Dealer Stats'!H$3/100</f>
        <v>6.9435380469607871E-2</v>
      </c>
      <c r="AW71" s="14">
        <f>28/52*'Dealer Stats'!I$3/100</f>
        <v>6.4801666646748496E-2</v>
      </c>
      <c r="AX71" s="14">
        <f>28/52*'Dealer Stats'!J$3/100</f>
        <v>6.535662777759646E-2</v>
      </c>
      <c r="AY71" s="14">
        <f>28/52*'Dealer Stats'!K$3/100</f>
        <v>4.2598680455028452E-2</v>
      </c>
      <c r="BC71" s="14">
        <v>19</v>
      </c>
      <c r="BD71" s="14">
        <f t="shared" si="64"/>
        <v>0.7638975636484493</v>
      </c>
      <c r="BE71" s="14">
        <f t="shared" si="64"/>
        <v>0.76954400214555752</v>
      </c>
      <c r="BF71" s="14">
        <f t="shared" si="64"/>
        <v>0.77573846371192989</v>
      </c>
      <c r="BG71" s="14">
        <f t="shared" si="64"/>
        <v>0.78390873590540022</v>
      </c>
      <c r="BH71" s="14">
        <f t="shared" si="64"/>
        <v>0.80107810787672096</v>
      </c>
      <c r="BI71" s="14">
        <f t="shared" si="64"/>
        <v>0.84717484938505561</v>
      </c>
      <c r="BJ71" s="14">
        <f t="shared" si="64"/>
        <v>0.86132703046374748</v>
      </c>
      <c r="BK71" s="14">
        <f t="shared" si="64"/>
        <v>0.81843948656921039</v>
      </c>
      <c r="BL71" s="14">
        <f t="shared" si="64"/>
        <v>0.59406692986378618</v>
      </c>
      <c r="BM71" s="14">
        <f t="shared" si="64"/>
        <v>0.79451089090454641</v>
      </c>
      <c r="BV71" s="30" t="s">
        <v>40</v>
      </c>
      <c r="BW71" s="14">
        <v>10</v>
      </c>
      <c r="BX71" s="14">
        <f>'Dealer Stats'!B$8/100+'Dealer Stats'!B$3/100*$CK$12+$CL$12*SUM('Dealer Stats'!B$3:B$4)/100+SUM('Dealer Stats'!B$3:B$5)/100*$CM$12+$CN$12*SUM('Dealer Stats'!B$3:B$6)/100+$CO$12*SUM('Dealer Stats'!B$3:B$6)/100</f>
        <v>0.62727326747860723</v>
      </c>
      <c r="BY71" s="14">
        <f>'Dealer Stats'!C$8/100+'Dealer Stats'!C$3/100*$CK$12+$CL$12*SUM('Dealer Stats'!C$3:C$4)/100+SUM('Dealer Stats'!C$3:C$5)/100*$CM$12+$CN$12*SUM('Dealer Stats'!C$3:C$6)/100+$CO$12*SUM('Dealer Stats'!C$3:C$6)/100</f>
        <v>0.63758006616656637</v>
      </c>
      <c r="BZ71" s="14">
        <f>'Dealer Stats'!D$8/100+'Dealer Stats'!D$3/100*$CK$12+$CL$12*SUM('Dealer Stats'!D$3:D$4)/100+SUM('Dealer Stats'!D$3:D$5)/100*$CM$12+$CN$12*SUM('Dealer Stats'!D$3:D$6)/100+$CO$12*SUM('Dealer Stats'!D$3:D$6)/100</f>
        <v>0.64838362499729751</v>
      </c>
      <c r="CA71" s="14">
        <f>'Dealer Stats'!E$8/100+'Dealer Stats'!E$3/100*$CK$12+$CL$12*SUM('Dealer Stats'!E$3:E$4)/100+SUM('Dealer Stats'!E$3:E$5)/100*$CM$12+$CN$12*SUM('Dealer Stats'!E$3:E$6)/100+$CO$12*SUM('Dealer Stats'!E$3:E$6)/100</f>
        <v>0.66091092773715854</v>
      </c>
      <c r="CB71" s="14">
        <f>'Dealer Stats'!F$8/100+'Dealer Stats'!F$3/100*$CK$12+$CL$12*SUM('Dealer Stats'!F$3:F$4)/100+SUM('Dealer Stats'!F$3:F$5)/100*$CM$12+$CN$12*SUM('Dealer Stats'!F$3:F$6)/100+$CO$12*SUM('Dealer Stats'!F$3:F$6)/100</f>
        <v>0.66994695143050853</v>
      </c>
      <c r="CC71" s="14">
        <f>'Dealer Stats'!G$8/100+'Dealer Stats'!G$3/100*$CK$12+$CL$12*SUM('Dealer Stats'!G$3:G$4)/100+SUM('Dealer Stats'!G$3:G$5)/100*$CM$12+$CN$12*SUM('Dealer Stats'!G$3:G$6)/100+$CO$12*SUM('Dealer Stats'!G$3:G$6)/100</f>
        <v>0.62966789515584509</v>
      </c>
      <c r="CD71" s="14">
        <f>'Dealer Stats'!H$8/100+'Dealer Stats'!H$3/100*$CK$12+$CL$12*SUM('Dealer Stats'!H$3:H$4)/100+SUM('Dealer Stats'!H$3:H$5)/100*$CM$12+$CN$12*SUM('Dealer Stats'!H$3:H$6)/100+$CO$12*SUM('Dealer Stats'!H$3:H$6)/100</f>
        <v>0.60297659321652375</v>
      </c>
      <c r="CE71" s="14">
        <f>'Dealer Stats'!I$8/100+'Dealer Stats'!I$3/100*$CK$12+$CL$12*SUM('Dealer Stats'!I$3:I$4)/100+SUM('Dealer Stats'!I$3:I$5)/100*$CM$12+$CN$12*SUM('Dealer Stats'!I$3:I$6)/100+$CO$12*SUM('Dealer Stats'!I$3:I$6)/100</f>
        <v>0.5750028306407029</v>
      </c>
      <c r="CF71" s="14">
        <f>'Dealer Stats'!J$8/100+'Dealer Stats'!J$3/100*$CK$12+$CL$12*SUM('Dealer Stats'!J$3:J$4)/100+SUM('Dealer Stats'!J$3:J$5)/100*$CM$12+$CN$12*SUM('Dealer Stats'!J$3:J$6)/100+$CO$12*SUM('Dealer Stats'!J$3:J$6)/100</f>
        <v>0.5677643235771539</v>
      </c>
      <c r="CG71" s="14">
        <f>'Dealer Stats'!K$8/100+'Dealer Stats'!K$3/100*$CK$12+$CL$12*SUM('Dealer Stats'!K$3:K$4)/100+SUM('Dealer Stats'!K$3:K$5)/100*$CM$12+$CN$12*SUM('Dealer Stats'!K$3:K$6)/100+$CO$12*SUM('Dealer Stats'!K$3:K$6)/100</f>
        <v>0.66342116944129548</v>
      </c>
      <c r="CQ71" s="30" t="s">
        <v>40</v>
      </c>
      <c r="CR71" s="14">
        <v>10</v>
      </c>
      <c r="CS71" s="14">
        <f>'Dealer Stats'!B$8/100+$CL$12*SUM('Dealer Stats'!B$3)/100+SUM('Dealer Stats'!B$3:B$4)/100*$CM$12+$CN$12*SUM('Dealer Stats'!B$3:B$5)/100+$CO$12*SUM('Dealer Stats'!B$3:B$5)/100</f>
        <v>0.55004838646401244</v>
      </c>
      <c r="CT71" s="14">
        <f>'Dealer Stats'!C$8/100+$CL$12*SUM('Dealer Stats'!C$3)/100+SUM('Dealer Stats'!C$3:C$4)/100*$CM$12+$CN$12*SUM('Dealer Stats'!C$3:C$5)/100+$CO$12*SUM('Dealer Stats'!C$3:C$5)/100</f>
        <v>0.56238990886501516</v>
      </c>
      <c r="CU71" s="14">
        <f>'Dealer Stats'!D$8/100+$CL$12*SUM('Dealer Stats'!D$3)/100+SUM('Dealer Stats'!D$3:D$4)/100*$CM$12+$CN$12*SUM('Dealer Stats'!D$3:D$5)/100+$CO$12*SUM('Dealer Stats'!D$3:D$5)/100</f>
        <v>0.57559758763445501</v>
      </c>
      <c r="CV71" s="14">
        <f>'Dealer Stats'!E$8/100+$CL$12*SUM('Dealer Stats'!E$3)/100+SUM('Dealer Stats'!E$3:E$4)/100*$CM$12+$CN$12*SUM('Dealer Stats'!E$3:E$5)/100+$CO$12*SUM('Dealer Stats'!E$3:E$5)/100</f>
        <v>0.5909541881810102</v>
      </c>
      <c r="CW71" s="14">
        <f>'Dealer Stats'!F$8/100+$CL$12*SUM('Dealer Stats'!F$3)/100+SUM('Dealer Stats'!F$3:F$4)/100*$CM$12+$CN$12*SUM('Dealer Stats'!F$3:F$5)/100+$CO$12*SUM('Dealer Stats'!F$3:F$5)/100</f>
        <v>0.60174526281799612</v>
      </c>
      <c r="CX71" s="14">
        <f>'Dealer Stats'!G$8/100+$CL$12*SUM('Dealer Stats'!G$3)/100+SUM('Dealer Stats'!G$3:G$4)/100*$CM$12+$CN$12*SUM('Dealer Stats'!G$3:G$5)/100+$CO$12*SUM('Dealer Stats'!G$3:G$5)/100</f>
        <v>0.55429828493742206</v>
      </c>
      <c r="CY71" s="14">
        <f>'Dealer Stats'!H$8/100+$CL$12*SUM('Dealer Stats'!H$3)/100+SUM('Dealer Stats'!H$3:H$4)/100*$CM$12+$CN$12*SUM('Dealer Stats'!H$3:H$5)/100+$CO$12*SUM('Dealer Stats'!H$3:H$5)/100</f>
        <v>0.52879769787708386</v>
      </c>
      <c r="CZ71" s="14">
        <f>'Dealer Stats'!I$8/100+$CL$12*SUM('Dealer Stats'!I$3)/100+SUM('Dealer Stats'!I$3:I$4)/100*$CM$12+$CN$12*SUM('Dealer Stats'!I$3:I$5)/100+$CO$12*SUM('Dealer Stats'!I$3:I$5)/100</f>
        <v>0.48333856852990381</v>
      </c>
      <c r="DA71" s="14">
        <f>'Dealer Stats'!J$8/100+$CL$12*SUM('Dealer Stats'!J$3)/100+SUM('Dealer Stats'!J$3:J$4)/100*$CM$12+$CN$12*SUM('Dealer Stats'!J$3:J$5)/100+$CO$12*SUM('Dealer Stats'!J$3:J$5)/100</f>
        <v>0.39819015387294543</v>
      </c>
      <c r="DB71" s="14">
        <f>'Dealer Stats'!K$8/100+$CL$12*SUM('Dealer Stats'!K$3)/100+SUM('Dealer Stats'!K$3:K$4)/100*$CM$12+$CN$12*SUM('Dealer Stats'!K$3:K$5)/100+$CO$12*SUM('Dealer Stats'!K$3:K$5)/100</f>
        <v>0.57127635706398827</v>
      </c>
    </row>
    <row r="72" spans="1:107" x14ac:dyDescent="0.3">
      <c r="A72" s="44" t="s">
        <v>18</v>
      </c>
      <c r="B72" s="44"/>
      <c r="C72" s="14">
        <v>2</v>
      </c>
      <c r="D72" s="14">
        <v>3</v>
      </c>
      <c r="E72" s="14">
        <v>4</v>
      </c>
      <c r="F72" s="14">
        <v>5</v>
      </c>
      <c r="G72" s="14">
        <v>6</v>
      </c>
      <c r="H72" s="14">
        <v>7</v>
      </c>
      <c r="I72" s="14">
        <v>8</v>
      </c>
      <c r="J72" s="14">
        <v>9</v>
      </c>
      <c r="K72" s="14">
        <v>10</v>
      </c>
      <c r="L72" s="14">
        <v>11</v>
      </c>
      <c r="AO72" s="14">
        <v>18</v>
      </c>
      <c r="AP72" s="14">
        <f>24/52*'Dealer Stats'!B$4/100</f>
        <v>6.1221356499259895E-2</v>
      </c>
      <c r="AQ72" s="14">
        <f>24/52*'Dealer Stats'!C$4/100</f>
        <v>5.9594779015318802E-2</v>
      </c>
      <c r="AR72" s="14">
        <f>24/52*'Dealer Stats'!D$4/100</f>
        <v>5.687645641099625E-2</v>
      </c>
      <c r="AS72" s="14">
        <f>24/52*'Dealer Stats'!E$4/100</f>
        <v>5.6061478844943835E-2</v>
      </c>
      <c r="AT72" s="14">
        <f>24/52*'Dealer Stats'!F$4/100</f>
        <v>4.9124114195397001E-2</v>
      </c>
      <c r="AU72" s="14">
        <f>24/52*'Dealer Stats'!G$4/100</f>
        <v>6.3793579590142147E-2</v>
      </c>
      <c r="AV72" s="14">
        <f>24/52*'Dealer Stats'!H$4/100</f>
        <v>0.1661129151321106</v>
      </c>
      <c r="AW72" s="14">
        <f>24/52*'Dealer Stats'!I$4/100</f>
        <v>5.4142240711771518E-2</v>
      </c>
      <c r="AX72" s="14">
        <f>24/52*'Dealer Stats'!J$4/100</f>
        <v>5.5873990636313729E-2</v>
      </c>
      <c r="AY72" s="14">
        <f>24/52*'Dealer Stats'!K$4/100</f>
        <v>7.6332825598518284E-2</v>
      </c>
      <c r="BC72" s="14">
        <v>20</v>
      </c>
      <c r="BD72" s="14">
        <f t="shared" si="64"/>
        <v>88.494354503073509</v>
      </c>
      <c r="BE72" s="14">
        <f t="shared" si="64"/>
        <v>88.7810276657749</v>
      </c>
      <c r="BF72" s="14">
        <f t="shared" si="64"/>
        <v>89.036077155361539</v>
      </c>
      <c r="BG72" s="14">
        <f t="shared" si="64"/>
        <v>89.398394039569752</v>
      </c>
      <c r="BH72" s="14">
        <f t="shared" si="64"/>
        <v>90.267708810974483</v>
      </c>
      <c r="BI72" s="14">
        <f t="shared" si="64"/>
        <v>92.605942647877939</v>
      </c>
      <c r="BJ72" s="14">
        <f t="shared" si="64"/>
        <v>93.067477130902972</v>
      </c>
      <c r="BK72" s="14">
        <f t="shared" si="64"/>
        <v>93.890876737209467</v>
      </c>
      <c r="BL72" s="14">
        <f t="shared" si="64"/>
        <v>96.220448134936603</v>
      </c>
      <c r="BM72" s="14">
        <f t="shared" si="64"/>
        <v>95.344589311090573</v>
      </c>
      <c r="BV72" s="30" t="s">
        <v>41</v>
      </c>
      <c r="BW72" s="14">
        <v>11</v>
      </c>
      <c r="BX72" s="14">
        <f>'Dealer Stats'!B$8/100+'Dealer Stats'!B$3/100*$CK$13+$CL$13*SUM('Dealer Stats'!B$3:B$4)/100+SUM('Dealer Stats'!B$3:B$5)/100*$CM$13+$CN$13*SUM('Dealer Stats'!B$3:B$6)/100+$CO$13*SUM('Dealer Stats'!B$3:B$6)/100</f>
        <v>0.62727326747860723</v>
      </c>
      <c r="BY72" s="14">
        <f>'Dealer Stats'!C$8/100+'Dealer Stats'!C$3/100*$CK$13+$CL$13*SUM('Dealer Stats'!C$3:C$4)/100+SUM('Dealer Stats'!C$3:C$5)/100*$CM$13+$CN$13*SUM('Dealer Stats'!C$3:C$6)/100+$CO$13*SUM('Dealer Stats'!C$3:C$6)/100</f>
        <v>0.63758006616656626</v>
      </c>
      <c r="BZ72" s="14">
        <f>'Dealer Stats'!D$8/100+'Dealer Stats'!D$3/100*$CK$13+$CL$13*SUM('Dealer Stats'!D$3:D$4)/100+SUM('Dealer Stats'!D$3:D$5)/100*$CM$13+$CN$13*SUM('Dealer Stats'!D$3:D$6)/100+$CO$13*SUM('Dealer Stats'!D$3:D$6)/100</f>
        <v>0.64838362499729751</v>
      </c>
      <c r="CA72" s="14">
        <f>'Dealer Stats'!E$8/100+'Dealer Stats'!E$3/100*$CK$13+$CL$13*SUM('Dealer Stats'!E$3:E$4)/100+SUM('Dealer Stats'!E$3:E$5)/100*$CM$13+$CN$13*SUM('Dealer Stats'!E$3:E$6)/100+$CO$13*SUM('Dealer Stats'!E$3:E$6)/100</f>
        <v>0.66091092773715854</v>
      </c>
      <c r="CB72" s="14">
        <f>'Dealer Stats'!F$8/100+'Dealer Stats'!F$3/100*$CK$13+$CL$13*SUM('Dealer Stats'!F$3:F$4)/100+SUM('Dealer Stats'!F$3:F$5)/100*$CM$13+$CN$13*SUM('Dealer Stats'!F$3:F$6)/100+$CO$13*SUM('Dealer Stats'!F$3:F$6)/100</f>
        <v>0.66994695143050853</v>
      </c>
      <c r="CC72" s="14">
        <f>'Dealer Stats'!G$8/100+'Dealer Stats'!G$3/100*$CK$13+$CL$13*SUM('Dealer Stats'!G$3:G$4)/100+SUM('Dealer Stats'!G$3:G$5)/100*$CM$13+$CN$13*SUM('Dealer Stats'!G$3:G$6)/100+$CO$13*SUM('Dealer Stats'!G$3:G$6)/100</f>
        <v>0.62966789515584509</v>
      </c>
      <c r="CD72" s="14">
        <f>'Dealer Stats'!H$8/100+'Dealer Stats'!H$3/100*$CK$13+$CL$13*SUM('Dealer Stats'!H$3:H$4)/100+SUM('Dealer Stats'!H$3:H$5)/100*$CM$13+$CN$13*SUM('Dealer Stats'!H$3:H$6)/100+$CO$13*SUM('Dealer Stats'!H$3:H$6)/100</f>
        <v>0.60297659321652375</v>
      </c>
      <c r="CE72" s="14">
        <f>'Dealer Stats'!I$8/100+'Dealer Stats'!I$3/100*$CK$13+$CL$13*SUM('Dealer Stats'!I$3:I$4)/100+SUM('Dealer Stats'!I$3:I$5)/100*$CM$13+$CN$13*SUM('Dealer Stats'!I$3:I$6)/100+$CO$13*SUM('Dealer Stats'!I$3:I$6)/100</f>
        <v>0.5750028306407029</v>
      </c>
      <c r="CF72" s="14">
        <f>'Dealer Stats'!J$8/100+'Dealer Stats'!J$3/100*$CK$13+$CL$13*SUM('Dealer Stats'!J$3:J$4)/100+SUM('Dealer Stats'!J$3:J$5)/100*$CM$13+$CN$13*SUM('Dealer Stats'!J$3:J$6)/100+$CO$13*SUM('Dealer Stats'!J$3:J$6)/100</f>
        <v>0.5677643235771539</v>
      </c>
      <c r="CG72" s="14">
        <f>'Dealer Stats'!K$8/100+'Dealer Stats'!K$3/100*$CK$13+$CL$13*SUM('Dealer Stats'!K$3:K$4)/100+SUM('Dealer Stats'!K$3:K$5)/100*$CM$13+$CN$13*SUM('Dealer Stats'!K$3:K$6)/100+$CO$13*SUM('Dealer Stats'!K$3:K$6)/100</f>
        <v>0.66342116944129548</v>
      </c>
      <c r="CQ72" s="30" t="s">
        <v>41</v>
      </c>
      <c r="CR72" s="14">
        <v>11</v>
      </c>
      <c r="CS72" s="14">
        <f>'Dealer Stats'!B$8/100+$CL$13*SUM('Dealer Stats'!B$3)/100+SUM('Dealer Stats'!B$3:B$4)/100*$CM$13+$CN$13*SUM('Dealer Stats'!B$3:B$5)/100+$CO$13*SUM('Dealer Stats'!B$3:B$5)/100</f>
        <v>0.55004838646401244</v>
      </c>
      <c r="CT72" s="14">
        <f>'Dealer Stats'!C$8/100+$CL$13*SUM('Dealer Stats'!C$3)/100+SUM('Dealer Stats'!C$3:C$4)/100*$CM$13+$CN$13*SUM('Dealer Stats'!C$3:C$5)/100+$CO$13*SUM('Dealer Stats'!C$3:C$5)/100</f>
        <v>0.56238990886501516</v>
      </c>
      <c r="CU72" s="14">
        <f>'Dealer Stats'!D$8/100+$CL$13*SUM('Dealer Stats'!D$3)/100+SUM('Dealer Stats'!D$3:D$4)/100*$CM$13+$CN$13*SUM('Dealer Stats'!D$3:D$5)/100+$CO$13*SUM('Dealer Stats'!D$3:D$5)/100</f>
        <v>0.57559758763445501</v>
      </c>
      <c r="CV72" s="14">
        <f>'Dealer Stats'!E$8/100+$CL$13*SUM('Dealer Stats'!E$3)/100+SUM('Dealer Stats'!E$3:E$4)/100*$CM$13+$CN$13*SUM('Dealer Stats'!E$3:E$5)/100+$CO$13*SUM('Dealer Stats'!E$3:E$5)/100</f>
        <v>0.5909541881810102</v>
      </c>
      <c r="CW72" s="14">
        <f>'Dealer Stats'!F$8/100+$CL$13*SUM('Dealer Stats'!F$3)/100+SUM('Dealer Stats'!F$3:F$4)/100*$CM$13+$CN$13*SUM('Dealer Stats'!F$3:F$5)/100+$CO$13*SUM('Dealer Stats'!F$3:F$5)/100</f>
        <v>0.60174526281799612</v>
      </c>
      <c r="CX72" s="14">
        <f>'Dealer Stats'!G$8/100+$CL$13*SUM('Dealer Stats'!G$3)/100+SUM('Dealer Stats'!G$3:G$4)/100*$CM$13+$CN$13*SUM('Dealer Stats'!G$3:G$5)/100+$CO$13*SUM('Dealer Stats'!G$3:G$5)/100</f>
        <v>0.55429828493742206</v>
      </c>
      <c r="CY72" s="14">
        <f>'Dealer Stats'!H$8/100+$CL$13*SUM('Dealer Stats'!H$3)/100+SUM('Dealer Stats'!H$3:H$4)/100*$CM$13+$CN$13*SUM('Dealer Stats'!H$3:H$5)/100+$CO$13*SUM('Dealer Stats'!H$3:H$5)/100</f>
        <v>0.52879769787708386</v>
      </c>
      <c r="CZ72" s="14">
        <f>'Dealer Stats'!I$8/100+$CL$13*SUM('Dealer Stats'!I$3)/100+SUM('Dealer Stats'!I$3:I$4)/100*$CM$13+$CN$13*SUM('Dealer Stats'!I$3:I$5)/100+$CO$13*SUM('Dealer Stats'!I$3:I$5)/100</f>
        <v>0.48333856852990376</v>
      </c>
      <c r="DA72" s="14">
        <f>'Dealer Stats'!J$8/100+$CL$13*SUM('Dealer Stats'!J$3)/100+SUM('Dealer Stats'!J$3:J$4)/100*$CM$13+$CN$13*SUM('Dealer Stats'!J$3:J$5)/100+$CO$13*SUM('Dealer Stats'!J$3:J$5)/100</f>
        <v>0.39819015387294543</v>
      </c>
      <c r="DB72" s="14">
        <f>'Dealer Stats'!K$8/100+$CL$13*SUM('Dealer Stats'!K$3)/100+SUM('Dealer Stats'!K$3:K$4)/100*$CM$13+$CN$13*SUM('Dealer Stats'!K$3:K$5)/100+$CO$13*SUM('Dealer Stats'!K$3:K$5)/100</f>
        <v>0.57127635706398827</v>
      </c>
    </row>
    <row r="73" spans="1:107" x14ac:dyDescent="0.3">
      <c r="B73" s="14">
        <v>17</v>
      </c>
      <c r="C73" s="14">
        <f>SUM('Player Stats'!$Q$3:$Q$7)/100*'Dealer Stats'!B$3/100</f>
        <v>5.3423964467739227E-2</v>
      </c>
      <c r="D73" s="14">
        <f>SUM('Player Stats'!$Q$3:$Q$7)/100*'Dealer Stats'!C$3/100</f>
        <v>5.1520849130335049E-2</v>
      </c>
      <c r="E73" s="14">
        <f>SUM('Player Stats'!$Q$3:$Q$7)/100*'Dealer Stats'!D$3/100</f>
        <v>5.0129925083528037E-2</v>
      </c>
      <c r="F73" s="14">
        <f>SUM('Player Stats'!$Q$3:$Q$7)/100*'Dealer Stats'!E$3/100</f>
        <v>4.6815846425539383E-2</v>
      </c>
      <c r="G73" s="14">
        <f>SUM('Player Stats'!$Q$3:$Q$7)/100*'Dealer Stats'!F$3/100</f>
        <v>6.3919362686385373E-2</v>
      </c>
      <c r="H73" s="14">
        <f>SUM('Player Stats'!$Q$3:$Q$7)/100*'Dealer Stats'!G$3/100</f>
        <v>0.14229811888601979</v>
      </c>
      <c r="I73" s="14">
        <f>SUM('Player Stats'!$Q$3:$Q$7)/100*'Dealer Stats'!H$3/100</f>
        <v>4.9765416413759284E-2</v>
      </c>
      <c r="J73" s="14">
        <f>SUM('Player Stats'!$Q$3:$Q$7)/100*'Dealer Stats'!I$3/100</f>
        <v>4.6444361695297379E-2</v>
      </c>
      <c r="K73" s="14">
        <f>SUM('Player Stats'!$Q$3:$Q$7)/100*'Dealer Stats'!J$3/100</f>
        <v>4.6842110963513574E-2</v>
      </c>
      <c r="L73" s="14">
        <f>SUM('Player Stats'!$Q$3:$Q$7)/100*'Dealer Stats'!K$3/100</f>
        <v>3.0531136391613294E-2</v>
      </c>
      <c r="AO73" s="14">
        <v>19</v>
      </c>
      <c r="AP73" s="14">
        <f>20/52*'Dealer Stats'!B$5/100</f>
        <v>4.9083029483229498E-2</v>
      </c>
      <c r="AQ73" s="14">
        <f>20/52*'Dealer Stats'!C$5/100</f>
        <v>4.7507145633066579E-2</v>
      </c>
      <c r="AR73" s="14">
        <f>20/52*'Dealer Stats'!D$5/100</f>
        <v>4.614565148696146E-2</v>
      </c>
      <c r="AS73" s="14">
        <f>20/52*'Dealer Stats'!E$5/100</f>
        <v>4.4725583124816115E-2</v>
      </c>
      <c r="AT73" s="14">
        <f>20/52*'Dealer Stats'!F$5/100</f>
        <v>4.0986365427206843E-2</v>
      </c>
      <c r="AU73" s="14">
        <f>20/52*'Dealer Stats'!G$5/100</f>
        <v>3.0169929067046741E-2</v>
      </c>
      <c r="AV73" s="14">
        <f>20/52*'Dealer Stats'!H$5/100</f>
        <v>4.9509306997925114E-2</v>
      </c>
      <c r="AW73" s="14">
        <f>20/52*'Dealer Stats'!I$5/100</f>
        <v>0.13524417802814181</v>
      </c>
      <c r="AX73" s="14">
        <f>20/52*'Dealer Stats'!J$5/100</f>
        <v>4.6669054322060539E-2</v>
      </c>
      <c r="AY73" s="14">
        <f>20/52*'Dealer Stats'!K$5/100</f>
        <v>6.1041509979092662E-2</v>
      </c>
    </row>
    <row r="74" spans="1:107" x14ac:dyDescent="0.3">
      <c r="B74" s="14">
        <v>18</v>
      </c>
      <c r="C74" s="14">
        <f>SUM('Player Stats'!$Q$4:$Q$7)/100*'Dealer Stats'!B$4/100</f>
        <v>4.1000571422583398E-2</v>
      </c>
      <c r="D74" s="14">
        <f>SUM('Player Stats'!$Q$4:$Q$7)/100*'Dealer Stats'!C$4/100</f>
        <v>3.9911235770481363E-2</v>
      </c>
      <c r="E74" s="14">
        <f>SUM('Player Stats'!$Q$4:$Q$7)/100*'Dealer Stats'!D$4/100</f>
        <v>3.8090747194905662E-2</v>
      </c>
      <c r="F74" s="14">
        <f>SUM('Player Stats'!$Q$4:$Q$7)/100*'Dealer Stats'!E$4/100</f>
        <v>3.7544948346016398E-2</v>
      </c>
      <c r="G74" s="14">
        <f>SUM('Player Stats'!$Q$4:$Q$7)/100*'Dealer Stats'!F$4/100</f>
        <v>3.2898923967224852E-2</v>
      </c>
      <c r="H74" s="14">
        <f>SUM('Player Stats'!$Q$4:$Q$7)/100*'Dealer Stats'!G$4/100</f>
        <v>4.2723215653013208E-2</v>
      </c>
      <c r="I74" s="14">
        <f>SUM('Player Stats'!$Q$4:$Q$7)/100*'Dealer Stats'!H$4/100</f>
        <v>0.11124752587228234</v>
      </c>
      <c r="J74" s="14">
        <f>SUM('Player Stats'!$Q$4:$Q$7)/100*'Dealer Stats'!I$4/100</f>
        <v>3.6259614850391746E-2</v>
      </c>
      <c r="K74" s="14">
        <f>SUM('Player Stats'!$Q$4:$Q$7)/100*'Dealer Stats'!J$4/100</f>
        <v>3.7419385566483353E-2</v>
      </c>
      <c r="L74" s="14">
        <f>SUM('Player Stats'!$Q$4:$Q$7)/100*'Dealer Stats'!K$4/100</f>
        <v>5.1120877530335125E-2</v>
      </c>
      <c r="AO74" s="14">
        <v>20</v>
      </c>
      <c r="AP74" s="14">
        <f>4/52*'Dealer Stats'!B$6/100</f>
        <v>9.3112293370989155E-3</v>
      </c>
      <c r="AQ74" s="14">
        <f>4/52*'Dealer Stats'!C$6/100</f>
        <v>9.0974057317070468E-3</v>
      </c>
      <c r="AR74" s="14">
        <f>4/52*'Dealer Stats'!D$6/100</f>
        <v>8.817100603206585E-3</v>
      </c>
      <c r="AS74" s="14">
        <f>4/52*'Dealer Stats'!E$6/100</f>
        <v>8.4673234223305634E-3</v>
      </c>
      <c r="AT74" s="14">
        <f>4/52*'Dealer Stats'!F$6/100</f>
        <v>7.8153061717710689E-3</v>
      </c>
      <c r="AU74" s="14">
        <f>4/52*'Dealer Stats'!G$6/100</f>
        <v>6.0680443918249075E-3</v>
      </c>
      <c r="AV74" s="14">
        <f>4/52*'Dealer Stats'!H$6/100</f>
        <v>5.3344416034832587E-3</v>
      </c>
      <c r="AW74" s="14">
        <f>4/52*'Dealer Stats'!I$6/100</f>
        <v>9.2668677540680231E-3</v>
      </c>
      <c r="AX74" s="14">
        <f>4/52*'Dealer Stats'!J$6/100</f>
        <v>2.8318273191198454E-2</v>
      </c>
      <c r="AY74" s="14">
        <f>4/52*'Dealer Stats'!K$6/100</f>
        <v>1.2225769400489171E-2</v>
      </c>
    </row>
    <row r="75" spans="1:107" ht="18" customHeight="1" x14ac:dyDescent="0.3">
      <c r="B75" s="14">
        <v>19</v>
      </c>
      <c r="C75" s="14">
        <f>SUM('Player Stats'!$Q$5:$Q$7)/100*'Dealer Stats'!B$5/100</f>
        <v>2.9577400044801725E-2</v>
      </c>
      <c r="D75" s="14">
        <f>SUM('Player Stats'!$Q$5:$Q$7)/100*'Dealer Stats'!C$5/100</f>
        <v>2.8627773512960673E-2</v>
      </c>
      <c r="E75" s="14">
        <f>SUM('Player Stats'!$Q$5:$Q$7)/100*'Dealer Stats'!D$5/100</f>
        <v>2.7807338070365062E-2</v>
      </c>
      <c r="F75" s="14">
        <f>SUM('Player Stats'!$Q$5:$Q$7)/100*'Dealer Stats'!E$5/100</f>
        <v>2.6951605845187517E-2</v>
      </c>
      <c r="G75" s="14">
        <f>SUM('Player Stats'!$Q$5:$Q$7)/100*'Dealer Stats'!F$5/100</f>
        <v>2.469835581434783E-2</v>
      </c>
      <c r="H75" s="14">
        <f>SUM('Player Stats'!$Q$5:$Q$7)/100*'Dealer Stats'!G$5/100</f>
        <v>1.8180378650918993E-2</v>
      </c>
      <c r="I75" s="14">
        <f>SUM('Player Stats'!$Q$5:$Q$7)/100*'Dealer Stats'!H$5/100</f>
        <v>2.9834274584026405E-2</v>
      </c>
      <c r="J75" s="14">
        <f>SUM('Player Stats'!$Q$5:$Q$7)/100*'Dealer Stats'!I$5/100</f>
        <v>8.1498049313266138E-2</v>
      </c>
      <c r="K75" s="14">
        <f>SUM('Player Stats'!$Q$5:$Q$7)/100*'Dealer Stats'!J$5/100</f>
        <v>2.8122740261332071E-2</v>
      </c>
      <c r="L75" s="14">
        <f>SUM('Player Stats'!$Q$5:$Q$7)/100*'Dealer Stats'!K$5/100</f>
        <v>3.678357222443368E-2</v>
      </c>
      <c r="BX75" s="47" t="s">
        <v>10</v>
      </c>
      <c r="BY75" s="44"/>
      <c r="BZ75" s="44"/>
      <c r="CA75" s="44"/>
      <c r="CB75" s="44"/>
      <c r="CC75" s="44"/>
      <c r="CD75" s="44"/>
      <c r="CE75" s="44"/>
      <c r="CF75" s="44"/>
      <c r="CG75" s="44"/>
      <c r="CS75" s="47" t="s">
        <v>58</v>
      </c>
      <c r="CT75" s="44"/>
      <c r="CU75" s="44"/>
      <c r="CV75" s="44"/>
      <c r="CW75" s="44"/>
      <c r="CX75" s="44"/>
      <c r="CY75" s="44"/>
      <c r="CZ75" s="44"/>
      <c r="DA75" s="44"/>
      <c r="DB75" s="44"/>
    </row>
    <row r="76" spans="1:107" ht="18" customHeight="1" x14ac:dyDescent="0.3">
      <c r="B76" s="14">
        <v>20</v>
      </c>
      <c r="C76" s="14">
        <f>SUM('Player Stats'!$Q$6:$Q$7)/100*'Dealer Stats'!B$6/100</f>
        <v>1.8673609336056014E-2</v>
      </c>
      <c r="D76" s="14">
        <f>SUM('Player Stats'!$Q$6:$Q$7)/100*'Dealer Stats'!C$6/100</f>
        <v>1.8244787498534951E-2</v>
      </c>
      <c r="E76" s="14">
        <f>SUM('Player Stats'!$Q$6:$Q$7)/100*'Dealer Stats'!D$6/100</f>
        <v>1.7682637402665714E-2</v>
      </c>
      <c r="F76" s="14">
        <f>SUM('Player Stats'!$Q$6:$Q$7)/100*'Dealer Stats'!E$6/100</f>
        <v>1.6981161561626996E-2</v>
      </c>
      <c r="G76" s="14">
        <f>SUM('Player Stats'!$Q$6:$Q$7)/100*'Dealer Stats'!F$6/100</f>
        <v>1.5673545244111738E-2</v>
      </c>
      <c r="H76" s="14">
        <f>SUM('Player Stats'!$Q$6:$Q$7)/100*'Dealer Stats'!G$6/100</f>
        <v>1.216942320981307E-2</v>
      </c>
      <c r="I76" s="14">
        <f>SUM('Player Stats'!$Q$6:$Q$7)/100*'Dealer Stats'!H$6/100</f>
        <v>1.0698187631633067E-2</v>
      </c>
      <c r="J76" s="14">
        <f>SUM('Player Stats'!$Q$6:$Q$7)/100*'Dealer Stats'!I$6/100</f>
        <v>1.8584642472384495E-2</v>
      </c>
      <c r="K76" s="14">
        <f>SUM('Player Stats'!$Q$6:$Q$7)/100*'Dealer Stats'!J$6/100</f>
        <v>5.6792111062845631E-2</v>
      </c>
      <c r="L76" s="14">
        <f>SUM('Player Stats'!$Q$6:$Q$7)/100*'Dealer Stats'!K$6/100</f>
        <v>2.451870030822088E-2</v>
      </c>
      <c r="AN76" s="46" t="s">
        <v>48</v>
      </c>
      <c r="AO76" s="44"/>
      <c r="AP76" s="44"/>
      <c r="AQ76" s="44"/>
      <c r="AR76" s="44"/>
      <c r="BD76" s="47" t="s">
        <v>49</v>
      </c>
      <c r="BE76" s="44"/>
      <c r="BF76" s="44"/>
      <c r="BG76" s="44"/>
      <c r="BH76" s="44"/>
      <c r="BI76" s="44"/>
      <c r="BJ76" s="44"/>
      <c r="BK76" s="44"/>
      <c r="BL76" s="44"/>
      <c r="BM76" s="44"/>
      <c r="BO76" s="46" t="s">
        <v>50</v>
      </c>
      <c r="BP76" s="44"/>
      <c r="BQ76" s="44"/>
      <c r="BR76" s="15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</row>
    <row r="77" spans="1:107" x14ac:dyDescent="0.3">
      <c r="AN77" s="44" t="s">
        <v>18</v>
      </c>
      <c r="AO77" s="44"/>
      <c r="AP77" s="14">
        <v>2</v>
      </c>
      <c r="AQ77" s="14">
        <v>3</v>
      </c>
      <c r="AR77" s="14">
        <v>4</v>
      </c>
      <c r="AS77" s="14">
        <v>5</v>
      </c>
      <c r="AT77" s="14">
        <v>6</v>
      </c>
      <c r="AU77" s="14">
        <v>7</v>
      </c>
      <c r="AV77" s="14">
        <v>8</v>
      </c>
      <c r="AW77" s="14">
        <v>9</v>
      </c>
      <c r="AX77" s="14">
        <v>10</v>
      </c>
      <c r="AY77" s="14">
        <v>11</v>
      </c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O77" s="46" t="s">
        <v>51</v>
      </c>
      <c r="BP77" s="44"/>
      <c r="BQ77" s="44"/>
      <c r="BR77" s="15"/>
      <c r="BW77" s="14" t="s">
        <v>20</v>
      </c>
      <c r="BX77" s="14">
        <v>2</v>
      </c>
      <c r="BY77" s="14">
        <v>3</v>
      </c>
      <c r="BZ77" s="14">
        <v>4</v>
      </c>
      <c r="CA77" s="14">
        <v>5</v>
      </c>
      <c r="CB77" s="14">
        <v>6</v>
      </c>
      <c r="CC77" s="14">
        <v>7</v>
      </c>
      <c r="CD77" s="14">
        <v>8</v>
      </c>
      <c r="CE77" s="14">
        <v>9</v>
      </c>
      <c r="CF77" s="14">
        <v>10</v>
      </c>
      <c r="CG77" s="14">
        <v>11</v>
      </c>
      <c r="CR77" s="14" t="s">
        <v>20</v>
      </c>
      <c r="CS77" s="14">
        <v>2</v>
      </c>
      <c r="CT77" s="14">
        <v>3</v>
      </c>
      <c r="CU77" s="14">
        <v>4</v>
      </c>
      <c r="CV77" s="14">
        <v>5</v>
      </c>
      <c r="CW77" s="14">
        <v>6</v>
      </c>
      <c r="CX77" s="14">
        <v>7</v>
      </c>
      <c r="CY77" s="14">
        <v>8</v>
      </c>
      <c r="CZ77" s="14">
        <v>9</v>
      </c>
      <c r="DA77" s="14">
        <v>10</v>
      </c>
      <c r="DB77" s="14">
        <v>11</v>
      </c>
    </row>
    <row r="78" spans="1:107" x14ac:dyDescent="0.3">
      <c r="A78" s="46" t="s">
        <v>65</v>
      </c>
      <c r="B78" s="44"/>
      <c r="C78" s="44"/>
      <c r="AO78" s="14">
        <v>17</v>
      </c>
      <c r="AP78" s="14">
        <f>28/52*'Dealer Stats'!B$3/100</f>
        <v>7.4539983111377481E-2</v>
      </c>
      <c r="AQ78" s="14">
        <f>28/52*'Dealer Stats'!C$3/100</f>
        <v>7.1884654430280193E-2</v>
      </c>
      <c r="AR78" s="14">
        <f>28/52*'Dealer Stats'!D$3/100</f>
        <v>6.9943962533092152E-2</v>
      </c>
      <c r="AS78" s="14">
        <f>28/52*'Dealer Stats'!E$3/100</f>
        <v>6.5319982084291406E-2</v>
      </c>
      <c r="AT78" s="14">
        <f>28/52*'Dealer Stats'!F$3/100</f>
        <v>8.9183726116213488E-2</v>
      </c>
      <c r="AU78" s="14">
        <f>28/52*'Dealer Stats'!G$3/100</f>
        <v>0.19854197426605841</v>
      </c>
      <c r="AV78" s="14">
        <f>28/52*'Dealer Stats'!H$3/100</f>
        <v>6.9435380469607871E-2</v>
      </c>
      <c r="AW78" s="14">
        <f>28/52*'Dealer Stats'!I$3/100</f>
        <v>6.4801666646748496E-2</v>
      </c>
      <c r="AX78" s="14">
        <f>28/52*'Dealer Stats'!J$3/100</f>
        <v>6.535662777759646E-2</v>
      </c>
      <c r="AY78" s="14">
        <f>28/52*'Dealer Stats'!K$3/100</f>
        <v>4.2598680455028452E-2</v>
      </c>
      <c r="BD78" s="14">
        <v>2</v>
      </c>
      <c r="BE78" s="14">
        <v>3</v>
      </c>
      <c r="BF78" s="14">
        <v>4</v>
      </c>
      <c r="BG78" s="14">
        <v>5</v>
      </c>
      <c r="BH78" s="14">
        <v>6</v>
      </c>
      <c r="BI78" s="14">
        <v>7</v>
      </c>
      <c r="BJ78" s="14">
        <v>8</v>
      </c>
      <c r="BK78" s="14">
        <v>9</v>
      </c>
      <c r="BL78" s="14">
        <v>10</v>
      </c>
      <c r="BM78" s="14">
        <v>11</v>
      </c>
      <c r="BO78" s="46" t="s">
        <v>54</v>
      </c>
      <c r="BP78" s="44"/>
      <c r="BQ78" s="44"/>
      <c r="BR78" s="44"/>
      <c r="BV78" s="30" t="s">
        <v>23</v>
      </c>
      <c r="BW78" s="14">
        <v>2</v>
      </c>
      <c r="BX78" s="14">
        <f>(1-$DK4)*'Dealer Stats'!B$8/100+$DO4*'Dealer Stats'!B$3/100+SUM('Dealer Stats'!B$3:B$4)/100*$DP4+$DQ4*SUM('Dealer Stats'!B$3:B$5)/100+SUM('Dealer Stats'!B$3:B$6)/100*$DR4+$DS4*SUM('Dealer Stats'!B$3:B$6)/100</f>
        <v>0.44502007000054528</v>
      </c>
      <c r="BY78" s="14">
        <f>(1-$DK4)*'Dealer Stats'!C$8/100+$DO4*'Dealer Stats'!C$3/100+SUM('Dealer Stats'!C$3:C$4)/100*$DP4+$DQ4*SUM('Dealer Stats'!C$3:C$5)/100+SUM('Dealer Stats'!C$3:C$6)/100*$DR4+$DS4*SUM('Dealer Stats'!C$3:C$6)/100</f>
        <v>0.45710163059380488</v>
      </c>
      <c r="BZ78" s="14">
        <f>(1-$DK4)*'Dealer Stats'!D$8/100+$DO4*'Dealer Stats'!D$3/100+SUM('Dealer Stats'!D$3:D$4)/100*$DP4+$DQ4*SUM('Dealer Stats'!D$3:D$5)/100+SUM('Dealer Stats'!D$3:D$6)/100*$DR4+$DS4*SUM('Dealer Stats'!D$3:D$6)/100</f>
        <v>0.46991296290401252</v>
      </c>
      <c r="CA78" s="14">
        <f>(1-$DK4)*'Dealer Stats'!E$8/100+$DO4*'Dealer Stats'!E$3/100+SUM('Dealer Stats'!E$3:E$4)/100*$DP4+$DQ4*SUM('Dealer Stats'!E$3:E$5)/100+SUM('Dealer Stats'!E$3:E$6)/100*$DR4+$DS4*SUM('Dealer Stats'!E$3:E$6)/100</f>
        <v>0.48455170604184761</v>
      </c>
      <c r="CB78" s="14">
        <f>(1-$DK4)*'Dealer Stats'!F$8/100+$DO4*'Dealer Stats'!F$3/100+SUM('Dealer Stats'!F$3:F$4)/100*$DP4+$DQ4*SUM('Dealer Stats'!F$3:F$5)/100+SUM('Dealer Stats'!F$3:F$6)/100*$DR4+$DS4*SUM('Dealer Stats'!F$3:F$6)/100</f>
        <v>0.49114490231671915</v>
      </c>
      <c r="CC78" s="14">
        <f>(1-$DK4)*'Dealer Stats'!G$8/100+$DO4*'Dealer Stats'!G$3/100+SUM('Dealer Stats'!G$3:G$4)/100*$DP4+$DQ4*SUM('Dealer Stats'!G$3:G$5)/100+SUM('Dealer Stats'!G$3:G$6)/100*$DR4+$DS4*SUM('Dealer Stats'!G$3:G$6)/100</f>
        <v>0.42289878064327541</v>
      </c>
      <c r="CD78" s="14">
        <f>(1-$DK4)*'Dealer Stats'!H$8/100+$DO4*'Dealer Stats'!H$3/100+SUM('Dealer Stats'!H$3:H$4)/100*$DP4+$DQ4*SUM('Dealer Stats'!H$3:H$5)/100+SUM('Dealer Stats'!H$3:H$6)/100*$DR4+$DS4*SUM('Dealer Stats'!H$3:H$6)/100</f>
        <v>0.39094044906907299</v>
      </c>
      <c r="CE78" s="14">
        <f>(1-$DK4)*'Dealer Stats'!I$8/100+$DO4*'Dealer Stats'!I$3/100+SUM('Dealer Stats'!I$3:I$4)/100*$DP4+$DQ4*SUM('Dealer Stats'!I$3:I$5)/100+SUM('Dealer Stats'!I$3:I$6)/100*$DR4+$DS4*SUM('Dealer Stats'!I$3:I$6)/100</f>
        <v>0.35895451847975124</v>
      </c>
      <c r="CF78" s="14">
        <f>(1-$DK4)*'Dealer Stats'!J$8/100+$DO4*'Dealer Stats'!J$3/100+SUM('Dealer Stats'!J$3:J$4)/100*$DP4+$DQ4*SUM('Dealer Stats'!J$3:J$5)/100+SUM('Dealer Stats'!J$3:J$6)/100*$DR4+$DS4*SUM('Dealer Stats'!J$3:J$6)/100</f>
        <v>0.34714644510265985</v>
      </c>
      <c r="CG78" s="14">
        <f>(1-$DK4)*'Dealer Stats'!K$8/100+$DO4*'Dealer Stats'!K$3/100+SUM('Dealer Stats'!K$3:K$4)/100*$DP4+$DQ4*SUM('Dealer Stats'!K$3:K$5)/100+SUM('Dealer Stats'!K$3:K$6)/100*$DR4+$DS4*SUM('Dealer Stats'!K$3:K$6)/100</f>
        <v>0.46650616294292685</v>
      </c>
      <c r="CQ78" s="30" t="s">
        <v>23</v>
      </c>
      <c r="CR78" s="14">
        <v>2</v>
      </c>
      <c r="CS78" s="14">
        <f>(1-$DK4)*'Dealer Stats'!B$8/100+SUM('Dealer Stats'!B$3)/100*$DP4+$DQ4*SUM('Dealer Stats'!B$3:B$4)/100+SUM('Dealer Stats'!B$3:B$5)/100*$DR4+$DS4*SUM('Dealer Stats'!B$3:B$5)/100</f>
        <v>0.39924612188695707</v>
      </c>
      <c r="CT78" s="14">
        <f>(1-$DK4)*'Dealer Stats'!C$8/100+SUM('Dealer Stats'!C$3)/100*$DP4+$DQ4*SUM('Dealer Stats'!C$3:C$4)/100+SUM('Dealer Stats'!C$3:C$5)/100*$DR4+$DS4*SUM('Dealer Stats'!C$3:C$5)/100</f>
        <v>0.41264363059798748</v>
      </c>
      <c r="CU78" s="14">
        <f>(1-$DK4)*'Dealer Stats'!D$8/100+SUM('Dealer Stats'!D$3)/100*$DP4+$DQ4*SUM('Dealer Stats'!D$3:D$4)/100+SUM('Dealer Stats'!D$3:D$5)/100*$DR4+$DS4*SUM('Dealer Stats'!D$3:D$5)/100</f>
        <v>0.42691073801739282</v>
      </c>
      <c r="CV78" s="14">
        <f>(1-$DK4)*'Dealer Stats'!E$8/100+SUM('Dealer Stats'!E$3)/100*$DP4+$DQ4*SUM('Dealer Stats'!E$3:E$4)/100+SUM('Dealer Stats'!E$3:E$5)/100*$DR4+$DS4*SUM('Dealer Stats'!E$3:E$5)/100</f>
        <v>0.44322388350073511</v>
      </c>
      <c r="CW78" s="14">
        <f>(1-$DK4)*'Dealer Stats'!F$8/100+SUM('Dealer Stats'!F$3)/100*$DP4+$DQ4*SUM('Dealer Stats'!F$3:F$4)/100+SUM('Dealer Stats'!F$3:F$5)/100*$DR4+$DS4*SUM('Dealer Stats'!F$3:F$5)/100</f>
        <v>0.44904553773044142</v>
      </c>
      <c r="CX78" s="14">
        <f>(1-$DK4)*'Dealer Stats'!G$8/100+SUM('Dealer Stats'!G$3)/100*$DP4+$DQ4*SUM('Dealer Stats'!G$3:G$4)/100+SUM('Dealer Stats'!G$3:G$5)/100*$DR4+$DS4*SUM('Dealer Stats'!G$3:G$5)/100</f>
        <v>0.36634953964584005</v>
      </c>
      <c r="CY78" s="14">
        <f>(1-$DK4)*'Dealer Stats'!H$8/100+SUM('Dealer Stats'!H$3)/100*$DP4+$DQ4*SUM('Dealer Stats'!H$3:H$4)/100+SUM('Dealer Stats'!H$3:H$5)/100*$DR4+$DS4*SUM('Dealer Stats'!H$3:H$5)/100</f>
        <v>0.33481524233623011</v>
      </c>
      <c r="CZ78" s="14">
        <f>(1-$DK4)*'Dealer Stats'!I$8/100+SUM('Dealer Stats'!I$3)/100*$DP4+$DQ4*SUM('Dealer Stats'!I$3:I$4)/100+SUM('Dealer Stats'!I$3:I$5)/100*$DR4+$DS4*SUM('Dealer Stats'!I$3:I$5)/100</f>
        <v>0.30002361297165098</v>
      </c>
      <c r="DA78" s="14">
        <f>(1-$DK4)*'Dealer Stats'!J$8/100+SUM('Dealer Stats'!J$3)/100*$DP4+$DQ4*SUM('Dealer Stats'!J$3:J$4)/100+SUM('Dealer Stats'!J$3:J$5)/100*$DR4+$DS4*SUM('Dealer Stats'!J$3:J$5)/100</f>
        <v>0.27341851925737892</v>
      </c>
      <c r="DB78" s="14">
        <f>(1-$DK4)*'Dealer Stats'!K$8/100+SUM('Dealer Stats'!K$3)/100*$DP4+$DQ4*SUM('Dealer Stats'!K$3:K$4)/100+SUM('Dealer Stats'!K$3:K$5)/100*$DR4+$DS4*SUM('Dealer Stats'!K$3:K$5)/100</f>
        <v>0.41621186055316217</v>
      </c>
    </row>
    <row r="79" spans="1:107" x14ac:dyDescent="0.3">
      <c r="A79" s="44" t="s">
        <v>18</v>
      </c>
      <c r="B79" s="44"/>
      <c r="C79" s="14">
        <v>2</v>
      </c>
      <c r="D79" s="14">
        <v>3</v>
      </c>
      <c r="E79" s="14">
        <v>4</v>
      </c>
      <c r="F79" s="14">
        <v>5</v>
      </c>
      <c r="G79" s="14">
        <v>6</v>
      </c>
      <c r="H79" s="14">
        <v>7</v>
      </c>
      <c r="I79" s="14">
        <v>8</v>
      </c>
      <c r="J79" s="14">
        <v>9</v>
      </c>
      <c r="K79" s="14">
        <v>10</v>
      </c>
      <c r="L79" s="14">
        <v>11</v>
      </c>
      <c r="AO79" s="14">
        <v>18</v>
      </c>
      <c r="AP79" s="14">
        <f>24/52*'Dealer Stats'!B$4/100</f>
        <v>6.1221356499259895E-2</v>
      </c>
      <c r="AQ79" s="14">
        <f>24/52*'Dealer Stats'!C$4/100</f>
        <v>5.9594779015318802E-2</v>
      </c>
      <c r="AR79" s="14">
        <f>24/52*'Dealer Stats'!D$4/100</f>
        <v>5.687645641099625E-2</v>
      </c>
      <c r="AS79" s="14">
        <f>24/52*'Dealer Stats'!E$4/100</f>
        <v>5.6061478844943835E-2</v>
      </c>
      <c r="AT79" s="14">
        <f>24/52*'Dealer Stats'!F$4/100</f>
        <v>4.9124114195397001E-2</v>
      </c>
      <c r="AU79" s="14">
        <f>24/52*'Dealer Stats'!G$4/100</f>
        <v>6.3793579590142147E-2</v>
      </c>
      <c r="AV79" s="14">
        <f>24/52*'Dealer Stats'!H$4/100</f>
        <v>0.1661129151321106</v>
      </c>
      <c r="AW79" s="14">
        <f>24/52*'Dealer Stats'!I$4/100</f>
        <v>5.4142240711771518E-2</v>
      </c>
      <c r="AX79" s="14">
        <f>24/52*'Dealer Stats'!J$4/100</f>
        <v>5.5873990636313729E-2</v>
      </c>
      <c r="AY79" s="14">
        <f>24/52*'Dealer Stats'!K$4/100</f>
        <v>7.6332825598518284E-2</v>
      </c>
      <c r="BC79" s="14" t="s">
        <v>22</v>
      </c>
      <c r="BD79" s="14">
        <f t="shared" ref="BD79:BM79" si="65">BD51-BD65</f>
        <v>0.10214939544366491</v>
      </c>
      <c r="BE79" s="14">
        <f t="shared" si="65"/>
        <v>9.8974598881324649E-2</v>
      </c>
      <c r="BF79" s="14">
        <f t="shared" si="65"/>
        <v>9.5681567993827654E-2</v>
      </c>
      <c r="BG79" s="14">
        <f t="shared" si="65"/>
        <v>9.1714000142895435E-2</v>
      </c>
      <c r="BH79" s="14">
        <f t="shared" si="65"/>
        <v>9.9734038649617107E-2</v>
      </c>
      <c r="BI79" s="14">
        <f t="shared" si="65"/>
        <v>0.16348536253717666</v>
      </c>
      <c r="BJ79" s="14">
        <f t="shared" si="65"/>
        <v>0.14787198223705594</v>
      </c>
      <c r="BK79" s="14">
        <f t="shared" si="65"/>
        <v>0.12746518311935251</v>
      </c>
      <c r="BL79" s="14">
        <f t="shared" si="65"/>
        <v>0.11226953468252038</v>
      </c>
      <c r="BM79" s="14">
        <f t="shared" si="65"/>
        <v>9.9150889308544488E-2</v>
      </c>
      <c r="BV79" s="30" t="s">
        <v>25</v>
      </c>
      <c r="BW79" s="14">
        <v>3</v>
      </c>
      <c r="BX79" s="14">
        <f>(1-$DK5)*'Dealer Stats'!B$8/100+$DO5*'Dealer Stats'!B$3/100+SUM('Dealer Stats'!B$3:B$4)/100*$DP5+$DQ5*SUM('Dealer Stats'!B$3:B$5)/100+SUM('Dealer Stats'!B$3:B$6)/100*$DR5+$DS5*SUM('Dealer Stats'!B$3:B$6)/100</f>
        <v>0.43651556715065842</v>
      </c>
      <c r="BY79" s="14">
        <f>(1-$DK5)*'Dealer Stats'!C$8/100+$DO5*'Dealer Stats'!C$3/100+SUM('Dealer Stats'!C$3:C$4)/100*$DP5+$DQ5*SUM('Dealer Stats'!C$3:C$5)/100+SUM('Dealer Stats'!C$3:C$6)/100*$DR5+$DS5*SUM('Dealer Stats'!C$3:C$6)/100</f>
        <v>0.44729355148222738</v>
      </c>
      <c r="BZ79" s="14">
        <f>(1-$DK5)*'Dealer Stats'!D$8/100+$DO5*'Dealer Stats'!D$3/100+SUM('Dealer Stats'!D$3:D$4)/100*$DP5+$DQ5*SUM('Dealer Stats'!D$3:D$5)/100+SUM('Dealer Stats'!D$3:D$6)/100*$DR5+$DS5*SUM('Dealer Stats'!D$3:D$6)/100</f>
        <v>0.45872949274692493</v>
      </c>
      <c r="CA79" s="14">
        <f>(1-$DK5)*'Dealer Stats'!E$8/100+$DO5*'Dealer Stats'!E$3/100+SUM('Dealer Stats'!E$3:E$4)/100*$DP5+$DQ5*SUM('Dealer Stats'!E$3:E$5)/100+SUM('Dealer Stats'!E$3:E$6)/100*$DR5+$DS5*SUM('Dealer Stats'!E$3:E$6)/100</f>
        <v>0.47177062464755848</v>
      </c>
      <c r="CB79" s="14">
        <f>(1-$DK5)*'Dealer Stats'!F$8/100+$DO5*'Dealer Stats'!F$3/100+SUM('Dealer Stats'!F$3:F$4)/100*$DP5+$DQ5*SUM('Dealer Stats'!F$3:F$5)/100+SUM('Dealer Stats'!F$3:F$6)/100*$DR5+$DS5*SUM('Dealer Stats'!F$3:F$6)/100</f>
        <v>0.47917389249385123</v>
      </c>
      <c r="CC79" s="14">
        <f>(1-$DK5)*'Dealer Stats'!G$8/100+$DO5*'Dealer Stats'!G$3/100+SUM('Dealer Stats'!G$3:G$4)/100*$DP5+$DQ5*SUM('Dealer Stats'!G$3:G$5)/100+SUM('Dealer Stats'!G$3:G$6)/100*$DR5+$DS5*SUM('Dealer Stats'!G$3:G$6)/100</f>
        <v>0.42547155259664249</v>
      </c>
      <c r="CD79" s="14">
        <f>(1-$DK5)*'Dealer Stats'!H$8/100+$DO5*'Dealer Stats'!H$3/100+SUM('Dealer Stats'!H$3:H$4)/100*$DP5+$DQ5*SUM('Dealer Stats'!H$3:H$5)/100+SUM('Dealer Stats'!H$3:H$6)/100*$DR5+$DS5*SUM('Dealer Stats'!H$3:H$6)/100</f>
        <v>0.39340715515732755</v>
      </c>
      <c r="CE79" s="14">
        <f>(1-$DK5)*'Dealer Stats'!I$8/100+$DO5*'Dealer Stats'!I$3/100+SUM('Dealer Stats'!I$3:I$4)/100*$DP5+$DQ5*SUM('Dealer Stats'!I$3:I$5)/100+SUM('Dealer Stats'!I$3:I$6)/100*$DR5+$DS5*SUM('Dealer Stats'!I$3:I$6)/100</f>
        <v>0.36076303572063556</v>
      </c>
      <c r="CF79" s="14">
        <f>(1-$DK5)*'Dealer Stats'!J$8/100+$DO5*'Dealer Stats'!J$3/100+SUM('Dealer Stats'!J$3:J$4)/100*$DP5+$DQ5*SUM('Dealer Stats'!J$3:J$5)/100+SUM('Dealer Stats'!J$3:J$6)/100*$DR5+$DS5*SUM('Dealer Stats'!J$3:J$6)/100</f>
        <v>0.3478564902430219</v>
      </c>
      <c r="CG79" s="14">
        <f>(1-$DK5)*'Dealer Stats'!K$8/100+$DO5*'Dealer Stats'!K$3/100+SUM('Dealer Stats'!K$3:K$4)/100*$DP5+$DQ5*SUM('Dealer Stats'!K$3:K$5)/100+SUM('Dealer Stats'!K$3:K$6)/100*$DR5+$DS5*SUM('Dealer Stats'!K$3:K$6)/100</f>
        <v>0.45663280714175924</v>
      </c>
      <c r="CQ79" s="30" t="s">
        <v>25</v>
      </c>
      <c r="CR79" s="14">
        <v>3</v>
      </c>
      <c r="CS79" s="14">
        <f>(1-$DK5)*'Dealer Stats'!B$8/100+SUM('Dealer Stats'!B$3)/100*$DP5+$DQ5*SUM('Dealer Stats'!B$3:B$4)/100+SUM('Dealer Stats'!B$3:B$5)/100*$DR5+$DS5*SUM('Dealer Stats'!B$3:B$5)/100</f>
        <v>0.38694998880604725</v>
      </c>
      <c r="CT79" s="14">
        <f>(1-$DK5)*'Dealer Stats'!C$8/100+SUM('Dealer Stats'!C$3)/100*$DP5+$DQ5*SUM('Dealer Stats'!C$3:C$4)/100+SUM('Dealer Stats'!C$3:C$5)/100*$DR5+$DS5*SUM('Dealer Stats'!C$3:C$5)/100</f>
        <v>0.39915109455514625</v>
      </c>
      <c r="CU79" s="14">
        <f>(1-$DK5)*'Dealer Stats'!D$8/100+SUM('Dealer Stats'!D$3)/100*$DP5+$DQ5*SUM('Dealer Stats'!D$3:D$4)/100+SUM('Dealer Stats'!D$3:D$5)/100*$DR5+$DS5*SUM('Dealer Stats'!D$3:D$5)/100</f>
        <v>0.41216305743313425</v>
      </c>
      <c r="CV79" s="14">
        <f>(1-$DK5)*'Dealer Stats'!E$8/100+SUM('Dealer Stats'!E$3)/100*$DP5+$DQ5*SUM('Dealer Stats'!E$3:E$4)/100+SUM('Dealer Stats'!E$3:E$5)/100*$DR5+$DS5*SUM('Dealer Stats'!E$3:E$5)/100</f>
        <v>0.42701551216112638</v>
      </c>
      <c r="CW79" s="14">
        <f>(1-$DK5)*'Dealer Stats'!F$8/100+SUM('Dealer Stats'!F$3)/100*$DP5+$DQ5*SUM('Dealer Stats'!F$3:F$4)/100+SUM('Dealer Stats'!F$3:F$5)/100*$DR5+$DS5*SUM('Dealer Stats'!F$3:F$5)/100</f>
        <v>0.43363177636163519</v>
      </c>
      <c r="CX79" s="14">
        <f>(1-$DK5)*'Dealer Stats'!G$8/100+SUM('Dealer Stats'!G$3)/100*$DP5+$DQ5*SUM('Dealer Stats'!G$3:G$4)/100+SUM('Dealer Stats'!G$3:G$5)/100*$DR5+$DS5*SUM('Dealer Stats'!G$3:G$5)/100</f>
        <v>0.36452496721128802</v>
      </c>
      <c r="CY79" s="14">
        <f>(1-$DK5)*'Dealer Stats'!H$8/100+SUM('Dealer Stats'!H$3)/100*$DP5+$DQ5*SUM('Dealer Stats'!H$3:H$4)/100+SUM('Dealer Stats'!H$3:H$5)/100*$DR5+$DS5*SUM('Dealer Stats'!H$3:H$5)/100</f>
        <v>0.33280690453763928</v>
      </c>
      <c r="CZ79" s="14">
        <f>(1-$DK5)*'Dealer Stats'!I$8/100+SUM('Dealer Stats'!I$3)/100*$DP5+$DQ5*SUM('Dealer Stats'!I$3:I$4)/100+SUM('Dealer Stats'!I$3:I$5)/100*$DR5+$DS5*SUM('Dealer Stats'!I$3:I$5)/100</f>
        <v>0.29691954107033564</v>
      </c>
      <c r="DA79" s="14">
        <f>(1-$DK5)*'Dealer Stats'!J$8/100+SUM('Dealer Stats'!J$3)/100*$DP5+$DQ5*SUM('Dealer Stats'!J$3:J$4)/100+SUM('Dealer Stats'!J$3:J$5)/100*$DR5+$DS5*SUM('Dealer Stats'!J$3:J$5)/100</f>
        <v>0.26761938361846305</v>
      </c>
      <c r="DB79" s="14">
        <f>(1-$DK5)*'Dealer Stats'!K$8/100+SUM('Dealer Stats'!K$3)/100*$DP5+$DQ5*SUM('Dealer Stats'!K$3:K$4)/100+SUM('Dealer Stats'!K$3:K$5)/100*$DR5+$DS5*SUM('Dealer Stats'!K$3:K$5)/100</f>
        <v>0.40207177366154523</v>
      </c>
    </row>
    <row r="80" spans="1:107" x14ac:dyDescent="0.3">
      <c r="B80" s="14">
        <v>17</v>
      </c>
      <c r="C80" s="14">
        <f>SUM('Player Stats'!$R$3:$R$7)/100*'Dealer Stats'!B$3/100</f>
        <v>4.2809520435943556E-2</v>
      </c>
      <c r="D80" s="14">
        <f>SUM('Player Stats'!$R$3:$R$7)/100*'Dealer Stats'!C$3/100</f>
        <v>4.1284522137141538E-2</v>
      </c>
      <c r="E80" s="14">
        <f>SUM('Player Stats'!$R$3:$R$7)/100*'Dealer Stats'!D$3/100</f>
        <v>4.016995132608564E-2</v>
      </c>
      <c r="F80" s="14">
        <f>SUM('Player Stats'!$R$3:$R$7)/100*'Dealer Stats'!E$3/100</f>
        <v>3.7514324409420506E-2</v>
      </c>
      <c r="G80" s="14">
        <f>SUM('Player Stats'!$R$3:$R$7)/100*'Dealer Stats'!F$3/100</f>
        <v>5.1219659387645937E-2</v>
      </c>
      <c r="H80" s="14">
        <f>SUM('Player Stats'!$R$3:$R$7)/100*'Dealer Stats'!G$3/100</f>
        <v>0.11402587376543261</v>
      </c>
      <c r="I80" s="14">
        <f>SUM('Player Stats'!$R$3:$R$7)/100*'Dealer Stats'!H$3/100</f>
        <v>3.9877864403989709E-2</v>
      </c>
      <c r="J80" s="14">
        <f>SUM('Player Stats'!$R$3:$R$7)/100*'Dealer Stats'!I$3/100</f>
        <v>3.7216647452845343E-2</v>
      </c>
      <c r="K80" s="14">
        <f>SUM('Player Stats'!$R$3:$R$7)/100*'Dealer Stats'!J$3/100</f>
        <v>3.7535370625034578E-2</v>
      </c>
      <c r="L80" s="14">
        <f>SUM('Player Stats'!$R$3:$R$7)/100*'Dealer Stats'!K$3/100</f>
        <v>2.4465112619611241E-2</v>
      </c>
      <c r="AO80" s="14">
        <v>19</v>
      </c>
      <c r="AP80" s="14">
        <f>20/52*'Dealer Stats'!B$5/100</f>
        <v>4.9083029483229498E-2</v>
      </c>
      <c r="AQ80" s="14">
        <f>20/52*'Dealer Stats'!C$5/100</f>
        <v>4.7507145633066579E-2</v>
      </c>
      <c r="AR80" s="14">
        <f>20/52*'Dealer Stats'!D$5/100</f>
        <v>4.614565148696146E-2</v>
      </c>
      <c r="AS80" s="14">
        <f>20/52*'Dealer Stats'!E$5/100</f>
        <v>4.4725583124816115E-2</v>
      </c>
      <c r="AT80" s="14">
        <f>20/52*'Dealer Stats'!F$5/100</f>
        <v>4.0986365427206843E-2</v>
      </c>
      <c r="AU80" s="14">
        <f>20/52*'Dealer Stats'!G$5/100</f>
        <v>3.0169929067046741E-2</v>
      </c>
      <c r="AV80" s="14">
        <f>20/52*'Dealer Stats'!H$5/100</f>
        <v>4.9509306997925114E-2</v>
      </c>
      <c r="AW80" s="14">
        <f>20/52*'Dealer Stats'!I$5/100</f>
        <v>0.13524417802814181</v>
      </c>
      <c r="AX80" s="14">
        <f>20/52*'Dealer Stats'!J$5/100</f>
        <v>4.6669054322060539E-2</v>
      </c>
      <c r="AY80" s="14">
        <f>20/52*'Dealer Stats'!K$5/100</f>
        <v>6.1041509979092662E-2</v>
      </c>
      <c r="BC80" s="14" t="s">
        <v>24</v>
      </c>
      <c r="BD80" s="14">
        <f t="shared" ref="BD80:BM80" si="66">BD52-BD66</f>
        <v>0.10214939544366491</v>
      </c>
      <c r="BE80" s="14">
        <f t="shared" si="66"/>
        <v>9.8974598881324649E-2</v>
      </c>
      <c r="BF80" s="14">
        <f t="shared" si="66"/>
        <v>9.5681567993827654E-2</v>
      </c>
      <c r="BG80" s="14">
        <f t="shared" si="66"/>
        <v>9.1714000142895435E-2</v>
      </c>
      <c r="BH80" s="14">
        <f t="shared" si="66"/>
        <v>9.9734038649617107E-2</v>
      </c>
      <c r="BI80" s="14">
        <f t="shared" si="66"/>
        <v>0.16348536253717666</v>
      </c>
      <c r="BJ80" s="14">
        <f t="shared" si="66"/>
        <v>0.14787198223705594</v>
      </c>
      <c r="BK80" s="14">
        <f t="shared" si="66"/>
        <v>0.12746518311935251</v>
      </c>
      <c r="BL80" s="14">
        <f t="shared" si="66"/>
        <v>0.11226953468252038</v>
      </c>
      <c r="BM80" s="14">
        <f t="shared" si="66"/>
        <v>9.9150889308544488E-2</v>
      </c>
      <c r="BV80" s="30" t="s">
        <v>27</v>
      </c>
      <c r="BW80" s="14">
        <v>4</v>
      </c>
      <c r="BX80" s="14">
        <f>(1-$DK6)*'Dealer Stats'!B$8/100+$DO6*'Dealer Stats'!B$3/100+SUM('Dealer Stats'!B$3:B$4)/100*$DP6+$DQ6*SUM('Dealer Stats'!B$3:B$5)/100+SUM('Dealer Stats'!B$3:B$6)/100*$DR6+$DS6*SUM('Dealer Stats'!B$3:B$6)/100</f>
        <v>0.42578602847565772</v>
      </c>
      <c r="BY80" s="14">
        <f>(1-$DK6)*'Dealer Stats'!C$8/100+$DO6*'Dealer Stats'!C$3/100+SUM('Dealer Stats'!C$3:C$4)/100*$DP6+$DQ6*SUM('Dealer Stats'!C$3:C$5)/100+SUM('Dealer Stats'!C$3:C$6)/100*$DR6+$DS6*SUM('Dealer Stats'!C$3:C$6)/100</f>
        <v>0.43514955572223607</v>
      </c>
      <c r="BZ80" s="14">
        <f>(1-$DK6)*'Dealer Stats'!D$8/100+$DO6*'Dealer Stats'!D$3/100+SUM('Dealer Stats'!D$3:D$4)/100*$DP6+$DQ6*SUM('Dealer Stats'!D$3:D$5)/100+SUM('Dealer Stats'!D$3:D$6)/100*$DR6+$DS6*SUM('Dealer Stats'!D$3:D$6)/100</f>
        <v>0.44509295661167897</v>
      </c>
      <c r="CA80" s="14">
        <f>(1-$DK6)*'Dealer Stats'!E$8/100+$DO6*'Dealer Stats'!E$3/100+SUM('Dealer Stats'!E$3:E$4)/100*$DP6+$DQ6*SUM('Dealer Stats'!E$3:E$5)/100+SUM('Dealer Stats'!E$3:E$6)/100*$DR6+$DS6*SUM('Dealer Stats'!E$3:E$6)/100</f>
        <v>0.45640112672191024</v>
      </c>
      <c r="CB80" s="14">
        <f>(1-$DK6)*'Dealer Stats'!F$8/100+$DO6*'Dealer Stats'!F$3/100+SUM('Dealer Stats'!F$3:F$4)/100*$DP6+$DQ6*SUM('Dealer Stats'!F$3:F$5)/100+SUM('Dealer Stats'!F$3:F$6)/100*$DR6+$DS6*SUM('Dealer Stats'!F$3:F$6)/100</f>
        <v>0.46462906449908298</v>
      </c>
      <c r="CC80" s="14">
        <f>(1-$DK6)*'Dealer Stats'!G$8/100+$DO6*'Dealer Stats'!G$3/100+SUM('Dealer Stats'!G$3:G$4)/100*$DP6+$DQ6*SUM('Dealer Stats'!G$3:G$5)/100+SUM('Dealer Stats'!G$3:G$6)/100*$DR6+$DS6*SUM('Dealer Stats'!G$3:G$6)/100</f>
        <v>0.42644933014815972</v>
      </c>
      <c r="CD80" s="14">
        <f>(1-$DK6)*'Dealer Stats'!H$8/100+$DO6*'Dealer Stats'!H$3/100+SUM('Dealer Stats'!H$3:H$4)/100*$DP6+$DQ6*SUM('Dealer Stats'!H$3:H$5)/100+SUM('Dealer Stats'!H$3:H$6)/100*$DR6+$DS6*SUM('Dealer Stats'!H$3:H$6)/100</f>
        <v>0.39438885445974692</v>
      </c>
      <c r="CE80" s="14">
        <f>(1-$DK6)*'Dealer Stats'!I$8/100+$DO6*'Dealer Stats'!I$3/100+SUM('Dealer Stats'!I$3:I$4)/100*$DP6+$DQ6*SUM('Dealer Stats'!I$3:I$5)/100+SUM('Dealer Stats'!I$3:I$6)/100*$DR6+$DS6*SUM('Dealer Stats'!I$3:I$6)/100</f>
        <v>0.3611754346000422</v>
      </c>
      <c r="CF80" s="14">
        <f>(1-$DK6)*'Dealer Stats'!J$8/100+$DO6*'Dealer Stats'!J$3/100+SUM('Dealer Stats'!J$3:J$4)/100*$DP6+$DQ6*SUM('Dealer Stats'!J$3:J$5)/100+SUM('Dealer Stats'!J$3:J$6)/100*$DR6+$DS6*SUM('Dealer Stats'!J$3:J$6)/100</f>
        <v>0.34716347148939308</v>
      </c>
      <c r="CG80" s="14">
        <f>(1-$DK6)*'Dealer Stats'!K$8/100+$DO6*'Dealer Stats'!K$3/100+SUM('Dealer Stats'!K$3:K$4)/100*$DP6+$DQ6*SUM('Dealer Stats'!K$3:K$5)/100+SUM('Dealer Stats'!K$3:K$6)/100*$DR6+$DS6*SUM('Dealer Stats'!K$3:K$6)/100</f>
        <v>0.44437540321715852</v>
      </c>
      <c r="CQ80" s="30" t="s">
        <v>27</v>
      </c>
      <c r="CR80" s="14">
        <v>4</v>
      </c>
      <c r="CS80" s="14">
        <f>(1-$DK6)*'Dealer Stats'!B$8/100+SUM('Dealer Stats'!B$3)/100*$DP6+$DQ6*SUM('Dealer Stats'!B$3:B$4)/100+SUM('Dealer Stats'!B$3:B$5)/100*$DR6+$DS6*SUM('Dealer Stats'!B$3:B$5)/100</f>
        <v>0.37242881990002363</v>
      </c>
      <c r="CT80" s="14">
        <f>(1-$DK6)*'Dealer Stats'!C$8/100+SUM('Dealer Stats'!C$3)/100*$DP6+$DQ6*SUM('Dealer Stats'!C$3:C$4)/100+SUM('Dealer Stats'!C$3:C$5)/100*$DR6+$DS6*SUM('Dealer Stats'!C$3:C$5)/100</f>
        <v>0.38332264186389103</v>
      </c>
      <c r="CU80" s="14">
        <f>(1-$DK6)*'Dealer Stats'!D$8/100+SUM('Dealer Stats'!D$3)/100*$DP6+$DQ6*SUM('Dealer Stats'!D$3:D$4)/100+SUM('Dealer Stats'!D$3:D$5)/100*$DR6+$DS6*SUM('Dealer Stats'!D$3:D$5)/100</f>
        <v>0.39496231087071731</v>
      </c>
      <c r="CV80" s="14">
        <f>(1-$DK6)*'Dealer Stats'!E$8/100+SUM('Dealer Stats'!E$3)/100*$DP6+$DQ6*SUM('Dealer Stats'!E$3:E$4)/100+SUM('Dealer Stats'!E$3:E$5)/100*$DR6+$DS6*SUM('Dealer Stats'!E$3:E$5)/100</f>
        <v>0.40821872429015826</v>
      </c>
      <c r="CW80" s="14">
        <f>(1-$DK6)*'Dealer Stats'!F$8/100+SUM('Dealer Stats'!F$3)/100*$DP6+$DQ6*SUM('Dealer Stats'!F$3:F$4)/100+SUM('Dealer Stats'!F$3:F$5)/100*$DR6+$DS6*SUM('Dealer Stats'!F$3:F$5)/100</f>
        <v>0.41564419682092851</v>
      </c>
      <c r="CX80" s="14">
        <f>(1-$DK6)*'Dealer Stats'!G$8/100+SUM('Dealer Stats'!G$3)/100*$DP6+$DQ6*SUM('Dealer Stats'!G$3:G$4)/100+SUM('Dealer Stats'!G$3:G$5)/100*$DR6+$DS6*SUM('Dealer Stats'!G$3:G$5)/100</f>
        <v>0.36110540037488614</v>
      </c>
      <c r="CY80" s="14">
        <f>(1-$DK6)*'Dealer Stats'!H$8/100+SUM('Dealer Stats'!H$3)/100*$DP6+$DQ6*SUM('Dealer Stats'!H$3:H$4)/100+SUM('Dealer Stats'!H$3:H$5)/100*$DR6+$DS6*SUM('Dealer Stats'!H$3:H$5)/100</f>
        <v>0.32931355995321326</v>
      </c>
      <c r="CZ80" s="14">
        <f>(1-$DK6)*'Dealer Stats'!I$8/100+SUM('Dealer Stats'!I$3)/100*$DP6+$DQ6*SUM('Dealer Stats'!I$3:I$4)/100+SUM('Dealer Stats'!I$3:I$5)/100*$DR6+$DS6*SUM('Dealer Stats'!I$3:I$5)/100</f>
        <v>0.29241935080754267</v>
      </c>
      <c r="DA80" s="14">
        <f>(1-$DK6)*'Dealer Stats'!J$8/100+SUM('Dealer Stats'!J$3)/100*$DP6+$DQ6*SUM('Dealer Stats'!J$3:J$4)/100+SUM('Dealer Stats'!J$3:J$5)/100*$DR6+$DS6*SUM('Dealer Stats'!J$3:J$5)/100</f>
        <v>0.26041718408555631</v>
      </c>
      <c r="DB80" s="14">
        <f>(1-$DK6)*'Dealer Stats'!K$8/100+SUM('Dealer Stats'!K$3)/100*$DP6+$DQ6*SUM('Dealer Stats'!K$3:K$4)/100+SUM('Dealer Stats'!K$3:K$5)/100*$DR6+$DS6*SUM('Dealer Stats'!K$3:K$5)/100</f>
        <v>0.38554763864649544</v>
      </c>
    </row>
    <row r="81" spans="1:111" x14ac:dyDescent="0.3">
      <c r="B81" s="14">
        <v>18</v>
      </c>
      <c r="C81" s="14">
        <f>SUM('Player Stats'!$R$4:$R$7)/100*'Dealer Stats'!B$4/100</f>
        <v>4.1020486856890866E-2</v>
      </c>
      <c r="D81" s="14">
        <f>SUM('Player Stats'!$R$4:$R$7)/100*'Dealer Stats'!C$4/100</f>
        <v>3.9930622075758052E-2</v>
      </c>
      <c r="E81" s="14">
        <f>SUM('Player Stats'!$R$4:$R$7)/100*'Dealer Stats'!D$4/100</f>
        <v>3.810924922419847E-2</v>
      </c>
      <c r="F81" s="14">
        <f>SUM('Player Stats'!$R$4:$R$7)/100*'Dealer Stats'!E$4/100</f>
        <v>3.7563185261415839E-2</v>
      </c>
      <c r="G81" s="14">
        <f>SUM('Player Stats'!$R$4:$R$7)/100*'Dealer Stats'!F$4/100</f>
        <v>3.2914904143508311E-2</v>
      </c>
      <c r="H81" s="14">
        <f>SUM('Player Stats'!$R$4:$R$7)/100*'Dealer Stats'!G$4/100</f>
        <v>4.2743967836829669E-2</v>
      </c>
      <c r="I81" s="14">
        <f>SUM('Player Stats'!$R$4:$R$7)/100*'Dealer Stats'!H$4/100</f>
        <v>0.11130156274826981</v>
      </c>
      <c r="J81" s="14">
        <f>SUM('Player Stats'!$R$4:$R$7)/100*'Dealer Stats'!I$4/100</f>
        <v>3.6277227433643922E-2</v>
      </c>
      <c r="K81" s="14">
        <f>SUM('Player Stats'!$R$4:$R$7)/100*'Dealer Stats'!J$4/100</f>
        <v>3.743756149157948E-2</v>
      </c>
      <c r="L81" s="14">
        <f>SUM('Player Stats'!$R$4:$R$7)/100*'Dealer Stats'!K$4/100</f>
        <v>5.1145708756897862E-2</v>
      </c>
      <c r="AO81" s="14">
        <v>20</v>
      </c>
      <c r="AP81" s="14">
        <f>16/52*'Dealer Stats'!B$6/100</f>
        <v>3.7244917348395662E-2</v>
      </c>
      <c r="AQ81" s="14">
        <f>16/52*'Dealer Stats'!C$6/100</f>
        <v>3.6389622926828187E-2</v>
      </c>
      <c r="AR81" s="14">
        <f>16/52*'Dealer Stats'!D$6/100</f>
        <v>3.526840241282634E-2</v>
      </c>
      <c r="AS81" s="14">
        <f>16/52*'Dealer Stats'!E$6/100</f>
        <v>3.3869293689322254E-2</v>
      </c>
      <c r="AT81" s="14">
        <f>16/52*'Dealer Stats'!F$6/100</f>
        <v>3.1261224687084276E-2</v>
      </c>
      <c r="AU81" s="14">
        <f>16/52*'Dealer Stats'!G$6/100</f>
        <v>2.427217756729963E-2</v>
      </c>
      <c r="AV81" s="14">
        <f>16/52*'Dealer Stats'!H$6/100</f>
        <v>2.1337766413933035E-2</v>
      </c>
      <c r="AW81" s="14">
        <f>16/52*'Dealer Stats'!I$6/100</f>
        <v>3.7067471016272092E-2</v>
      </c>
      <c r="AX81" s="14">
        <f>16/52*'Dealer Stats'!J$6/100</f>
        <v>0.11327309276479382</v>
      </c>
      <c r="AY81" s="14">
        <f>16/52*'Dealer Stats'!K$6/100</f>
        <v>4.8903077601956682E-2</v>
      </c>
      <c r="BC81" s="14" t="s">
        <v>26</v>
      </c>
      <c r="BD81" s="14">
        <f t="shared" ref="BD81:BM81" si="67">BD53-BD67</f>
        <v>0.10214939544366491</v>
      </c>
      <c r="BE81" s="14">
        <f t="shared" si="67"/>
        <v>9.8974598881324649E-2</v>
      </c>
      <c r="BF81" s="14">
        <f t="shared" si="67"/>
        <v>9.5681567993827654E-2</v>
      </c>
      <c r="BG81" s="14">
        <f t="shared" si="67"/>
        <v>9.1714000142895435E-2</v>
      </c>
      <c r="BH81" s="14">
        <f t="shared" si="67"/>
        <v>9.9734038649617107E-2</v>
      </c>
      <c r="BI81" s="14">
        <f t="shared" si="67"/>
        <v>0.16348536253717666</v>
      </c>
      <c r="BJ81" s="14">
        <f t="shared" si="67"/>
        <v>0.14787198223705594</v>
      </c>
      <c r="BK81" s="14">
        <f t="shared" si="67"/>
        <v>0.12746518311935251</v>
      </c>
      <c r="BL81" s="14">
        <f t="shared" si="67"/>
        <v>0.11226953468252038</v>
      </c>
      <c r="BM81" s="14">
        <f t="shared" si="67"/>
        <v>9.9150889308544488E-2</v>
      </c>
      <c r="BV81" s="30" t="s">
        <v>29</v>
      </c>
      <c r="BW81" s="14">
        <v>5</v>
      </c>
      <c r="BX81" s="14">
        <f>(1-$DK7)*'Dealer Stats'!B$8/100+$DO7*'Dealer Stats'!B$3/100+SUM('Dealer Stats'!B$3:B$4)/100*$DP7+$DQ7*SUM('Dealer Stats'!B$3:B$5)/100+SUM('Dealer Stats'!B$3:B$6)/100*$DR7+$DS7*SUM('Dealer Stats'!B$3:B$6)/100</f>
        <v>0.41219375812924247</v>
      </c>
      <c r="BY81" s="14">
        <f>(1-$DK7)*'Dealer Stats'!C$8/100+$DO7*'Dealer Stats'!C$3/100+SUM('Dealer Stats'!C$3:C$4)/100*$DP7+$DQ7*SUM('Dealer Stats'!C$3:C$5)/100+SUM('Dealer Stats'!C$3:C$6)/100*$DR7+$DS7*SUM('Dealer Stats'!C$3:C$6)/100</f>
        <v>0.42007016789798324</v>
      </c>
      <c r="BZ81" s="14">
        <f>(1-$DK7)*'Dealer Stats'!D$8/100+$DO7*'Dealer Stats'!D$3/100+SUM('Dealer Stats'!D$3:D$4)/100*$DP7+$DQ7*SUM('Dealer Stats'!D$3:D$5)/100+SUM('Dealer Stats'!D$3:D$6)/100*$DR7+$DS7*SUM('Dealer Stats'!D$3:D$6)/100</f>
        <v>0.42843475748253773</v>
      </c>
      <c r="CA81" s="14">
        <f>(1-$DK7)*'Dealer Stats'!E$8/100+$DO7*'Dealer Stats'!E$3/100+SUM('Dealer Stats'!E$3:E$4)/100*$DP7+$DQ7*SUM('Dealer Stats'!E$3:E$5)/100+SUM('Dealer Stats'!E$3:E$6)/100*$DR7+$DS7*SUM('Dealer Stats'!E$3:E$6)/100</f>
        <v>0.43793646442700168</v>
      </c>
      <c r="CB81" s="14">
        <f>(1-$DK7)*'Dealer Stats'!F$8/100+$DO7*'Dealer Stats'!F$3/100+SUM('Dealer Stats'!F$3:F$4)/100*$DP7+$DQ7*SUM('Dealer Stats'!F$3:F$5)/100+SUM('Dealer Stats'!F$3:F$6)/100*$DR7+$DS7*SUM('Dealer Stats'!F$3:F$6)/100</f>
        <v>0.446740241228887</v>
      </c>
      <c r="CC81" s="14">
        <f>(1-$DK7)*'Dealer Stats'!G$8/100+$DO7*'Dealer Stats'!G$3/100+SUM('Dealer Stats'!G$3:G$4)/100*$DP7+$DQ7*SUM('Dealer Stats'!G$3:G$5)/100+SUM('Dealer Stats'!G$3:G$6)/100*$DR7+$DS7*SUM('Dealer Stats'!G$3:G$6)/100</f>
        <v>0.42378038592557521</v>
      </c>
      <c r="CD81" s="14">
        <f>(1-$DK7)*'Dealer Stats'!H$8/100+$DO7*'Dealer Stats'!H$3/100+SUM('Dealer Stats'!H$3:H$4)/100*$DP7+$DQ7*SUM('Dealer Stats'!H$3:H$5)/100+SUM('Dealer Stats'!H$3:H$6)/100*$DR7+$DS7*SUM('Dealer Stats'!H$3:H$6)/100</f>
        <v>0.39324360521795115</v>
      </c>
      <c r="CE81" s="14">
        <f>(1-$DK7)*'Dealer Stats'!I$8/100+$DO7*'Dealer Stats'!I$3/100+SUM('Dealer Stats'!I$3:I$4)/100*$DP7+$DQ7*SUM('Dealer Stats'!I$3:I$5)/100+SUM('Dealer Stats'!I$3:I$6)/100*$DR7+$DS7*SUM('Dealer Stats'!I$3:I$6)/100</f>
        <v>0.3595934455123142</v>
      </c>
      <c r="CF81" s="14">
        <f>(1-$DK7)*'Dealer Stats'!J$8/100+$DO7*'Dealer Stats'!J$3/100+SUM('Dealer Stats'!J$3:J$4)/100*$DP7+$DQ7*SUM('Dealer Stats'!J$3:J$5)/100+SUM('Dealer Stats'!J$3:J$6)/100*$DR7+$DS7*SUM('Dealer Stats'!J$3:J$6)/100</f>
        <v>0.34446358708659441</v>
      </c>
      <c r="CG81" s="14">
        <f>(1-$DK7)*'Dealer Stats'!K$8/100+$DO7*'Dealer Stats'!K$3/100+SUM('Dealer Stats'!K$3:K$4)/100*$DP7+$DQ7*SUM('Dealer Stats'!K$3:K$5)/100+SUM('Dealer Stats'!K$3:K$6)/100*$DR7+$DS7*SUM('Dealer Stats'!K$3:K$6)/100</f>
        <v>0.42946022418464552</v>
      </c>
      <c r="CQ81" s="30" t="s">
        <v>29</v>
      </c>
      <c r="CR81" s="14">
        <v>5</v>
      </c>
      <c r="CS81" s="14">
        <f>(1-$DK7)*'Dealer Stats'!B$8/100+SUM('Dealer Stats'!B$3)/100*$DP7+$DQ7*SUM('Dealer Stats'!B$3:B$4)/100+SUM('Dealer Stats'!B$3:B$5)/100*$DR7+$DS7*SUM('Dealer Stats'!B$3:B$5)/100</f>
        <v>0.35586404001611716</v>
      </c>
      <c r="CT81" s="14">
        <f>(1-$DK7)*'Dealer Stats'!C$8/100+SUM('Dealer Stats'!C$3)/100*$DP7+$DQ7*SUM('Dealer Stats'!C$3:C$4)/100+SUM('Dealer Stats'!C$3:C$5)/100*$DR7+$DS7*SUM('Dealer Stats'!C$3:C$5)/100</f>
        <v>0.36534873836584991</v>
      </c>
      <c r="CU81" s="14">
        <f>(1-$DK7)*'Dealer Stats'!D$8/100+SUM('Dealer Stats'!D$3)/100*$DP7+$DQ7*SUM('Dealer Stats'!D$3:D$4)/100+SUM('Dealer Stats'!D$3:D$5)/100*$DR7+$DS7*SUM('Dealer Stats'!D$3:D$5)/100</f>
        <v>0.37550851628729626</v>
      </c>
      <c r="CV81" s="14">
        <f>(1-$DK7)*'Dealer Stats'!E$8/100+SUM('Dealer Stats'!E$3)/100*$DP7+$DQ7*SUM('Dealer Stats'!E$3:E$4)/100+SUM('Dealer Stats'!E$3:E$5)/100*$DR7+$DS7*SUM('Dealer Stats'!E$3:E$5)/100</f>
        <v>0.38704457405085635</v>
      </c>
      <c r="CW81" s="14">
        <f>(1-$DK7)*'Dealer Stats'!F$8/100+SUM('Dealer Stats'!F$3)/100*$DP7+$DQ7*SUM('Dealer Stats'!F$3:F$4)/100+SUM('Dealer Stats'!F$3:F$5)/100*$DR7+$DS7*SUM('Dealer Stats'!F$3:F$5)/100</f>
        <v>0.39529266295112619</v>
      </c>
      <c r="CX81" s="14">
        <f>(1-$DK7)*'Dealer Stats'!G$8/100+SUM('Dealer Stats'!G$3)/100*$DP7+$DQ7*SUM('Dealer Stats'!G$3:G$4)/100+SUM('Dealer Stats'!G$3:G$5)/100*$DR7+$DS7*SUM('Dealer Stats'!G$3:G$5)/100</f>
        <v>0.35622089170137222</v>
      </c>
      <c r="CY81" s="14">
        <f>(1-$DK7)*'Dealer Stats'!H$8/100+SUM('Dealer Stats'!H$3)/100*$DP7+$DQ7*SUM('Dealer Stats'!H$3:H$4)/100+SUM('Dealer Stats'!H$3:H$5)/100*$DR7+$DS7*SUM('Dealer Stats'!H$3:H$5)/100</f>
        <v>0.32445629298357875</v>
      </c>
      <c r="CZ81" s="14">
        <f>(1-$DK7)*'Dealer Stats'!I$8/100+SUM('Dealer Stats'!I$3)/100*$DP7+$DQ7*SUM('Dealer Stats'!I$3:I$4)/100+SUM('Dealer Stats'!I$3:I$5)/100*$DR7+$DS7*SUM('Dealer Stats'!I$3:I$5)/100</f>
        <v>0.28663687880450239</v>
      </c>
      <c r="DA81" s="14">
        <f>(1-$DK7)*'Dealer Stats'!J$8/100+SUM('Dealer Stats'!J$3)/100*$DP7+$DQ7*SUM('Dealer Stats'!J$3:J$4)/100+SUM('Dealer Stats'!J$3:J$5)/100*$DR7+$DS7*SUM('Dealer Stats'!J$3:J$5)/100</f>
        <v>0.25192632360433237</v>
      </c>
      <c r="DB81" s="14">
        <f>(1-$DK7)*'Dealer Stats'!K$8/100+SUM('Dealer Stats'!K$3)/100*$DP7+$DQ7*SUM('Dealer Stats'!K$3:K$4)/100+SUM('Dealer Stats'!K$3:K$5)/100*$DR7+$DS7*SUM('Dealer Stats'!K$3:K$5)/100</f>
        <v>0.3668338458911708</v>
      </c>
    </row>
    <row r="82" spans="1:111" x14ac:dyDescent="0.3">
      <c r="B82" s="14">
        <v>19</v>
      </c>
      <c r="C82" s="14">
        <f>SUM('Player Stats'!$R$5:$R$7)/100*'Dealer Stats'!B$5/100</f>
        <v>2.9662385359594357E-2</v>
      </c>
      <c r="D82" s="14">
        <f>SUM('Player Stats'!$R$5:$R$7)/100*'Dealer Stats'!C$5/100</f>
        <v>2.8710030247498731E-2</v>
      </c>
      <c r="E82" s="14">
        <f>SUM('Player Stats'!$R$5:$R$7)/100*'Dealer Stats'!D$5/100</f>
        <v>2.788723743190041E-2</v>
      </c>
      <c r="F82" s="14">
        <f>SUM('Player Stats'!$R$5:$R$7)/100*'Dealer Stats'!E$5/100</f>
        <v>2.7029046414793055E-2</v>
      </c>
      <c r="G82" s="14">
        <f>SUM('Player Stats'!$R$5:$R$7)/100*'Dealer Stats'!F$5/100</f>
        <v>2.4769322077121556E-2</v>
      </c>
      <c r="H82" s="14">
        <f>SUM('Player Stats'!$R$5:$R$7)/100*'Dealer Stats'!G$5/100</f>
        <v>1.8232616684023907E-2</v>
      </c>
      <c r="I82" s="14">
        <f>SUM('Player Stats'!$R$5:$R$7)/100*'Dealer Stats'!H$5/100</f>
        <v>2.9919997981393748E-2</v>
      </c>
      <c r="J82" s="14">
        <f>SUM('Player Stats'!$R$5:$R$7)/100*'Dealer Stats'!I$5/100</f>
        <v>8.1732219232372713E-2</v>
      </c>
      <c r="K82" s="14">
        <f>SUM('Player Stats'!$R$5:$R$7)/100*'Dealer Stats'!J$5/100</f>
        <v>2.820354587407425E-2</v>
      </c>
      <c r="L82" s="14">
        <f>SUM('Player Stats'!$R$5:$R$7)/100*'Dealer Stats'!K$5/100</f>
        <v>3.6889263172926651E-2</v>
      </c>
      <c r="BC82" s="14" t="s">
        <v>28</v>
      </c>
      <c r="BD82" s="14">
        <f t="shared" ref="BD82:BM82" si="68">BD54-BD68</f>
        <v>0.10214939544366491</v>
      </c>
      <c r="BE82" s="14">
        <f t="shared" si="68"/>
        <v>9.8974598881324649E-2</v>
      </c>
      <c r="BF82" s="14">
        <f t="shared" si="68"/>
        <v>9.5681567993827654E-2</v>
      </c>
      <c r="BG82" s="14">
        <f t="shared" si="68"/>
        <v>9.1714000142895435E-2</v>
      </c>
      <c r="BH82" s="14">
        <f t="shared" si="68"/>
        <v>9.9734038649617107E-2</v>
      </c>
      <c r="BI82" s="14">
        <f t="shared" si="68"/>
        <v>0.16348536253717666</v>
      </c>
      <c r="BJ82" s="14">
        <f t="shared" si="68"/>
        <v>0.14787198223705594</v>
      </c>
      <c r="BK82" s="14">
        <f t="shared" si="68"/>
        <v>0.12746518311935251</v>
      </c>
      <c r="BL82" s="14">
        <f t="shared" si="68"/>
        <v>0.11226953468252038</v>
      </c>
      <c r="BM82" s="14">
        <f t="shared" si="68"/>
        <v>9.9150889308544488E-2</v>
      </c>
      <c r="BV82" s="30" t="s">
        <v>33</v>
      </c>
      <c r="BW82" s="14">
        <v>6</v>
      </c>
      <c r="BX82" s="14">
        <f>(1-$DK8)*'Dealer Stats'!B$8/100+$DO8*'Dealer Stats'!B$3/100+SUM('Dealer Stats'!B$3:B$4)/100*$DP8+$DQ8*SUM('Dealer Stats'!B$3:B$5)/100+SUM('Dealer Stats'!B$3:B$6)/100*$DR8+$DS8*SUM('Dealer Stats'!B$3:B$6)/100</f>
        <v>0.39166094785216543</v>
      </c>
      <c r="BY82" s="14">
        <f>(1-$DK8)*'Dealer Stats'!C$8/100+$DO8*'Dealer Stats'!C$3/100+SUM('Dealer Stats'!C$3:C$4)/100*$DP8+$DQ8*SUM('Dealer Stats'!C$3:C$5)/100+SUM('Dealer Stats'!C$3:C$6)/100*$DR8+$DS8*SUM('Dealer Stats'!C$3:C$6)/100</f>
        <v>0.398114331977304</v>
      </c>
      <c r="BZ82" s="14">
        <f>(1-$DK8)*'Dealer Stats'!D$8/100+$DO8*'Dealer Stats'!D$3/100+SUM('Dealer Stats'!D$3:D$4)/100*$DP8+$DQ8*SUM('Dealer Stats'!D$3:D$5)/100+SUM('Dealer Stats'!D$3:D$6)/100*$DR8+$DS8*SUM('Dealer Stats'!D$3:D$6)/100</f>
        <v>0.40493312937550213</v>
      </c>
      <c r="CA82" s="14">
        <f>(1-$DK8)*'Dealer Stats'!E$8/100+$DO8*'Dealer Stats'!E$3/100+SUM('Dealer Stats'!E$3:E$4)/100*$DP8+$DQ8*SUM('Dealer Stats'!E$3:E$5)/100+SUM('Dealer Stats'!E$3:E$6)/100*$DR8+$DS8*SUM('Dealer Stats'!E$3:E$6)/100</f>
        <v>0.41276757226494903</v>
      </c>
      <c r="CB82" s="14">
        <f>(1-$DK8)*'Dealer Stats'!F$8/100+$DO8*'Dealer Stats'!F$3/100+SUM('Dealer Stats'!F$3:F$4)/100*$DP8+$DQ8*SUM('Dealer Stats'!F$3:F$5)/100+SUM('Dealer Stats'!F$3:F$6)/100*$DR8+$DS8*SUM('Dealer Stats'!F$3:F$6)/100</f>
        <v>0.42093844981400236</v>
      </c>
      <c r="CC82" s="14">
        <f>(1-$DK8)*'Dealer Stats'!G$8/100+$DO8*'Dealer Stats'!G$3/100+SUM('Dealer Stats'!G$3:G$4)/100*$DP8+$DQ8*SUM('Dealer Stats'!G$3:G$5)/100+SUM('Dealer Stats'!G$3:G$6)/100*$DR8+$DS8*SUM('Dealer Stats'!G$3:G$6)/100</f>
        <v>0.40790795158124782</v>
      </c>
      <c r="CD82" s="14">
        <f>(1-$DK8)*'Dealer Stats'!H$8/100+$DO8*'Dealer Stats'!H$3/100+SUM('Dealer Stats'!H$3:H$4)/100*$DP8+$DQ8*SUM('Dealer Stats'!H$3:H$5)/100+SUM('Dealer Stats'!H$3:H$6)/100*$DR8+$DS8*SUM('Dealer Stats'!H$3:H$6)/100</f>
        <v>0.38477868031965073</v>
      </c>
      <c r="CE82" s="14">
        <f>(1-$DK8)*'Dealer Stats'!I$8/100+$DO8*'Dealer Stats'!I$3/100+SUM('Dealer Stats'!I$3:I$4)/100*$DP8+$DQ8*SUM('Dealer Stats'!I$3:I$5)/100+SUM('Dealer Stats'!I$3:I$6)/100*$DR8+$DS8*SUM('Dealer Stats'!I$3:I$6)/100</f>
        <v>0.3524641991577433</v>
      </c>
      <c r="CF82" s="14">
        <f>(1-$DK8)*'Dealer Stats'!J$8/100+$DO8*'Dealer Stats'!J$3/100+SUM('Dealer Stats'!J$3:J$4)/100*$DP8+$DQ8*SUM('Dealer Stats'!J$3:J$5)/100+SUM('Dealer Stats'!J$3:J$6)/100*$DR8+$DS8*SUM('Dealer Stats'!J$3:J$6)/100</f>
        <v>0.33615732061042408</v>
      </c>
      <c r="CG82" s="14">
        <f>(1-$DK8)*'Dealer Stats'!K$8/100+$DO8*'Dealer Stats'!K$3/100+SUM('Dealer Stats'!K$3:K$4)/100*$DP8+$DQ8*SUM('Dealer Stats'!K$3:K$5)/100+SUM('Dealer Stats'!K$3:K$6)/100*$DR8+$DS8*SUM('Dealer Stats'!K$3:K$6)/100</f>
        <v>0.40901856368426498</v>
      </c>
      <c r="CQ82" s="30" t="s">
        <v>33</v>
      </c>
      <c r="CR82" s="14">
        <v>6</v>
      </c>
      <c r="CS82" s="14">
        <f>(1-$DK8)*'Dealer Stats'!B$8/100+SUM('Dealer Stats'!B$3)/100*$DP8+$DQ8*SUM('Dealer Stats'!B$3:B$4)/100+SUM('Dealer Stats'!B$3:B$5)/100*$DR8+$DS8*SUM('Dealer Stats'!B$3:B$5)/100</f>
        <v>0.33642009216156321</v>
      </c>
      <c r="CT82" s="14">
        <f>(1-$DK8)*'Dealer Stats'!C$8/100+SUM('Dealer Stats'!C$3)/100*$DP8+$DQ8*SUM('Dealer Stats'!C$3:C$4)/100+SUM('Dealer Stats'!C$3:C$5)/100*$DR8+$DS8*SUM('Dealer Stats'!C$3:C$5)/100</f>
        <v>0.34442218742968639</v>
      </c>
      <c r="CU82" s="14">
        <f>(1-$DK8)*'Dealer Stats'!D$8/100+SUM('Dealer Stats'!D$3)/100*$DP8+$DQ8*SUM('Dealer Stats'!D$3:D$4)/100+SUM('Dealer Stats'!D$3:D$5)/100*$DR8+$DS8*SUM('Dealer Stats'!D$3:D$5)/100</f>
        <v>0.35301493795614775</v>
      </c>
      <c r="CV82" s="14">
        <f>(1-$DK8)*'Dealer Stats'!E$8/100+SUM('Dealer Stats'!E$3)/100*$DP8+$DQ8*SUM('Dealer Stats'!E$3:E$4)/100+SUM('Dealer Stats'!E$3:E$5)/100*$DR8+$DS8*SUM('Dealer Stats'!E$3:E$5)/100</f>
        <v>0.3627561388563838</v>
      </c>
      <c r="CW82" s="14">
        <f>(1-$DK8)*'Dealer Stats'!F$8/100+SUM('Dealer Stats'!F$3)/100*$DP8+$DQ8*SUM('Dealer Stats'!F$3:F$4)/100+SUM('Dealer Stats'!F$3:F$5)/100*$DR8+$DS8*SUM('Dealer Stats'!F$3:F$5)/100</f>
        <v>0.37157812105780164</v>
      </c>
      <c r="CX82" s="14">
        <f>(1-$DK8)*'Dealer Stats'!G$8/100+SUM('Dealer Stats'!G$3)/100*$DP8+$DQ8*SUM('Dealer Stats'!G$3:G$4)/100+SUM('Dealer Stats'!G$3:G$5)/100*$DR8+$DS8*SUM('Dealer Stats'!G$3:G$5)/100</f>
        <v>0.34767787905907577</v>
      </c>
      <c r="CY82" s="14">
        <f>(1-$DK8)*'Dealer Stats'!H$8/100+SUM('Dealer Stats'!H$3)/100*$DP8+$DQ8*SUM('Dealer Stats'!H$3:H$4)/100+SUM('Dealer Stats'!H$3:H$5)/100*$DR8+$DS8*SUM('Dealer Stats'!H$3:H$5)/100</f>
        <v>0.31746110775157033</v>
      </c>
      <c r="CZ82" s="14">
        <f>(1-$DK8)*'Dealer Stats'!I$8/100+SUM('Dealer Stats'!I$3)/100*$DP8+$DQ8*SUM('Dealer Stats'!I$3:I$4)/100+SUM('Dealer Stats'!I$3:I$5)/100*$DR8+$DS8*SUM('Dealer Stats'!I$3:I$5)/100</f>
        <v>0.27884970573334505</v>
      </c>
      <c r="DA82" s="14">
        <f>(1-$DK8)*'Dealer Stats'!J$8/100+SUM('Dealer Stats'!J$3)/100*$DP8+$DQ8*SUM('Dealer Stats'!J$3:J$4)/100+SUM('Dealer Stats'!J$3:J$5)/100*$DR8+$DS8*SUM('Dealer Stats'!J$3:J$5)/100</f>
        <v>0.24141823306643367</v>
      </c>
      <c r="DB82" s="14">
        <f>(1-$DK8)*'Dealer Stats'!K$8/100+SUM('Dealer Stats'!K$3)/100*$DP8+$DQ8*SUM('Dealer Stats'!K$3:K$4)/100+SUM('Dealer Stats'!K$3:K$5)/100*$DR8+$DS8*SUM('Dealer Stats'!K$3:K$5)/100</f>
        <v>0.34544466710774124</v>
      </c>
    </row>
    <row r="83" spans="1:111" x14ac:dyDescent="0.3">
      <c r="B83" s="14">
        <v>20</v>
      </c>
      <c r="C83" s="14">
        <f>SUM('Player Stats'!$R$6:$R$7)/100*'Dealer Stats'!B$6/100</f>
        <v>1.8771783898475065E-2</v>
      </c>
      <c r="D83" s="14">
        <f>SUM('Player Stats'!$R$6:$R$7)/100*'Dealer Stats'!C$6/100</f>
        <v>1.8340707574662857E-2</v>
      </c>
      <c r="E83" s="14">
        <f>SUM('Player Stats'!$R$6:$R$7)/100*'Dealer Stats'!D$6/100</f>
        <v>1.7775602033026142E-2</v>
      </c>
      <c r="F83" s="14">
        <f>SUM('Player Stats'!$R$6:$R$7)/100*'Dealer Stats'!E$6/100</f>
        <v>1.7070438255579301E-2</v>
      </c>
      <c r="G83" s="14">
        <f>SUM('Player Stats'!$R$6:$R$7)/100*'Dealer Stats'!F$6/100</f>
        <v>1.5755947281029411E-2</v>
      </c>
      <c r="H83" s="14">
        <f>SUM('Player Stats'!$R$6:$R$7)/100*'Dealer Stats'!G$6/100</f>
        <v>1.2233402688927952E-2</v>
      </c>
      <c r="I83" s="14">
        <f>SUM('Player Stats'!$R$6:$R$7)/100*'Dealer Stats'!H$6/100</f>
        <v>1.0754432242437072E-2</v>
      </c>
      <c r="J83" s="14">
        <f>SUM('Player Stats'!$R$6:$R$7)/100*'Dealer Stats'!I$6/100</f>
        <v>1.8682349300754197E-2</v>
      </c>
      <c r="K83" s="14">
        <f>SUM('Player Stats'!$R$6:$R$7)/100*'Dealer Stats'!J$6/100</f>
        <v>5.7090689690689339E-2</v>
      </c>
      <c r="L83" s="14">
        <f>SUM('Player Stats'!$R$6:$R$7)/100*'Dealer Stats'!K$6/100</f>
        <v>2.4647604829597776E-2</v>
      </c>
      <c r="BC83" s="14" t="s">
        <v>31</v>
      </c>
      <c r="BD83" s="14">
        <f t="shared" ref="BD83:BM83" si="69">BD55-BD69</f>
        <v>-3.6282001763178973E-2</v>
      </c>
      <c r="BE83" s="14">
        <f t="shared" si="69"/>
        <v>-3.4525473632052828E-2</v>
      </c>
      <c r="BF83" s="14">
        <f t="shared" si="69"/>
        <v>-3.4214362424772049E-2</v>
      </c>
      <c r="BG83" s="14">
        <f t="shared" si="69"/>
        <v>-2.9594538013645755E-2</v>
      </c>
      <c r="BH83" s="14">
        <f t="shared" si="69"/>
        <v>-6.5892881280493643E-2</v>
      </c>
      <c r="BI83" s="14">
        <f t="shared" si="69"/>
        <v>-0.20523544681407457</v>
      </c>
      <c r="BJ83" s="14">
        <f t="shared" si="69"/>
        <v>1.8920561364927035E-2</v>
      </c>
      <c r="BK83" s="14">
        <f t="shared" si="69"/>
        <v>7.1192307753910611E-3</v>
      </c>
      <c r="BL83" s="14">
        <f t="shared" si="69"/>
        <v>-9.1070597615873772E-3</v>
      </c>
      <c r="BM83" s="14">
        <f t="shared" si="69"/>
        <v>2.0039054177777293E-2</v>
      </c>
      <c r="BV83" s="30" t="s">
        <v>35</v>
      </c>
      <c r="BW83" s="14">
        <v>7</v>
      </c>
      <c r="BX83" s="14">
        <f>(1-$DK9)*'Dealer Stats'!B$8/100+$DO9*'Dealer Stats'!B$3/100+SUM('Dealer Stats'!B$3:B$4)/100*$DP9+$DQ9*SUM('Dealer Stats'!B$3:B$5)/100+SUM('Dealer Stats'!B$3:B$6)/100*$DR9+$DS9*SUM('Dealer Stats'!B$3:B$6)/100</f>
        <v>0.3600690110306114</v>
      </c>
      <c r="BY83" s="14">
        <f>(1-$DK9)*'Dealer Stats'!C$8/100+$DO9*'Dealer Stats'!C$3/100+SUM('Dealer Stats'!C$3:C$4)/100*$DP9+$DQ9*SUM('Dealer Stats'!C$3:C$5)/100+SUM('Dealer Stats'!C$3:C$6)/100*$DR9+$DS9*SUM('Dealer Stats'!C$3:C$6)/100</f>
        <v>0.36525996195693627</v>
      </c>
      <c r="BZ83" s="14">
        <f>(1-$DK9)*'Dealer Stats'!D$8/100+$DO9*'Dealer Stats'!D$3/100+SUM('Dealer Stats'!D$3:D$4)/100*$DP9+$DQ9*SUM('Dealer Stats'!D$3:D$5)/100+SUM('Dealer Stats'!D$3:D$6)/100*$DR9+$DS9*SUM('Dealer Stats'!D$3:D$6)/100</f>
        <v>0.37071454472139664</v>
      </c>
      <c r="CA83" s="14">
        <f>(1-$DK9)*'Dealer Stats'!E$8/100+$DO9*'Dealer Stats'!E$3/100+SUM('Dealer Stats'!E$3:E$4)/100*$DP9+$DQ9*SUM('Dealer Stats'!E$3:E$5)/100+SUM('Dealer Stats'!E$3:E$6)/100*$DR9+$DS9*SUM('Dealer Stats'!E$3:E$6)/100</f>
        <v>0.37707094320741713</v>
      </c>
      <c r="CB83" s="14">
        <f>(1-$DK9)*'Dealer Stats'!F$8/100+$DO9*'Dealer Stats'!F$3/100+SUM('Dealer Stats'!F$3:F$4)/100*$DP9+$DQ9*SUM('Dealer Stats'!F$3:F$5)/100+SUM('Dealer Stats'!F$3:F$6)/100*$DR9+$DS9*SUM('Dealer Stats'!F$3:F$6)/100</f>
        <v>0.38381494098130453</v>
      </c>
      <c r="CC83" s="14">
        <f>(1-$DK9)*'Dealer Stats'!G$8/100+$DO9*'Dealer Stats'!G$3/100+SUM('Dealer Stats'!G$3:G$4)/100*$DP9+$DQ9*SUM('Dealer Stats'!G$3:G$5)/100+SUM('Dealer Stats'!G$3:G$6)/100*$DR9+$DS9*SUM('Dealer Stats'!G$3:G$6)/100</f>
        <v>0.37493590374778296</v>
      </c>
      <c r="CD83" s="14">
        <f>(1-$DK9)*'Dealer Stats'!H$8/100+$DO9*'Dealer Stats'!H$3/100+SUM('Dealer Stats'!H$3:H$4)/100*$DP9+$DQ9*SUM('Dealer Stats'!H$3:H$5)/100+SUM('Dealer Stats'!H$3:H$6)/100*$DR9+$DS9*SUM('Dealer Stats'!H$3:H$6)/100</f>
        <v>0.35956435019627181</v>
      </c>
      <c r="CE83" s="14">
        <f>(1-$DK9)*'Dealer Stats'!I$8/100+$DO9*'Dealer Stats'!I$3/100+SUM('Dealer Stats'!I$3:I$4)/100*$DP9+$DQ9*SUM('Dealer Stats'!I$3:I$5)/100+SUM('Dealer Stats'!I$3:I$6)/100*$DR9+$DS9*SUM('Dealer Stats'!I$3:I$6)/100</f>
        <v>0.33478999870109577</v>
      </c>
      <c r="CF83" s="14">
        <f>(1-$DK9)*'Dealer Stats'!J$8/100+$DO9*'Dealer Stats'!J$3/100+SUM('Dealer Stats'!J$3:J$4)/100*$DP9+$DQ9*SUM('Dealer Stats'!J$3:J$5)/100+SUM('Dealer Stats'!J$3:J$6)/100*$DR9+$DS9*SUM('Dealer Stats'!J$3:J$6)/100</f>
        <v>0.31852016281606255</v>
      </c>
      <c r="CG83" s="14">
        <f>(1-$DK9)*'Dealer Stats'!K$8/100+$DO9*'Dealer Stats'!K$3/100+SUM('Dealer Stats'!K$3:K$4)/100*$DP9+$DQ9*SUM('Dealer Stats'!K$3:K$5)/100+SUM('Dealer Stats'!K$3:K$6)/100*$DR9+$DS9*SUM('Dealer Stats'!K$3:K$6)/100</f>
        <v>0.37795690986794361</v>
      </c>
      <c r="CQ83" s="30" t="s">
        <v>35</v>
      </c>
      <c r="CR83" s="14">
        <v>7</v>
      </c>
      <c r="CS83" s="14">
        <f>(1-$DK9)*'Dealer Stats'!B$8/100+SUM('Dealer Stats'!B$3)/100*$DP9+$DQ9*SUM('Dealer Stats'!B$3:B$4)/100+SUM('Dealer Stats'!B$3:B$5)/100*$DR9+$DS9*SUM('Dealer Stats'!B$3:B$5)/100</f>
        <v>0.30981169803659525</v>
      </c>
      <c r="CT83" s="14">
        <f>(1-$DK9)*'Dealer Stats'!C$8/100+SUM('Dealer Stats'!C$3)/100*$DP9+$DQ9*SUM('Dealer Stats'!C$3:C$4)/100+SUM('Dealer Stats'!C$3:C$5)/100*$DR9+$DS9*SUM('Dealer Stats'!C$3:C$5)/100</f>
        <v>0.31638412407102606</v>
      </c>
      <c r="CU83" s="14">
        <f>(1-$DK9)*'Dealer Stats'!D$8/100+SUM('Dealer Stats'!D$3)/100*$DP9+$DQ9*SUM('Dealer Stats'!D$3:D$4)/100+SUM('Dealer Stats'!D$3:D$5)/100*$DR9+$DS9*SUM('Dealer Stats'!D$3:D$5)/100</f>
        <v>0.3234310775321389</v>
      </c>
      <c r="CV83" s="14">
        <f>(1-$DK9)*'Dealer Stats'!E$8/100+SUM('Dealer Stats'!E$3)/100*$DP9+$DQ9*SUM('Dealer Stats'!E$3:E$4)/100+SUM('Dealer Stats'!E$3:E$5)/100*$DR9+$DS9*SUM('Dealer Stats'!E$3:E$5)/100</f>
        <v>0.33150300029373403</v>
      </c>
      <c r="CW83" s="14">
        <f>(1-$DK9)*'Dealer Stats'!F$8/100+SUM('Dealer Stats'!F$3)/100*$DP9+$DQ9*SUM('Dealer Stats'!F$3:F$4)/100+SUM('Dealer Stats'!F$3:F$5)/100*$DR9+$DS9*SUM('Dealer Stats'!F$3:F$5)/100</f>
        <v>0.33969160655812847</v>
      </c>
      <c r="CX83" s="14">
        <f>(1-$DK9)*'Dealer Stats'!G$8/100+SUM('Dealer Stats'!G$3)/100*$DP9+$DQ9*SUM('Dealer Stats'!G$3:G$4)/100+SUM('Dealer Stats'!G$3:G$5)/100*$DR9+$DS9*SUM('Dealer Stats'!G$3:G$5)/100</f>
        <v>0.3257708713025268</v>
      </c>
      <c r="CY83" s="14">
        <f>(1-$DK9)*'Dealer Stats'!H$8/100+SUM('Dealer Stats'!H$3)/100*$DP9+$DQ9*SUM('Dealer Stats'!H$3:H$4)/100+SUM('Dealer Stats'!H$3:H$5)/100*$DR9+$DS9*SUM('Dealer Stats'!H$3:H$5)/100</f>
        <v>0.30299680997302125</v>
      </c>
      <c r="CZ83" s="14">
        <f>(1-$DK9)*'Dealer Stats'!I$8/100+SUM('Dealer Stats'!I$3)/100*$DP9+$DQ9*SUM('Dealer Stats'!I$3:I$4)/100+SUM('Dealer Stats'!I$3:I$5)/100*$DR9+$DS9*SUM('Dealer Stats'!I$3:I$5)/100</f>
        <v>0.26537478338678883</v>
      </c>
      <c r="DA83" s="14">
        <f>(1-$DK9)*'Dealer Stats'!J$8/100+SUM('Dealer Stats'!J$3)/100*$DP9+$DQ9*SUM('Dealer Stats'!J$3:J$4)/100+SUM('Dealer Stats'!J$3:J$5)/100*$DR9+$DS9*SUM('Dealer Stats'!J$3:J$5)/100</f>
        <v>0.22516256951459679</v>
      </c>
      <c r="DB83" s="14">
        <f>(1-$DK9)*'Dealer Stats'!K$8/100+SUM('Dealer Stats'!K$3)/100*$DP9+$DQ9*SUM('Dealer Stats'!K$3:K$4)/100+SUM('Dealer Stats'!K$3:K$5)/100*$DR9+$DS9*SUM('Dealer Stats'!K$3:K$5)/100</f>
        <v>0.31828909903874242</v>
      </c>
    </row>
    <row r="84" spans="1:111" x14ac:dyDescent="0.3">
      <c r="BC84" s="14" t="s">
        <v>34</v>
      </c>
      <c r="BD84" s="14">
        <f t="shared" ref="BD84:BM84" si="70">BD56-BD70</f>
        <v>-0.1063718888808789</v>
      </c>
      <c r="BE84" s="14">
        <f t="shared" si="70"/>
        <v>-0.10304239628270218</v>
      </c>
      <c r="BF84" s="14">
        <f t="shared" si="70"/>
        <v>-9.9032472500345303E-2</v>
      </c>
      <c r="BG84" s="14">
        <f t="shared" si="70"/>
        <v>-9.5036058052427319E-2</v>
      </c>
      <c r="BH84" s="14">
        <f t="shared" si="70"/>
        <v>-0.10954480803253996</v>
      </c>
      <c r="BI84" s="14">
        <f t="shared" si="70"/>
        <v>-0.22646866192171511</v>
      </c>
      <c r="BJ84" s="14">
        <f t="shared" si="70"/>
        <v>-0.22817627698733001</v>
      </c>
      <c r="BK84" s="14">
        <f t="shared" si="70"/>
        <v>-5.5345694228955078E-2</v>
      </c>
      <c r="BL84" s="14">
        <f t="shared" si="70"/>
        <v>-7.4220394155521285E-2</v>
      </c>
      <c r="BM84" s="14">
        <f t="shared" si="70"/>
        <v>-8.8925744481883839E-2</v>
      </c>
      <c r="BV84" s="30" t="s">
        <v>37</v>
      </c>
      <c r="BW84" s="14">
        <v>8</v>
      </c>
      <c r="BX84" s="14">
        <f>(1-$DK10)*'Dealer Stats'!B$8/100+$DO10*'Dealer Stats'!B$3/100+SUM('Dealer Stats'!B$3:B$4)/100*$DP10+$DQ10*SUM('Dealer Stats'!B$3:B$5)/100+SUM('Dealer Stats'!B$3:B$6)/100*$DR10+$DS10*SUM('Dealer Stats'!B$3:B$6)/100</f>
        <v>0.31615715893540808</v>
      </c>
      <c r="BY84" s="14">
        <f>(1-$DK10)*'Dealer Stats'!C$8/100+$DO10*'Dealer Stats'!C$3/100+SUM('Dealer Stats'!C$3:C$4)/100*$DP10+$DQ10*SUM('Dealer Stats'!C$3:C$5)/100+SUM('Dealer Stats'!C$3:C$6)/100*$DR10+$DS10*SUM('Dealer Stats'!C$3:C$6)/100</f>
        <v>0.32027308272333344</v>
      </c>
      <c r="BZ84" s="14">
        <f>(1-$DK10)*'Dealer Stats'!D$8/100+$DO10*'Dealer Stats'!D$3/100+SUM('Dealer Stats'!D$3:D$4)/100*$DP10+$DQ10*SUM('Dealer Stats'!D$3:D$5)/100+SUM('Dealer Stats'!D$3:D$6)/100*$DR10+$DS10*SUM('Dealer Stats'!D$3:D$6)/100</f>
        <v>0.32458737460520731</v>
      </c>
      <c r="CA84" s="14">
        <f>(1-$DK10)*'Dealer Stats'!E$8/100+$DO10*'Dealer Stats'!E$3/100+SUM('Dealer Stats'!E$3:E$4)/100*$DP10+$DQ10*SUM('Dealer Stats'!E$3:E$5)/100+SUM('Dealer Stats'!E$3:E$6)/100*$DR10+$DS10*SUM('Dealer Stats'!E$3:E$6)/100</f>
        <v>0.32961793513084259</v>
      </c>
      <c r="CB84" s="14">
        <f>(1-$DK10)*'Dealer Stats'!F$8/100+$DO10*'Dealer Stats'!F$3/100+SUM('Dealer Stats'!F$3:F$4)/100*$DP10+$DQ10*SUM('Dealer Stats'!F$3:F$5)/100+SUM('Dealer Stats'!F$3:F$6)/100*$DR10+$DS10*SUM('Dealer Stats'!F$3:F$6)/100</f>
        <v>0.33520792834158225</v>
      </c>
      <c r="CC84" s="14">
        <f>(1-$DK10)*'Dealer Stats'!G$8/100+$DO10*'Dealer Stats'!G$3/100+SUM('Dealer Stats'!G$3:G$4)/100*$DP10+$DQ10*SUM('Dealer Stats'!G$3:G$5)/100+SUM('Dealer Stats'!G$3:G$6)/100*$DR10+$DS10*SUM('Dealer Stats'!G$3:G$6)/100</f>
        <v>0.32909952585937152</v>
      </c>
      <c r="CD84" s="14">
        <f>(1-$DK10)*'Dealer Stats'!H$8/100+$DO10*'Dealer Stats'!H$3/100+SUM('Dealer Stats'!H$3:H$4)/100*$DP10+$DQ10*SUM('Dealer Stats'!H$3:H$5)/100+SUM('Dealer Stats'!H$3:H$6)/100*$DR10+$DS10*SUM('Dealer Stats'!H$3:H$6)/100</f>
        <v>0.31644503334372065</v>
      </c>
      <c r="CE84" s="14">
        <f>(1-$DK10)*'Dealer Stats'!I$8/100+$DO10*'Dealer Stats'!I$3/100+SUM('Dealer Stats'!I$3:I$4)/100*$DP10+$DQ10*SUM('Dealer Stats'!I$3:I$5)/100+SUM('Dealer Stats'!I$3:I$6)/100*$DR10+$DS10*SUM('Dealer Stats'!I$3:I$6)/100</f>
        <v>0.29968327373459913</v>
      </c>
      <c r="CF84" s="14">
        <f>(1-$DK10)*'Dealer Stats'!J$8/100+$DO10*'Dealer Stats'!J$3/100+SUM('Dealer Stats'!J$3:J$4)/100*$DP10+$DQ10*SUM('Dealer Stats'!J$3:J$5)/100+SUM('Dealer Stats'!J$3:J$6)/100*$DR10+$DS10*SUM('Dealer Stats'!J$3:J$6)/100</f>
        <v>0.28866818086990953</v>
      </c>
      <c r="CG84" s="14">
        <f>(1-$DK10)*'Dealer Stats'!K$8/100+$DO10*'Dealer Stats'!K$3/100+SUM('Dealer Stats'!K$3:K$4)/100*$DP10+$DQ10*SUM('Dealer Stats'!K$3:K$5)/100+SUM('Dealer Stats'!K$3:K$6)/100*$DR10+$DS10*SUM('Dealer Stats'!K$3:K$6)/100</f>
        <v>0.33300269080569911</v>
      </c>
      <c r="CQ84" s="30" t="s">
        <v>37</v>
      </c>
      <c r="CR84" s="14">
        <v>8</v>
      </c>
      <c r="CS84" s="14">
        <f>(1-$DK10)*'Dealer Stats'!B$8/100+SUM('Dealer Stats'!B$3)/100*$DP10+$DQ10*SUM('Dealer Stats'!B$3:B$4)/100+SUM('Dealer Stats'!B$3:B$5)/100*$DR10+$DS10*SUM('Dealer Stats'!B$3:B$5)/100</f>
        <v>0.27216276908997417</v>
      </c>
      <c r="CT84" s="14">
        <f>(1-$DK10)*'Dealer Stats'!C$8/100+SUM('Dealer Stats'!C$3)/100*$DP10+$DQ10*SUM('Dealer Stats'!C$3:C$4)/100+SUM('Dealer Stats'!C$3:C$5)/100*$DR10+$DS10*SUM('Dealer Stats'!C$3:C$5)/100</f>
        <v>0.27746704482194695</v>
      </c>
      <c r="CU84" s="14">
        <f>(1-$DK10)*'Dealer Stats'!D$8/100+SUM('Dealer Stats'!D$3)/100*$DP10+$DQ10*SUM('Dealer Stats'!D$3:D$4)/100+SUM('Dealer Stats'!D$3:D$5)/100*$DR10+$DS10*SUM('Dealer Stats'!D$3:D$5)/100</f>
        <v>0.28315075763450942</v>
      </c>
      <c r="CV84" s="14">
        <f>(1-$DK10)*'Dealer Stats'!E$8/100+SUM('Dealer Stats'!E$3)/100*$DP10+$DQ10*SUM('Dealer Stats'!E$3:E$4)/100+SUM('Dealer Stats'!E$3:E$5)/100*$DR10+$DS10*SUM('Dealer Stats'!E$3:E$5)/100</f>
        <v>0.28974375285712312</v>
      </c>
      <c r="CW84" s="14">
        <f>(1-$DK10)*'Dealer Stats'!F$8/100+SUM('Dealer Stats'!F$3)/100*$DP10+$DQ10*SUM('Dealer Stats'!F$3:F$4)/100+SUM('Dealer Stats'!F$3:F$5)/100*$DR10+$DS10*SUM('Dealer Stats'!F$3:F$5)/100</f>
        <v>0.29650488068270692</v>
      </c>
      <c r="CX84" s="14">
        <f>(1-$DK10)*'Dealer Stats'!G$8/100+SUM('Dealer Stats'!G$3)/100*$DP10+$DQ10*SUM('Dealer Stats'!G$3:G$4)/100+SUM('Dealer Stats'!G$3:G$5)/100*$DR10+$DS10*SUM('Dealer Stats'!G$3:G$5)/100</f>
        <v>0.2867775773450979</v>
      </c>
      <c r="CY84" s="14">
        <f>(1-$DK10)*'Dealer Stats'!H$8/100+SUM('Dealer Stats'!H$3)/100*$DP10+$DQ10*SUM('Dealer Stats'!H$3:H$4)/100+SUM('Dealer Stats'!H$3:H$5)/100*$DR10+$DS10*SUM('Dealer Stats'!H$3:H$5)/100</f>
        <v>0.27179551523457401</v>
      </c>
      <c r="CZ84" s="14">
        <f>(1-$DK10)*'Dealer Stats'!I$8/100+SUM('Dealer Stats'!I$3)/100*$DP10+$DQ10*SUM('Dealer Stats'!I$3:I$4)/100+SUM('Dealer Stats'!I$3:I$5)/100*$DR10+$DS10*SUM('Dealer Stats'!I$3:I$5)/100</f>
        <v>0.24136657247868931</v>
      </c>
      <c r="DA84" s="14">
        <f>(1-$DK10)*'Dealer Stats'!J$8/100+SUM('Dealer Stats'!J$3)/100*$DP10+$DQ10*SUM('Dealer Stats'!J$3:J$4)/100+SUM('Dealer Stats'!J$3:J$5)/100*$DR10+$DS10*SUM('Dealer Stats'!J$3:J$5)/100</f>
        <v>0.19958773821985995</v>
      </c>
      <c r="DB84" s="14">
        <f>(1-$DK10)*'Dealer Stats'!K$8/100+SUM('Dealer Stats'!K$3)/100*$DP10+$DQ10*SUM('Dealer Stats'!K$3:K$4)/100+SUM('Dealer Stats'!K$3:K$5)/100*$DR10+$DS10*SUM('Dealer Stats'!K$3:K$5)/100</f>
        <v>0.28053345803504309</v>
      </c>
    </row>
    <row r="85" spans="1:111" x14ac:dyDescent="0.3">
      <c r="A85" s="46" t="s">
        <v>66</v>
      </c>
      <c r="B85" s="44"/>
      <c r="C85" s="44"/>
      <c r="BC85" s="14" t="s">
        <v>36</v>
      </c>
      <c r="BD85" s="14">
        <f t="shared" ref="BD85:BM85" si="71">BD57-BD71</f>
        <v>-0.20453794784733792</v>
      </c>
      <c r="BE85" s="14">
        <f t="shared" si="71"/>
        <v>-0.19805668754883543</v>
      </c>
      <c r="BF85" s="14">
        <f t="shared" si="71"/>
        <v>-0.19132377547426827</v>
      </c>
      <c r="BG85" s="14">
        <f t="shared" si="71"/>
        <v>-0.18448722430205955</v>
      </c>
      <c r="BH85" s="14">
        <f t="shared" si="71"/>
        <v>-0.19151753888695378</v>
      </c>
      <c r="BI85" s="14">
        <f t="shared" si="71"/>
        <v>-0.28680852005580859</v>
      </c>
      <c r="BJ85" s="14">
        <f t="shared" si="71"/>
        <v>-0.32719489098318033</v>
      </c>
      <c r="BK85" s="14">
        <f t="shared" si="71"/>
        <v>-0.32583405028523854</v>
      </c>
      <c r="BL85" s="14">
        <f t="shared" si="71"/>
        <v>-0.16755850279964229</v>
      </c>
      <c r="BM85" s="14">
        <f t="shared" si="71"/>
        <v>-0.21100876444006889</v>
      </c>
      <c r="BV85" s="30" t="s">
        <v>39</v>
      </c>
      <c r="BW85" s="14">
        <v>9</v>
      </c>
      <c r="BX85" s="14">
        <f>(1-$DK11)*'Dealer Stats'!B$8/100+$DO11*'Dealer Stats'!B$3/100+SUM('Dealer Stats'!B$3:B$4)/100*$DP11+$DQ11*SUM('Dealer Stats'!B$3:B$5)/100+SUM('Dealer Stats'!B$3:B$6)/100*$DR11+$DS11*SUM('Dealer Stats'!B$3:B$6)/100</f>
        <v>0.25953387455202753</v>
      </c>
      <c r="BY85" s="14">
        <f>(1-$DK11)*'Dealer Stats'!C$8/100+$DO11*'Dealer Stats'!C$3/100+SUM('Dealer Stats'!C$3:C$4)/100*$DP11+$DQ11*SUM('Dealer Stats'!C$3:C$5)/100+SUM('Dealer Stats'!C$3:C$6)/100*$DR11+$DS11*SUM('Dealer Stats'!C$3:C$6)/100</f>
        <v>0.26277132911320888</v>
      </c>
      <c r="BZ85" s="14">
        <f>(1-$DK11)*'Dealer Stats'!D$8/100+$DO11*'Dealer Stats'!D$3/100+SUM('Dealer Stats'!D$3:D$4)/100*$DP11+$DQ11*SUM('Dealer Stats'!D$3:D$5)/100+SUM('Dealer Stats'!D$3:D$6)/100*$DR11+$DS11*SUM('Dealer Stats'!D$3:D$6)/100</f>
        <v>0.26615720608736337</v>
      </c>
      <c r="CA85" s="14">
        <f>(1-$DK11)*'Dealer Stats'!E$8/100+$DO11*'Dealer Stats'!E$3/100+SUM('Dealer Stats'!E$3:E$4)/100*$DP11+$DQ11*SUM('Dealer Stats'!E$3:E$5)/100+SUM('Dealer Stats'!E$3:E$6)/100*$DR11+$DS11*SUM('Dealer Stats'!E$3:E$6)/100</f>
        <v>0.27009764079505588</v>
      </c>
      <c r="CB85" s="14">
        <f>(1-$DK11)*'Dealer Stats'!F$8/100+$DO11*'Dealer Stats'!F$3/100+SUM('Dealer Stats'!F$3:F$4)/100*$DP11+$DQ11*SUM('Dealer Stats'!F$3:F$5)/100+SUM('Dealer Stats'!F$3:F$6)/100*$DR11+$DS11*SUM('Dealer Stats'!F$3:F$6)/100</f>
        <v>0.27473952412891867</v>
      </c>
      <c r="CC85" s="14">
        <f>(1-$DK11)*'Dealer Stats'!G$8/100+$DO11*'Dealer Stats'!G$3/100+SUM('Dealer Stats'!G$3:G$4)/100*$DP11+$DQ11*SUM('Dealer Stats'!G$3:G$5)/100+SUM('Dealer Stats'!G$3:G$6)/100*$DR11+$DS11*SUM('Dealer Stats'!G$3:G$6)/100</f>
        <v>0.27107049362775359</v>
      </c>
      <c r="CD85" s="14">
        <f>(1-$DK11)*'Dealer Stats'!H$8/100+$DO11*'Dealer Stats'!H$3/100+SUM('Dealer Stats'!H$3:H$4)/100*$DP11+$DQ11*SUM('Dealer Stats'!H$3:H$5)/100+SUM('Dealer Stats'!H$3:H$6)/100*$DR11+$DS11*SUM('Dealer Stats'!H$3:H$6)/100</f>
        <v>0.26024761551692033</v>
      </c>
      <c r="CE85" s="14">
        <f>(1-$DK11)*'Dealer Stats'!I$8/100+$DO11*'Dealer Stats'!I$3/100+SUM('Dealer Stats'!I$3:I$4)/100*$DP11+$DQ11*SUM('Dealer Stats'!I$3:I$5)/100+SUM('Dealer Stats'!I$3:I$6)/100*$DR11+$DS11*SUM('Dealer Stats'!I$3:I$6)/100</f>
        <v>0.24644962200675483</v>
      </c>
      <c r="CF85" s="14">
        <f>(1-$DK11)*'Dealer Stats'!J$8/100+$DO11*'Dealer Stats'!J$3/100+SUM('Dealer Stats'!J$3:J$4)/100*$DP11+$DQ11*SUM('Dealer Stats'!J$3:J$5)/100+SUM('Dealer Stats'!J$3:J$6)/100*$DR11+$DS11*SUM('Dealer Stats'!J$3:J$6)/100</f>
        <v>0.24011197825001612</v>
      </c>
      <c r="CG85" s="14">
        <f>(1-$DK11)*'Dealer Stats'!K$8/100+$DO11*'Dealer Stats'!K$3/100+SUM('Dealer Stats'!K$3:K$4)/100*$DP11+$DQ11*SUM('Dealer Stats'!K$3:K$5)/100+SUM('Dealer Stats'!K$3:K$6)/100*$DR11+$DS11*SUM('Dealer Stats'!K$3:K$6)/100</f>
        <v>0.27345730897123383</v>
      </c>
      <c r="CQ85" s="30" t="s">
        <v>39</v>
      </c>
      <c r="CR85" s="14">
        <v>9</v>
      </c>
      <c r="CS85" s="14">
        <f>(1-$DK11)*'Dealer Stats'!B$8/100+SUM('Dealer Stats'!B$3)/100*$DP11+$DQ11*SUM('Dealer Stats'!B$3:B$4)/100+SUM('Dealer Stats'!B$3:B$5)/100*$DR11+$DS11*SUM('Dealer Stats'!B$3:B$5)/100</f>
        <v>0.22302898235024243</v>
      </c>
      <c r="CT85" s="14">
        <f>(1-$DK11)*'Dealer Stats'!C$8/100+SUM('Dealer Stats'!C$3)/100*$DP11+$DQ11*SUM('Dealer Stats'!C$3:C$4)/100+SUM('Dealer Stats'!C$3:C$5)/100*$DR11+$DS11*SUM('Dealer Stats'!C$3:C$5)/100</f>
        <v>0.22724198651564426</v>
      </c>
      <c r="CU85" s="14">
        <f>(1-$DK11)*'Dealer Stats'!D$8/100+SUM('Dealer Stats'!D$3)/100*$DP11+$DQ11*SUM('Dealer Stats'!D$3:D$4)/100+SUM('Dealer Stats'!D$3:D$5)/100*$DR11+$DS11*SUM('Dealer Stats'!D$3:D$5)/100</f>
        <v>0.23177107585911264</v>
      </c>
      <c r="CV85" s="14">
        <f>(1-$DK11)*'Dealer Stats'!E$8/100+SUM('Dealer Stats'!E$3)/100*$DP11+$DQ11*SUM('Dealer Stats'!E$3:E$4)/100+SUM('Dealer Stats'!E$3:E$5)/100*$DR11+$DS11*SUM('Dealer Stats'!E$3:E$5)/100</f>
        <v>0.23701767129123696</v>
      </c>
      <c r="CW85" s="14">
        <f>(1-$DK11)*'Dealer Stats'!F$8/100+SUM('Dealer Stats'!F$3)/100*$DP11+$DQ11*SUM('Dealer Stats'!F$3:F$4)/100+SUM('Dealer Stats'!F$3:F$5)/100*$DR11+$DS11*SUM('Dealer Stats'!F$3:F$5)/100</f>
        <v>0.24257326121597139</v>
      </c>
      <c r="CX85" s="14">
        <f>(1-$DK11)*'Dealer Stats'!G$8/100+SUM('Dealer Stats'!G$3)/100*$DP11+$DQ11*SUM('Dealer Stats'!G$3:G$4)/100+SUM('Dealer Stats'!G$3:G$5)/100*$DR11+$DS11*SUM('Dealer Stats'!G$3:G$5)/100</f>
        <v>0.23547189305708199</v>
      </c>
      <c r="CY85" s="14">
        <f>(1-$DK11)*'Dealer Stats'!H$8/100+SUM('Dealer Stats'!H$3)/100*$DP11+$DQ11*SUM('Dealer Stats'!H$3:H$4)/100+SUM('Dealer Stats'!H$3:H$5)/100*$DR11+$DS11*SUM('Dealer Stats'!H$3:H$5)/100</f>
        <v>0.22317886955659766</v>
      </c>
      <c r="CZ85" s="14">
        <f>(1-$DK11)*'Dealer Stats'!I$8/100+SUM('Dealer Stats'!I$3)/100*$DP11+$DQ11*SUM('Dealer Stats'!I$3:I$4)/100+SUM('Dealer Stats'!I$3:I$5)/100*$DR11+$DS11*SUM('Dealer Stats'!I$3:I$5)/100</f>
        <v>0.2007132208411232</v>
      </c>
      <c r="DA85" s="14">
        <f>(1-$DK11)*'Dealer Stats'!J$8/100+SUM('Dealer Stats'!J$3)/100*$DP11+$DQ11*SUM('Dealer Stats'!J$3:J$4)/100+SUM('Dealer Stats'!J$3:J$5)/100*$DR11+$DS11*SUM('Dealer Stats'!J$3:J$5)/100</f>
        <v>0.16405133014660092</v>
      </c>
      <c r="DB85" s="14">
        <f>(1-$DK11)*'Dealer Stats'!K$8/100+SUM('Dealer Stats'!K$3)/100*$DP11+$DQ11*SUM('Dealer Stats'!K$3:K$4)/100+SUM('Dealer Stats'!K$3:K$5)/100*$DR11+$DS11*SUM('Dealer Stats'!K$3:K$5)/100</f>
        <v>0.22995299535167574</v>
      </c>
    </row>
    <row r="86" spans="1:111" x14ac:dyDescent="0.3">
      <c r="A86" s="44" t="s">
        <v>18</v>
      </c>
      <c r="B86" s="44"/>
      <c r="C86" s="14">
        <v>2</v>
      </c>
      <c r="D86" s="14">
        <v>3</v>
      </c>
      <c r="E86" s="14">
        <v>4</v>
      </c>
      <c r="F86" s="14">
        <v>5</v>
      </c>
      <c r="G86" s="14">
        <v>6</v>
      </c>
      <c r="H86" s="14">
        <v>7</v>
      </c>
      <c r="I86" s="14">
        <v>8</v>
      </c>
      <c r="J86" s="14">
        <v>9</v>
      </c>
      <c r="K86" s="14">
        <v>10</v>
      </c>
      <c r="L86" s="14">
        <v>11</v>
      </c>
      <c r="BC86" s="14" t="s">
        <v>38</v>
      </c>
      <c r="BD86" s="14">
        <f t="shared" ref="BD86:BM86" si="72">BD58-BD72</f>
        <v>-87.907061199261108</v>
      </c>
      <c r="BE86" s="14">
        <f t="shared" si="72"/>
        <v>-88.182248133983052</v>
      </c>
      <c r="BF86" s="14">
        <f t="shared" si="72"/>
        <v>-88.425211165314252</v>
      </c>
      <c r="BG86" s="14">
        <f t="shared" si="72"/>
        <v>-88.773570557699415</v>
      </c>
      <c r="BH86" s="14">
        <f t="shared" si="72"/>
        <v>-89.634702323469398</v>
      </c>
      <c r="BI86" s="14">
        <f t="shared" si="72"/>
        <v>-92.027372185373224</v>
      </c>
      <c r="BJ86" s="14">
        <f t="shared" si="72"/>
        <v>-92.517341666611955</v>
      </c>
      <c r="BK86" s="14">
        <f t="shared" si="72"/>
        <v>-93.370470697663293</v>
      </c>
      <c r="BL86" s="14">
        <f t="shared" si="72"/>
        <v>-95.708984888298858</v>
      </c>
      <c r="BM86" s="14">
        <f t="shared" si="72"/>
        <v>-94.72440987642463</v>
      </c>
      <c r="BV86" s="30" t="s">
        <v>40</v>
      </c>
      <c r="BW86" s="14">
        <v>10</v>
      </c>
      <c r="BX86" s="14">
        <f>(1-$DK12)*'Dealer Stats'!B$8/100+$DO12*'Dealer Stats'!B$3/100+SUM('Dealer Stats'!B$3:B$4)/100*$DP12+$DQ12*SUM('Dealer Stats'!B$3:B$5)/100+SUM('Dealer Stats'!B$3:B$6)/100*$DR12+$DS12*SUM('Dealer Stats'!B$3:B$6)/100</f>
        <v>0.19557618939392554</v>
      </c>
      <c r="BY86" s="14">
        <f>(1-$DK12)*'Dealer Stats'!C$8/100+$DO12*'Dealer Stats'!C$3/100+SUM('Dealer Stats'!C$3:C$4)/100*$DP12+$DQ12*SUM('Dealer Stats'!C$3:C$5)/100+SUM('Dealer Stats'!C$3:C$6)/100*$DR12+$DS12*SUM('Dealer Stats'!C$3:C$6)/100</f>
        <v>0.19797008211558562</v>
      </c>
      <c r="BZ86" s="14">
        <f>(1-$DK12)*'Dealer Stats'!D$8/100+$DO12*'Dealer Stats'!D$3/100+SUM('Dealer Stats'!D$3:D$4)/100*$DP12+$DQ12*SUM('Dealer Stats'!D$3:D$5)/100+SUM('Dealer Stats'!D$3:D$6)/100*$DR12+$DS12*SUM('Dealer Stats'!D$3:D$6)/100</f>
        <v>0.20047980750854977</v>
      </c>
      <c r="CA86" s="14">
        <f>(1-$DK12)*'Dealer Stats'!E$8/100+$DO12*'Dealer Stats'!E$3/100+SUM('Dealer Stats'!E$3:E$4)/100*$DP12+$DQ12*SUM('Dealer Stats'!E$3:E$5)/100+SUM('Dealer Stats'!E$3:E$6)/100*$DR12+$DS12*SUM('Dealer Stats'!E$3:E$6)/100</f>
        <v>0.20339247926338627</v>
      </c>
      <c r="CB86" s="14">
        <f>(1-$DK12)*'Dealer Stats'!F$8/100+$DO12*'Dealer Stats'!F$3/100+SUM('Dealer Stats'!F$3:F$4)/100*$DP12+$DQ12*SUM('Dealer Stats'!F$3:F$5)/100+SUM('Dealer Stats'!F$3:F$6)/100*$DR12+$DS12*SUM('Dealer Stats'!F$3:F$6)/100</f>
        <v>0.20718494687648592</v>
      </c>
      <c r="CC86" s="14">
        <f>(1-$DK12)*'Dealer Stats'!G$8/100+$DO12*'Dealer Stats'!G$3/100+SUM('Dealer Stats'!G$3:G$4)/100*$DP12+$DQ12*SUM('Dealer Stats'!G$3:G$5)/100+SUM('Dealer Stats'!G$3:G$6)/100*$DR12+$DS12*SUM('Dealer Stats'!G$3:G$6)/100</f>
        <v>0.20619784336648669</v>
      </c>
      <c r="CD86" s="14">
        <f>(1-$DK12)*'Dealer Stats'!H$8/100+$DO12*'Dealer Stats'!H$3/100+SUM('Dealer Stats'!H$3:H$4)/100*$DP12+$DQ12*SUM('Dealer Stats'!H$3:H$5)/100+SUM('Dealer Stats'!H$3:H$6)/100*$DR12+$DS12*SUM('Dealer Stats'!H$3:H$6)/100</f>
        <v>0.1973460568430499</v>
      </c>
      <c r="CE86" s="14">
        <f>(1-$DK12)*'Dealer Stats'!I$8/100+$DO12*'Dealer Stats'!I$3/100+SUM('Dealer Stats'!I$3:I$4)/100*$DP12+$DQ12*SUM('Dealer Stats'!I$3:I$5)/100+SUM('Dealer Stats'!I$3:I$6)/100*$DR12+$DS12*SUM('Dealer Stats'!I$3:I$6)/100</f>
        <v>0.18555359930691162</v>
      </c>
      <c r="CF86" s="14">
        <f>(1-$DK12)*'Dealer Stats'!J$8/100+$DO12*'Dealer Stats'!J$3/100+SUM('Dealer Stats'!J$3:J$4)/100*$DP12+$DQ12*SUM('Dealer Stats'!J$3:J$5)/100+SUM('Dealer Stats'!J$3:J$6)/100*$DR12+$DS12*SUM('Dealer Stats'!J$3:J$6)/100</f>
        <v>0.17935924027085953</v>
      </c>
      <c r="CG86" s="14">
        <f>(1-$DK12)*'Dealer Stats'!K$8/100+$DO12*'Dealer Stats'!K$3/100+SUM('Dealer Stats'!K$3:K$4)/100*$DP12+$DQ12*SUM('Dealer Stats'!K$3:K$5)/100+SUM('Dealer Stats'!K$3:K$6)/100*$DR12+$DS12*SUM('Dealer Stats'!K$3:K$6)/100</f>
        <v>0.20550322390480646</v>
      </c>
      <c r="CQ86" s="30" t="s">
        <v>40</v>
      </c>
      <c r="CR86" s="14">
        <v>10</v>
      </c>
      <c r="CS86" s="14">
        <f>(1-$DK12)*'Dealer Stats'!B$8/100+SUM('Dealer Stats'!B$3)/100*$DP12+$DQ12*SUM('Dealer Stats'!B$3:B$4)/100+SUM('Dealer Stats'!B$3:B$5)/100*$DR12+$DS12*SUM('Dealer Stats'!B$3:B$5)/100</f>
        <v>0.16716041788643976</v>
      </c>
      <c r="CT86" s="14">
        <f>(1-$DK12)*'Dealer Stats'!C$8/100+SUM('Dealer Stats'!C$3)/100*$DP12+$DQ12*SUM('Dealer Stats'!C$3:C$4)/100+SUM('Dealer Stats'!C$3:C$5)/100*$DR12+$DS12*SUM('Dealer Stats'!C$3:C$5)/100</f>
        <v>0.17032399909468812</v>
      </c>
      <c r="CU86" s="14">
        <f>(1-$DK12)*'Dealer Stats'!D$8/100+SUM('Dealer Stats'!D$3)/100*$DP12+$DQ12*SUM('Dealer Stats'!D$3:D$4)/100+SUM('Dealer Stats'!D$3:D$5)/100*$DR12+$DS12*SUM('Dealer Stats'!D$3:D$5)/100</f>
        <v>0.17372731875510383</v>
      </c>
      <c r="CV86" s="14">
        <f>(1-$DK12)*'Dealer Stats'!E$8/100+SUM('Dealer Stats'!E$3)/100*$DP12+$DQ12*SUM('Dealer Stats'!E$3:E$4)/100+SUM('Dealer Stats'!E$3:E$5)/100*$DR12+$DS12*SUM('Dealer Stats'!E$3:E$5)/100</f>
        <v>0.1776477951305781</v>
      </c>
      <c r="CW86" s="14">
        <f>(1-$DK12)*'Dealer Stats'!F$8/100+SUM('Dealer Stats'!F$3)/100*$DP12+$DQ12*SUM('Dealer Stats'!F$3:F$4)/100+SUM('Dealer Stats'!F$3:F$5)/100*$DR12+$DS12*SUM('Dealer Stats'!F$3:F$5)/100</f>
        <v>0.18206849989644835</v>
      </c>
      <c r="CX86" s="14">
        <f>(1-$DK12)*'Dealer Stats'!G$8/100+SUM('Dealer Stats'!G$3)/100*$DP12+$DQ12*SUM('Dealer Stats'!G$3:G$4)/100+SUM('Dealer Stats'!G$3:G$5)/100*$DR12+$DS12*SUM('Dealer Stats'!G$3:G$5)/100</f>
        <v>0.17779722305688414</v>
      </c>
      <c r="CY86" s="14">
        <f>(1-$DK12)*'Dealer Stats'!H$8/100+SUM('Dealer Stats'!H$3)/100*$DP12+$DQ12*SUM('Dealer Stats'!H$3:H$4)/100+SUM('Dealer Stats'!H$3:H$5)/100*$DR12+$DS12*SUM('Dealer Stats'!H$3:H$5)/100</f>
        <v>0.16721440474041108</v>
      </c>
      <c r="CZ86" s="14">
        <f>(1-$DK12)*'Dealer Stats'!I$8/100+SUM('Dealer Stats'!I$3)/100*$DP12+$DQ12*SUM('Dealer Stats'!I$3:I$4)/100+SUM('Dealer Stats'!I$3:I$5)/100*$DR12+$DS12*SUM('Dealer Stats'!I$3:I$5)/100</f>
        <v>0.14900680316997256</v>
      </c>
      <c r="DA86" s="14">
        <f>(1-$DK12)*'Dealer Stats'!J$8/100+SUM('Dealer Stats'!J$3)/100*$DP12+$DQ12*SUM('Dealer Stats'!J$3:J$4)/100+SUM('Dealer Stats'!J$3:J$5)/100*$DR12+$DS12*SUM('Dealer Stats'!J$3:J$5)/100</f>
        <v>0.12287774518881388</v>
      </c>
      <c r="DB86" s="14">
        <f>(1-$DK12)*'Dealer Stats'!K$8/100+SUM('Dealer Stats'!K$3)/100*$DP12+$DQ12*SUM('Dealer Stats'!K$3:K$4)/100+SUM('Dealer Stats'!K$3:K$5)/100*$DR12+$DS12*SUM('Dealer Stats'!K$3:K$5)/100</f>
        <v>0.17190830417592334</v>
      </c>
    </row>
    <row r="87" spans="1:111" x14ac:dyDescent="0.3">
      <c r="B87" s="14">
        <v>17</v>
      </c>
      <c r="C87" s="14">
        <f>SUM('Player Stats'!$S$3:$S$7)/100*'Dealer Stats'!B$3/100</f>
        <v>3.2052455646996277E-2</v>
      </c>
      <c r="D87" s="14">
        <f>SUM('Player Stats'!$S$3:$S$7)/100*'Dealer Stats'!C$3/100</f>
        <v>3.0910654948545661E-2</v>
      </c>
      <c r="E87" s="14">
        <f>SUM('Player Stats'!$S$3:$S$7)/100*'Dealer Stats'!D$3/100</f>
        <v>3.0076150587763074E-2</v>
      </c>
      <c r="F87" s="14">
        <f>SUM('Player Stats'!$S$3:$S$7)/100*'Dealer Stats'!E$3/100</f>
        <v>2.8087822685591318E-2</v>
      </c>
      <c r="G87" s="14">
        <f>SUM('Player Stats'!$S$3:$S$7)/100*'Dealer Stats'!F$3/100</f>
        <v>3.8349316788850708E-2</v>
      </c>
      <c r="H87" s="14">
        <f>SUM('Player Stats'!$S$3:$S$7)/100*'Dealer Stats'!G$3/100</f>
        <v>8.5373749209483984E-2</v>
      </c>
      <c r="I87" s="14">
        <f>SUM('Player Stats'!$S$3:$S$7)/100*'Dealer Stats'!H$3/100</f>
        <v>2.9857458506650975E-2</v>
      </c>
      <c r="J87" s="14">
        <f>SUM('Player Stats'!$S$3:$S$7)/100*'Dealer Stats'!I$3/100</f>
        <v>2.7864945219303536E-2</v>
      </c>
      <c r="K87" s="14">
        <f>SUM('Player Stats'!$S$3:$S$7)/100*'Dealer Stats'!J$3/100</f>
        <v>2.8103580462965079E-2</v>
      </c>
      <c r="L87" s="14">
        <f>SUM('Player Stats'!$S$3:$S$7)/100*'Dealer Stats'!K$3/100</f>
        <v>1.8317582844970603E-2</v>
      </c>
      <c r="BV87" s="30" t="s">
        <v>41</v>
      </c>
      <c r="BW87" s="14">
        <v>11</v>
      </c>
      <c r="BX87" s="14">
        <f>(1-$DK13)*'Dealer Stats'!B$8/100+$DO13*'Dealer Stats'!B$3/100+SUM('Dealer Stats'!B$3:B$4)/100*$DP13+$DQ13*SUM('Dealer Stats'!B$3:B$5)/100+SUM('Dealer Stats'!B$3:B$6)/100*$DR13+$DS13*SUM('Dealer Stats'!B$3:B$6)/100</f>
        <v>0.17985167060475055</v>
      </c>
      <c r="BY87" s="14">
        <f>(1-$DK13)*'Dealer Stats'!C$8/100+$DO13*'Dealer Stats'!C$3/100+SUM('Dealer Stats'!C$3:C$4)/100*$DP13+$DQ13*SUM('Dealer Stats'!C$3:C$5)/100+SUM('Dealer Stats'!C$3:C$6)/100*$DR13+$DS13*SUM('Dealer Stats'!C$3:C$6)/100</f>
        <v>0.18219390408832087</v>
      </c>
      <c r="BZ87" s="14">
        <f>(1-$DK13)*'Dealer Stats'!D$8/100+$DO13*'Dealer Stats'!D$3/100+SUM('Dealer Stats'!D$3:D$4)/100*$DP13+$DQ13*SUM('Dealer Stats'!D$3:D$5)/100+SUM('Dealer Stats'!D$3:D$6)/100*$DR13+$DS13*SUM('Dealer Stats'!D$3:D$6)/100</f>
        <v>0.18465754035311971</v>
      </c>
      <c r="CA87" s="14">
        <f>(1-$DK13)*'Dealer Stats'!E$8/100+$DO13*'Dealer Stats'!E$3/100+SUM('Dealer Stats'!E$3:E$4)/100*$DP13+$DQ13*SUM('Dealer Stats'!E$3:E$5)/100+SUM('Dealer Stats'!E$3:E$6)/100*$DR13+$DS13*SUM('Dealer Stats'!E$3:E$6)/100</f>
        <v>0.18750495495012465</v>
      </c>
      <c r="CB87" s="14">
        <f>(1-$DK13)*'Dealer Stats'!F$8/100+$DO13*'Dealer Stats'!F$3/100+SUM('Dealer Stats'!F$3:F$4)/100*$DP13+$DQ13*SUM('Dealer Stats'!F$3:F$5)/100+SUM('Dealer Stats'!F$3:F$6)/100*$DR13+$DS13*SUM('Dealer Stats'!F$3:F$6)/100</f>
        <v>0.19114320777563265</v>
      </c>
      <c r="CC87" s="14">
        <f>(1-$DK13)*'Dealer Stats'!G$8/100+$DO13*'Dealer Stats'!G$3/100+SUM('Dealer Stats'!G$3:G$4)/100*$DP13+$DQ13*SUM('Dealer Stats'!G$3:G$5)/100+SUM('Dealer Stats'!G$3:G$6)/100*$DR13+$DS13*SUM('Dealer Stats'!G$3:G$6)/100</f>
        <v>0.18974783501795531</v>
      </c>
      <c r="CD87" s="14">
        <f>(1-$DK13)*'Dealer Stats'!H$8/100+$DO13*'Dealer Stats'!H$3/100+SUM('Dealer Stats'!H$3:H$4)/100*$DP13+$DQ13*SUM('Dealer Stats'!H$3:H$5)/100+SUM('Dealer Stats'!H$3:H$6)/100*$DR13+$DS13*SUM('Dealer Stats'!H$3:H$6)/100</f>
        <v>0.1808148836004328</v>
      </c>
      <c r="CE87" s="14">
        <f>(1-$DK13)*'Dealer Stats'!I$8/100+$DO13*'Dealer Stats'!I$3/100+SUM('Dealer Stats'!I$3:I$4)/100*$DP13+$DQ13*SUM('Dealer Stats'!I$3:I$5)/100+SUM('Dealer Stats'!I$3:I$6)/100*$DR13+$DS13*SUM('Dealer Stats'!I$3:I$6)/100</f>
        <v>0.16887687813948213</v>
      </c>
      <c r="CF87" s="14">
        <f>(1-$DK13)*'Dealer Stats'!J$8/100+$DO13*'Dealer Stats'!J$3/100+SUM('Dealer Stats'!J$3:J$4)/100*$DP13+$DQ13*SUM('Dealer Stats'!J$3:J$5)/100+SUM('Dealer Stats'!J$3:J$6)/100*$DR13+$DS13*SUM('Dealer Stats'!J$3:J$6)/100</f>
        <v>0.16226893745470378</v>
      </c>
      <c r="CG87" s="14">
        <f>(1-$DK13)*'Dealer Stats'!K$8/100+$DO13*'Dealer Stats'!K$3/100+SUM('Dealer Stats'!K$3:K$4)/100*$DP13+$DQ13*SUM('Dealer Stats'!K$3:K$5)/100+SUM('Dealer Stats'!K$3:K$6)/100*$DR13+$DS13*SUM('Dealer Stats'!K$3:K$6)/100</f>
        <v>0.18856158212570953</v>
      </c>
      <c r="CQ87" s="30" t="s">
        <v>41</v>
      </c>
      <c r="CR87" s="14">
        <v>11</v>
      </c>
      <c r="CS87" s="14">
        <f>(1-$DK13)*'Dealer Stats'!B$8/100+SUM('Dealer Stats'!B$3)/100*$DP13+$DQ13*SUM('Dealer Stats'!B$3:B$4)/100+SUM('Dealer Stats'!B$3:B$5)/100*$DR13+$DS13*SUM('Dealer Stats'!B$3:B$5)/100</f>
        <v>0.15358464432890295</v>
      </c>
      <c r="CT87" s="14">
        <f>(1-$DK13)*'Dealer Stats'!C$8/100+SUM('Dealer Stats'!C$3)/100*$DP13+$DQ13*SUM('Dealer Stats'!C$3:C$4)/100+SUM('Dealer Stats'!C$3:C$5)/100*$DR13+$DS13*SUM('Dealer Stats'!C$3:C$5)/100</f>
        <v>0.15664722239012499</v>
      </c>
      <c r="CU87" s="14">
        <f>(1-$DK13)*'Dealer Stats'!D$8/100+SUM('Dealer Stats'!D$3)/100*$DP13+$DQ13*SUM('Dealer Stats'!D$3:D$4)/100+SUM('Dealer Stats'!D$3:D$5)/100*$DR13+$DS13*SUM('Dealer Stats'!D$3:D$5)/100</f>
        <v>0.15993976712349067</v>
      </c>
      <c r="CV87" s="14">
        <f>(1-$DK13)*'Dealer Stats'!E$8/100+SUM('Dealer Stats'!E$3)/100*$DP13+$DQ13*SUM('Dealer Stats'!E$3:E$4)/100+SUM('Dealer Stats'!E$3:E$5)/100*$DR13+$DS13*SUM('Dealer Stats'!E$3:E$5)/100</f>
        <v>0.16371426853016202</v>
      </c>
      <c r="CW87" s="14">
        <f>(1-$DK13)*'Dealer Stats'!F$8/100+SUM('Dealer Stats'!F$3)/100*$DP13+$DQ13*SUM('Dealer Stats'!F$3:F$4)/100+SUM('Dealer Stats'!F$3:F$5)/100*$DR13+$DS13*SUM('Dealer Stats'!F$3:F$5)/100</f>
        <v>0.16783029298908067</v>
      </c>
      <c r="CX87" s="14">
        <f>(1-$DK13)*'Dealer Stats'!G$8/100+SUM('Dealer Stats'!G$3)/100*$DP13+$DQ13*SUM('Dealer Stats'!G$3:G$4)/100+SUM('Dealer Stats'!G$3:G$5)/100*$DR13+$DS13*SUM('Dealer Stats'!G$3:G$5)/100</f>
        <v>0.16274753264492775</v>
      </c>
      <c r="CY87" s="14">
        <f>(1-$DK13)*'Dealer Stats'!H$8/100+SUM('Dealer Stats'!H$3)/100*$DP13+$DQ13*SUM('Dealer Stats'!H$3:H$4)/100+SUM('Dealer Stats'!H$3:H$5)/100*$DR13+$DS13*SUM('Dealer Stats'!H$3:H$5)/100</f>
        <v>0.15191425648321316</v>
      </c>
      <c r="CZ87" s="14">
        <f>(1-$DK13)*'Dealer Stats'!I$8/100+SUM('Dealer Stats'!I$3)/100*$DP13+$DQ13*SUM('Dealer Stats'!I$3:I$4)/100+SUM('Dealer Stats'!I$3:I$5)/100*$DR13+$DS13*SUM('Dealer Stats'!I$3:I$5)/100</f>
        <v>0.1344685899457895</v>
      </c>
      <c r="DA87" s="14">
        <f>(1-$DK13)*'Dealer Stats'!J$8/100+SUM('Dealer Stats'!J$3)/100*$DP13+$DQ13*SUM('Dealer Stats'!J$3:J$4)/100+SUM('Dealer Stats'!J$3:J$5)/100*$DR13+$DS13*SUM('Dealer Stats'!J$3:J$5)/100</f>
        <v>0.11232242849370393</v>
      </c>
      <c r="DB87" s="14">
        <f>(1-$DK13)*'Dealer Stats'!K$8/100+SUM('Dealer Stats'!K$3)/100*$DP13+$DQ13*SUM('Dealer Stats'!K$3:K$4)/100+SUM('Dealer Stats'!K$3:K$5)/100*$DR13+$DS13*SUM('Dealer Stats'!K$3:K$5)/100</f>
        <v>0.15778799379693931</v>
      </c>
    </row>
    <row r="88" spans="1:111" x14ac:dyDescent="0.3">
      <c r="B88" s="14">
        <v>18</v>
      </c>
      <c r="C88" s="14">
        <f>SUM('Player Stats'!$S$4:$S$7)/100*'Dealer Stats'!B$4/100</f>
        <v>3.071296576578221E-2</v>
      </c>
      <c r="D88" s="14">
        <f>SUM('Player Stats'!$S$4:$S$7)/100*'Dealer Stats'!C$4/100</f>
        <v>2.9896959368075571E-2</v>
      </c>
      <c r="E88" s="14">
        <f>SUM('Player Stats'!$S$4:$S$7)/100*'Dealer Stats'!D$4/100</f>
        <v>2.8533256342515859E-2</v>
      </c>
      <c r="F88" s="14">
        <f>SUM('Player Stats'!$S$4:$S$7)/100*'Dealer Stats'!E$4/100</f>
        <v>2.8124405909965396E-2</v>
      </c>
      <c r="G88" s="14">
        <f>SUM('Player Stats'!$S$4:$S$7)/100*'Dealer Stats'!F$4/100</f>
        <v>2.4644132763961924E-2</v>
      </c>
      <c r="H88" s="14">
        <f>SUM('Player Stats'!$S$4:$S$7)/100*'Dealer Stats'!G$4/100</f>
        <v>3.2003374934242504E-2</v>
      </c>
      <c r="I88" s="14">
        <f>SUM('Player Stats'!$S$4:$S$7)/100*'Dealer Stats'!H$4/100</f>
        <v>8.3333995968685765E-2</v>
      </c>
      <c r="J88" s="14">
        <f>SUM('Player Stats'!$S$4:$S$7)/100*'Dealer Stats'!I$4/100</f>
        <v>2.7161580215614482E-2</v>
      </c>
      <c r="K88" s="14">
        <f>SUM('Player Stats'!$S$4:$S$7)/100*'Dealer Stats'!J$4/100</f>
        <v>2.8030348553800582E-2</v>
      </c>
      <c r="L88" s="14">
        <f>SUM('Player Stats'!$S$4:$S$7)/100*'Dealer Stats'!K$4/100</f>
        <v>3.829394827997739E-2</v>
      </c>
    </row>
    <row r="89" spans="1:111" x14ac:dyDescent="0.3">
      <c r="B89" s="14">
        <v>19</v>
      </c>
      <c r="C89" s="14">
        <f>SUM('Player Stats'!$S$5:$S$7)/100*'Dealer Stats'!B$5/100</f>
        <v>2.9548226117156302E-2</v>
      </c>
      <c r="D89" s="14">
        <f>SUM('Player Stats'!$S$5:$S$7)/100*'Dealer Stats'!C$5/100</f>
        <v>2.859953625776409E-2</v>
      </c>
      <c r="E89" s="14">
        <f>SUM('Player Stats'!$S$5:$S$7)/100*'Dealer Stats'!D$5/100</f>
        <v>2.7779910058854659E-2</v>
      </c>
      <c r="F89" s="14">
        <f>SUM('Player Stats'!$S$5:$S$7)/100*'Dealer Stats'!E$5/100</f>
        <v>2.6925021892654014E-2</v>
      </c>
      <c r="G89" s="14">
        <f>SUM('Player Stats'!$S$5:$S$7)/100*'Dealer Stats'!F$5/100</f>
        <v>2.4673994374721727E-2</v>
      </c>
      <c r="H89" s="14">
        <f>SUM('Player Stats'!$S$5:$S$7)/100*'Dealer Stats'!G$5/100</f>
        <v>1.8162446275168422E-2</v>
      </c>
      <c r="I89" s="14">
        <f>SUM('Player Stats'!$S$5:$S$7)/100*'Dealer Stats'!H$5/100</f>
        <v>2.9804847285928884E-2</v>
      </c>
      <c r="J89" s="14">
        <f>SUM('Player Stats'!$S$5:$S$7)/100*'Dealer Stats'!I$5/100</f>
        <v>8.1417662998366697E-2</v>
      </c>
      <c r="K89" s="14">
        <f>SUM('Player Stats'!$S$5:$S$7)/100*'Dealer Stats'!J$5/100</f>
        <v>2.8095001150107542E-2</v>
      </c>
      <c r="L89" s="14">
        <f>SUM('Player Stats'!$S$5:$S$7)/100*'Dealer Stats'!K$5/100</f>
        <v>3.6747290425729592E-2</v>
      </c>
    </row>
    <row r="90" spans="1:111" ht="14.4" customHeight="1" x14ac:dyDescent="0.3">
      <c r="B90" s="14">
        <v>20</v>
      </c>
      <c r="C90" s="14">
        <f>SUM('Player Stats'!$S$6:$S$7)/100*'Dealer Stats'!B$6/100</f>
        <v>1.8745348483772559E-2</v>
      </c>
      <c r="D90" s="14">
        <f>SUM('Player Stats'!$S$6:$S$7)/100*'Dealer Stats'!C$6/100</f>
        <v>1.8314879224342193E-2</v>
      </c>
      <c r="E90" s="14">
        <f>SUM('Player Stats'!$S$6:$S$7)/100*'Dealer Stats'!D$6/100</f>
        <v>1.7750569494090512E-2</v>
      </c>
      <c r="F90" s="14">
        <f>SUM('Player Stats'!$S$6:$S$7)/100*'Dealer Stats'!E$6/100</f>
        <v>1.704639876541255E-2</v>
      </c>
      <c r="G90" s="14">
        <f>SUM('Player Stats'!$S$6:$S$7)/100*'Dealer Stats'!F$6/100</f>
        <v>1.5733758926280733E-2</v>
      </c>
      <c r="H90" s="14">
        <f>SUM('Player Stats'!$S$6:$S$7)/100*'Dealer Stats'!G$6/100</f>
        <v>1.2216174966988812E-2</v>
      </c>
      <c r="I90" s="14">
        <f>SUM('Player Stats'!$S$6:$S$7)/100*'Dealer Stats'!H$6/100</f>
        <v>1.0739287284570711E-2</v>
      </c>
      <c r="J90" s="14">
        <f>SUM('Player Stats'!$S$6:$S$7)/100*'Dealer Stats'!I$6/100</f>
        <v>1.8656039832562275E-2</v>
      </c>
      <c r="K90" s="14">
        <f>SUM('Player Stats'!$S$6:$S$7)/100*'Dealer Stats'!J$6/100</f>
        <v>5.7010291574783684E-2</v>
      </c>
      <c r="L90" s="14">
        <f>SUM('Player Stats'!$S$6:$S$7)/100*'Dealer Stats'!K$6/100</f>
        <v>2.4612894774409741E-2</v>
      </c>
      <c r="BX90" s="45" t="s">
        <v>67</v>
      </c>
      <c r="BY90" s="44"/>
      <c r="BZ90" s="44"/>
      <c r="CA90" s="44"/>
      <c r="CB90" s="44"/>
      <c r="CC90" s="44"/>
      <c r="CD90" s="44"/>
      <c r="CE90" s="44"/>
      <c r="CF90" s="44"/>
      <c r="CG90" s="44"/>
      <c r="CI90" s="46" t="s">
        <v>68</v>
      </c>
      <c r="CJ90" s="44"/>
      <c r="CK90" s="44"/>
      <c r="CL90" s="15"/>
      <c r="CS90" s="45" t="s">
        <v>67</v>
      </c>
      <c r="CT90" s="44"/>
      <c r="CU90" s="44"/>
      <c r="CV90" s="44"/>
      <c r="CW90" s="44"/>
      <c r="CX90" s="44"/>
      <c r="CY90" s="44"/>
      <c r="CZ90" s="44"/>
      <c r="DA90" s="44"/>
      <c r="DB90" s="44"/>
      <c r="DD90" s="46" t="s">
        <v>68</v>
      </c>
      <c r="DE90" s="44"/>
      <c r="DF90" s="44"/>
      <c r="DG90" s="15"/>
    </row>
    <row r="91" spans="1:111" x14ac:dyDescent="0.3"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I91" s="46" t="s">
        <v>69</v>
      </c>
      <c r="CJ91" s="44"/>
      <c r="CK91" s="44"/>
      <c r="CL91" s="15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D91" s="46" t="s">
        <v>69</v>
      </c>
      <c r="DE91" s="44"/>
      <c r="DF91" s="44"/>
      <c r="DG91" s="15"/>
    </row>
    <row r="92" spans="1:111" x14ac:dyDescent="0.3">
      <c r="A92" s="46" t="s">
        <v>70</v>
      </c>
      <c r="B92" s="44"/>
      <c r="C92" s="44"/>
      <c r="BW92" s="14" t="s">
        <v>19</v>
      </c>
      <c r="BX92" s="14">
        <v>2</v>
      </c>
      <c r="BY92" s="14">
        <v>3</v>
      </c>
      <c r="BZ92" s="14">
        <v>4</v>
      </c>
      <c r="CA92" s="14">
        <v>5</v>
      </c>
      <c r="CB92" s="14">
        <v>6</v>
      </c>
      <c r="CC92" s="14">
        <v>7</v>
      </c>
      <c r="CD92" s="14">
        <v>8</v>
      </c>
      <c r="CE92" s="14">
        <v>9</v>
      </c>
      <c r="CF92" s="14">
        <v>10</v>
      </c>
      <c r="CG92" s="14">
        <v>11</v>
      </c>
      <c r="CI92" s="46" t="s">
        <v>54</v>
      </c>
      <c r="CJ92" s="44"/>
      <c r="CK92" s="44"/>
      <c r="CL92" s="44"/>
      <c r="CR92" s="14" t="s">
        <v>19</v>
      </c>
      <c r="CS92" s="14">
        <v>2</v>
      </c>
      <c r="CT92" s="14">
        <v>3</v>
      </c>
      <c r="CU92" s="14">
        <v>4</v>
      </c>
      <c r="CV92" s="14">
        <v>5</v>
      </c>
      <c r="CW92" s="14">
        <v>6</v>
      </c>
      <c r="CX92" s="14">
        <v>7</v>
      </c>
      <c r="CY92" s="14">
        <v>8</v>
      </c>
      <c r="CZ92" s="14">
        <v>9</v>
      </c>
      <c r="DA92" s="14">
        <v>10</v>
      </c>
      <c r="DB92" s="14">
        <v>11</v>
      </c>
      <c r="DD92" s="46" t="s">
        <v>54</v>
      </c>
      <c r="DE92" s="44"/>
      <c r="DF92" s="44"/>
      <c r="DG92" s="44"/>
    </row>
    <row r="93" spans="1:111" x14ac:dyDescent="0.3">
      <c r="A93" s="44" t="s">
        <v>18</v>
      </c>
      <c r="B93" s="44"/>
      <c r="C93" s="14">
        <v>2</v>
      </c>
      <c r="D93" s="14">
        <v>3</v>
      </c>
      <c r="E93" s="14">
        <v>4</v>
      </c>
      <c r="F93" s="14">
        <v>5</v>
      </c>
      <c r="G93" s="14">
        <v>6</v>
      </c>
      <c r="H93" s="14">
        <v>7</v>
      </c>
      <c r="I93" s="14">
        <v>8</v>
      </c>
      <c r="J93" s="14">
        <v>9</v>
      </c>
      <c r="K93" s="14">
        <v>10</v>
      </c>
      <c r="L93" s="14">
        <v>11</v>
      </c>
      <c r="BW93" s="30" t="s">
        <v>23</v>
      </c>
      <c r="BX93" s="14">
        <f t="shared" ref="BX93:CG93" si="73">MAX(BX63,BX78)-MAX(BX48,BX33)</f>
        <v>7.9816052630399703E-2</v>
      </c>
      <c r="BY93" s="14">
        <f t="shared" si="73"/>
        <v>7.3698300807455375E-2</v>
      </c>
      <c r="BZ93" s="14">
        <f t="shared" si="73"/>
        <v>6.7281445700607345E-2</v>
      </c>
      <c r="CA93" s="14">
        <f t="shared" si="73"/>
        <v>5.9704561914888821E-2</v>
      </c>
      <c r="CB93" s="14">
        <f t="shared" si="73"/>
        <v>6.8693845237540352E-2</v>
      </c>
      <c r="CC93" s="14">
        <f t="shared" si="73"/>
        <v>0.16110597862910059</v>
      </c>
      <c r="CD93" s="14">
        <f t="shared" si="73"/>
        <v>0.14720035379163271</v>
      </c>
      <c r="CE93" s="14">
        <f t="shared" si="73"/>
        <v>0.12980403533650925</v>
      </c>
      <c r="CF93" s="14">
        <f t="shared" si="73"/>
        <v>0.11685596396568515</v>
      </c>
      <c r="CG93" s="14">
        <f t="shared" si="73"/>
        <v>7.5202821911577955E-2</v>
      </c>
      <c r="CR93" s="30" t="s">
        <v>23</v>
      </c>
      <c r="CS93" s="14">
        <f t="shared" ref="CS93:DB93" si="74">MAX(CS63,CS78)-MAX(CS48,CS33)</f>
        <v>3.40421045168115E-2</v>
      </c>
      <c r="CT93" s="14">
        <f t="shared" si="74"/>
        <v>2.9240300811637976E-2</v>
      </c>
      <c r="CU93" s="14">
        <f t="shared" si="74"/>
        <v>2.4279220813987645E-2</v>
      </c>
      <c r="CV93" s="14">
        <f t="shared" si="74"/>
        <v>1.8376739373776318E-2</v>
      </c>
      <c r="CW93" s="14">
        <f t="shared" si="74"/>
        <v>2.6594480651262631E-2</v>
      </c>
      <c r="CX93" s="14">
        <f t="shared" si="74"/>
        <v>0.10455673763166523</v>
      </c>
      <c r="CY93" s="14">
        <f t="shared" si="74"/>
        <v>9.1075147058789829E-2</v>
      </c>
      <c r="CZ93" s="14">
        <f t="shared" si="74"/>
        <v>7.0873129828408987E-2</v>
      </c>
      <c r="DA93" s="14">
        <f t="shared" si="74"/>
        <v>4.3128038120404222E-2</v>
      </c>
      <c r="DB93" s="14">
        <f t="shared" si="74"/>
        <v>2.4908519521813277E-2</v>
      </c>
    </row>
    <row r="94" spans="1:111" x14ac:dyDescent="0.3">
      <c r="B94" s="14">
        <v>17</v>
      </c>
      <c r="C94" s="14">
        <f>SUM('Player Stats'!$T$3:$T$7)/100*'Dealer Stats'!B$3/100</f>
        <v>2.1317341706993412E-2</v>
      </c>
      <c r="D94" s="14">
        <f>SUM('Player Stats'!$T$3:$T$7)/100*'Dealer Stats'!C$3/100</f>
        <v>2.0557956656493025E-2</v>
      </c>
      <c r="E94" s="14">
        <f>SUM('Player Stats'!$T$3:$T$7)/100*'Dealer Stats'!D$3/100</f>
        <v>2.0002947242840019E-2</v>
      </c>
      <c r="F94" s="14">
        <f>SUM('Player Stats'!$T$3:$T$7)/100*'Dealer Stats'!E$3/100</f>
        <v>1.8680556665876008E-2</v>
      </c>
      <c r="G94" s="14">
        <f>SUM('Player Stats'!$T$3:$T$7)/100*'Dealer Stats'!F$3/100</f>
        <v>2.5505237390267804E-2</v>
      </c>
      <c r="H94" s="14">
        <f>SUM('Player Stats'!$T$3:$T$7)/100*'Dealer Stats'!G$3/100</f>
        <v>5.6780092132388001E-2</v>
      </c>
      <c r="I94" s="14">
        <f>SUM('Player Stats'!$T$3:$T$7)/100*'Dealer Stats'!H$3/100</f>
        <v>1.9857500233318393E-2</v>
      </c>
      <c r="J94" s="14">
        <f>SUM('Player Stats'!$T$3:$T$7)/100*'Dealer Stats'!I$3/100</f>
        <v>1.853232605415716E-2</v>
      </c>
      <c r="K94" s="14">
        <f>SUM('Player Stats'!$T$3:$T$7)/100*'Dealer Stats'!J$3/100</f>
        <v>1.8691036796587953E-2</v>
      </c>
      <c r="L94" s="14">
        <f>SUM('Player Stats'!$T$3:$T$7)/100*'Dealer Stats'!K$3/100</f>
        <v>1.2182597709607688E-2</v>
      </c>
      <c r="BW94" s="30" t="s">
        <v>25</v>
      </c>
      <c r="BX94" s="14">
        <f t="shared" ref="BX94:CG94" si="75">MAX(BX64,BX79)-MAX(BX49,BX34)</f>
        <v>6.0598553045381476E-2</v>
      </c>
      <c r="BY94" s="14">
        <f t="shared" si="75"/>
        <v>5.3558852730218764E-2</v>
      </c>
      <c r="BZ94" s="14">
        <f t="shared" si="75"/>
        <v>4.6045525690672995E-2</v>
      </c>
      <c r="CA94" s="14">
        <f t="shared" si="75"/>
        <v>3.7535595984024783E-2</v>
      </c>
      <c r="CB94" s="14">
        <f t="shared" si="75"/>
        <v>4.3905218253661671E-2</v>
      </c>
      <c r="CC94" s="14">
        <f t="shared" si="75"/>
        <v>0.13514400408379068</v>
      </c>
      <c r="CD94" s="14">
        <f t="shared" si="75"/>
        <v>0.13968770419420057</v>
      </c>
      <c r="CE94" s="14">
        <f t="shared" si="75"/>
        <v>0.1222991611029095</v>
      </c>
      <c r="CF94" s="14">
        <f t="shared" si="75"/>
        <v>0.10817285779617364</v>
      </c>
      <c r="CG94" s="14">
        <f t="shared" si="75"/>
        <v>5.9207120684684478E-2</v>
      </c>
      <c r="CR94" s="30" t="s">
        <v>25</v>
      </c>
      <c r="CS94" s="14">
        <f t="shared" ref="CS94:DB94" si="76">MAX(CS64,CS79)-MAX(CS49,CS34)</f>
        <v>2.1745971435901679E-2</v>
      </c>
      <c r="CT94" s="14">
        <f t="shared" si="76"/>
        <v>1.5747764768796746E-2</v>
      </c>
      <c r="CU94" s="14">
        <f t="shared" si="76"/>
        <v>9.5315402297290741E-3</v>
      </c>
      <c r="CV94" s="14">
        <f t="shared" si="76"/>
        <v>2.1683680341675893E-3</v>
      </c>
      <c r="CW94" s="14">
        <f t="shared" si="76"/>
        <v>1.1180719282456397E-2</v>
      </c>
      <c r="CX94" s="14">
        <f t="shared" si="76"/>
        <v>0.1027321651971132</v>
      </c>
      <c r="CY94" s="14">
        <f t="shared" si="76"/>
        <v>8.9066809260198998E-2</v>
      </c>
      <c r="CZ94" s="14">
        <f t="shared" si="76"/>
        <v>6.7769057927093646E-2</v>
      </c>
      <c r="DA94" s="14">
        <f t="shared" si="76"/>
        <v>3.7328902481488346E-2</v>
      </c>
      <c r="DB94" s="14">
        <f t="shared" si="76"/>
        <v>1.0768432630196334E-2</v>
      </c>
    </row>
    <row r="95" spans="1:111" x14ac:dyDescent="0.3">
      <c r="B95" s="14">
        <v>18</v>
      </c>
      <c r="C95" s="14">
        <f>SUM('Player Stats'!$T$4:$T$7)/100*'Dealer Stats'!B$4/100</f>
        <v>2.0426478185477978E-2</v>
      </c>
      <c r="D95" s="14">
        <f>SUM('Player Stats'!$T$4:$T$7)/100*'Dealer Stats'!C$4/100</f>
        <v>1.9883771336224907E-2</v>
      </c>
      <c r="E95" s="14">
        <f>SUM('Player Stats'!$T$4:$T$7)/100*'Dealer Stats'!D$4/100</f>
        <v>1.8976804216361148E-2</v>
      </c>
      <c r="F95" s="14">
        <f>SUM('Player Stats'!$T$4:$T$7)/100*'Dealer Stats'!E$4/100</f>
        <v>1.8704887316335829E-2</v>
      </c>
      <c r="G95" s="14">
        <f>SUM('Player Stats'!$T$4:$T$7)/100*'Dealer Stats'!F$4/100</f>
        <v>1.6390238707065182E-2</v>
      </c>
      <c r="H95" s="14">
        <f>SUM('Player Stats'!$T$4:$T$7)/100*'Dealer Stats'!G$4/100</f>
        <v>2.1284699268095193E-2</v>
      </c>
      <c r="I95" s="14">
        <f>SUM('Player Stats'!$T$4:$T$7)/100*'Dealer Stats'!H$4/100</f>
        <v>5.5423499760467267E-2</v>
      </c>
      <c r="J95" s="14">
        <f>SUM('Player Stats'!$T$4:$T$7)/100*'Dealer Stats'!I$4/100</f>
        <v>1.8064534372499056E-2</v>
      </c>
      <c r="K95" s="14">
        <f>SUM('Player Stats'!$T$4:$T$7)/100*'Dealer Stats'!J$4/100</f>
        <v>1.8642331959470067E-2</v>
      </c>
      <c r="L95" s="14">
        <f>SUM('Player Stats'!$T$4:$T$7)/100*'Dealer Stats'!K$4/100</f>
        <v>2.546841308462151E-2</v>
      </c>
      <c r="BW95" s="30" t="s">
        <v>27</v>
      </c>
      <c r="BX95" s="14">
        <f t="shared" ref="BX95:CG95" si="77">MAX(BX65,BX80)-MAX(BX50,BX35)</f>
        <v>-6.5023720726530843E-2</v>
      </c>
      <c r="BY95" s="14">
        <f t="shared" si="77"/>
        <v>-6.9885053255124008E-2</v>
      </c>
      <c r="BZ95" s="14">
        <f t="shared" si="77"/>
        <v>-7.4939267961155187E-2</v>
      </c>
      <c r="CA95" s="14">
        <f t="shared" si="77"/>
        <v>-8.0886085034013955E-2</v>
      </c>
      <c r="CB95" s="14">
        <f t="shared" si="77"/>
        <v>-8.4276579256079287E-2</v>
      </c>
      <c r="CC95" s="14">
        <f t="shared" si="77"/>
        <v>-6.6282660933354054E-2</v>
      </c>
      <c r="CD95" s="14">
        <f t="shared" si="77"/>
        <v>-5.8651985415421715E-2</v>
      </c>
      <c r="CE95" s="14">
        <f t="shared" si="77"/>
        <v>3.352332566666727E-3</v>
      </c>
      <c r="CF95" s="14">
        <f t="shared" si="77"/>
        <v>4.1659239251067848E-3</v>
      </c>
      <c r="CG95" s="14">
        <f t="shared" si="77"/>
        <v>-6.006891930757996E-2</v>
      </c>
      <c r="CR95" s="30" t="s">
        <v>27</v>
      </c>
      <c r="CS95" s="14">
        <f t="shared" ref="CS95:DB95" si="78">MAX(CS65,CS80)-MAX(CS50,CS35)</f>
        <v>-5.6694503144965769E-2</v>
      </c>
      <c r="CT95" s="14">
        <f t="shared" si="78"/>
        <v>-6.1735651601230235E-2</v>
      </c>
      <c r="CU95" s="14">
        <f t="shared" si="78"/>
        <v>-5.9882146747477827E-2</v>
      </c>
      <c r="CV95" s="14">
        <f t="shared" si="78"/>
        <v>-5.6419259051289194E-2</v>
      </c>
      <c r="CW95" s="14">
        <f t="shared" si="78"/>
        <v>-7.2414402332071581E-2</v>
      </c>
      <c r="CX95" s="14">
        <f t="shared" si="78"/>
        <v>-5.4224532339875453E-2</v>
      </c>
      <c r="CY95" s="14">
        <f t="shared" si="78"/>
        <v>7.6634886557360171E-3</v>
      </c>
      <c r="CZ95" s="14">
        <f t="shared" si="78"/>
        <v>7.5455593489964223E-3</v>
      </c>
      <c r="DA95" s="14">
        <f t="shared" si="78"/>
        <v>-2.6287342505075306E-2</v>
      </c>
      <c r="DB95" s="14">
        <f t="shared" si="78"/>
        <v>-4.3491005022981477E-2</v>
      </c>
    </row>
    <row r="96" spans="1:111" x14ac:dyDescent="0.3">
      <c r="B96" s="14">
        <v>19</v>
      </c>
      <c r="C96" s="14">
        <f>SUM('Player Stats'!$T$5:$T$7)/100*'Dealer Stats'!B$5/100</f>
        <v>1.9651836973494312E-2</v>
      </c>
      <c r="D96" s="14">
        <f>SUM('Player Stats'!$T$5:$T$7)/100*'Dealer Stats'!C$5/100</f>
        <v>1.9020885444246394E-2</v>
      </c>
      <c r="E96" s="14">
        <f>SUM('Player Stats'!$T$5:$T$7)/100*'Dealer Stats'!D$5/100</f>
        <v>1.8475771149523278E-2</v>
      </c>
      <c r="F96" s="14">
        <f>SUM('Player Stats'!$T$5:$T$7)/100*'Dealer Stats'!E$5/100</f>
        <v>1.7907204941652335E-2</v>
      </c>
      <c r="G96" s="14">
        <f>SUM('Player Stats'!$T$5:$T$7)/100*'Dealer Stats'!F$5/100</f>
        <v>1.6410098968865357E-2</v>
      </c>
      <c r="H96" s="14">
        <f>SUM('Player Stats'!$T$5:$T$7)/100*'Dealer Stats'!G$5/100</f>
        <v>1.2079419990366888E-2</v>
      </c>
      <c r="I96" s="14">
        <f>SUM('Player Stats'!$T$5:$T$7)/100*'Dealer Stats'!H$5/100</f>
        <v>1.9822509735800617E-2</v>
      </c>
      <c r="J96" s="14">
        <f>SUM('Player Stats'!$T$5:$T$7)/100*'Dealer Stats'!I$5/100</f>
        <v>5.4148991335821878E-2</v>
      </c>
      <c r="K96" s="14">
        <f>SUM('Player Stats'!$T$5:$T$7)/100*'Dealer Stats'!J$5/100</f>
        <v>1.8685330895429876E-2</v>
      </c>
      <c r="L96" s="14">
        <f>SUM('Player Stats'!$T$5:$T$7)/100*'Dealer Stats'!K$5/100</f>
        <v>2.4439766969455747E-2</v>
      </c>
      <c r="BW96" s="30" t="s">
        <v>29</v>
      </c>
      <c r="BX96" s="14">
        <f t="shared" ref="BX96:CG96" si="79">MAX(BX66,BX81)-MAX(BX51,BX36)</f>
        <v>-0.21620574205495174</v>
      </c>
      <c r="BY96" s="14">
        <f t="shared" si="79"/>
        <v>-0.21860296433237836</v>
      </c>
      <c r="BZ96" s="14">
        <f t="shared" si="79"/>
        <v>-0.22100569283855437</v>
      </c>
      <c r="CA96" s="14">
        <f t="shared" si="79"/>
        <v>-0.22399225267428197</v>
      </c>
      <c r="CB96" s="14">
        <f t="shared" si="79"/>
        <v>-0.22423499864570551</v>
      </c>
      <c r="CC96" s="14">
        <f t="shared" si="79"/>
        <v>-0.20725936253877164</v>
      </c>
      <c r="CD96" s="14">
        <f t="shared" si="79"/>
        <v>-0.21123474160230188</v>
      </c>
      <c r="CE96" s="14">
        <f t="shared" si="79"/>
        <v>-0.21701927664124621</v>
      </c>
      <c r="CF96" s="14">
        <f t="shared" si="79"/>
        <v>-0.22487026559504208</v>
      </c>
      <c r="CG96" s="14">
        <f t="shared" si="79"/>
        <v>-0.23520105525547391</v>
      </c>
      <c r="CR96" s="30" t="s">
        <v>29</v>
      </c>
      <c r="CS96" s="14">
        <f t="shared" ref="CS96:DB96" si="80">MAX(CS66,CS81)-MAX(CS51,CS36)</f>
        <v>-0.19510034190612485</v>
      </c>
      <c r="CT96" s="14">
        <f t="shared" si="80"/>
        <v>-0.1889995613362121</v>
      </c>
      <c r="CU96" s="14">
        <f t="shared" si="80"/>
        <v>-0.18266749117391112</v>
      </c>
      <c r="CV96" s="14">
        <f t="shared" si="80"/>
        <v>-0.17542601000927993</v>
      </c>
      <c r="CW96" s="14">
        <f t="shared" si="80"/>
        <v>-0.18799781208253535</v>
      </c>
      <c r="CX96" s="14">
        <f t="shared" si="80"/>
        <v>-0.20549088415176381</v>
      </c>
      <c r="CY96" s="14">
        <f t="shared" si="80"/>
        <v>-0.21114382397169612</v>
      </c>
      <c r="CZ96" s="14">
        <f t="shared" si="80"/>
        <v>-0.20730424961391741</v>
      </c>
      <c r="DA96" s="14">
        <f t="shared" si="80"/>
        <v>-0.17554146690849742</v>
      </c>
      <c r="DB96" s="14">
        <f t="shared" si="80"/>
        <v>-0.19317355571532491</v>
      </c>
    </row>
    <row r="97" spans="1:106" x14ac:dyDescent="0.3">
      <c r="B97" s="14">
        <v>20</v>
      </c>
      <c r="C97" s="14">
        <f>SUM('Player Stats'!$T$6:$T$7)/100*'Dealer Stats'!B$6/100</f>
        <v>1.8640124996563857E-2</v>
      </c>
      <c r="D97" s="14">
        <f>SUM('Player Stats'!$T$6:$T$7)/100*'Dealer Stats'!C$6/100</f>
        <v>1.8212072095338441E-2</v>
      </c>
      <c r="E97" s="14">
        <f>SUM('Player Stats'!$T$6:$T$7)/100*'Dealer Stats'!D$6/100</f>
        <v>1.7650930011595671E-2</v>
      </c>
      <c r="F97" s="14">
        <f>SUM('Player Stats'!$T$6:$T$7)/100*'Dealer Stats'!E$6/100</f>
        <v>1.6950712012829657E-2</v>
      </c>
      <c r="G97" s="14">
        <f>SUM('Player Stats'!$T$6:$T$7)/100*'Dealer Stats'!F$6/100</f>
        <v>1.5645440430491903E-2</v>
      </c>
      <c r="H97" s="14">
        <f>SUM('Player Stats'!$T$6:$T$7)/100*'Dealer Stats'!G$6/100</f>
        <v>1.2147601767003174E-2</v>
      </c>
      <c r="I97" s="14">
        <f>SUM('Player Stats'!$T$6:$T$7)/100*'Dealer Stats'!H$6/100</f>
        <v>1.0679004315747975E-2</v>
      </c>
      <c r="J97" s="14">
        <f>SUM('Player Stats'!$T$6:$T$7)/100*'Dealer Stats'!I$6/100</f>
        <v>1.8551317662665781E-2</v>
      </c>
      <c r="K97" s="14">
        <f>SUM('Player Stats'!$T$6:$T$7)/100*'Dealer Stats'!J$6/100</f>
        <v>5.6690275028200059E-2</v>
      </c>
      <c r="L97" s="14">
        <f>SUM('Player Stats'!$T$6:$T$7)/100*'Dealer Stats'!K$6/100</f>
        <v>2.4474734919942051E-2</v>
      </c>
      <c r="BW97" s="30" t="s">
        <v>33</v>
      </c>
      <c r="BX97" s="14">
        <f t="shared" ref="BX97:CG97" si="81">MAX(BX67,BX82)-MAX(BX52,BX37)</f>
        <v>-3.4323824994859642E-3</v>
      </c>
      <c r="BY97" s="14">
        <f t="shared" si="81"/>
        <v>-5.2153850899492871E-3</v>
      </c>
      <c r="BZ97" s="14">
        <f t="shared" si="81"/>
        <v>5.6758118327571161E-4</v>
      </c>
      <c r="CA97" s="14">
        <f t="shared" si="81"/>
        <v>9.3314260120416215E-3</v>
      </c>
      <c r="CB97" s="14">
        <f t="shared" si="81"/>
        <v>5.9464962809690491E-3</v>
      </c>
      <c r="CC97" s="14">
        <f t="shared" si="81"/>
        <v>1.1882288338327052E-2</v>
      </c>
      <c r="CD97" s="14">
        <f t="shared" si="81"/>
        <v>1.5077280800677995E-2</v>
      </c>
      <c r="CE97" s="14">
        <f t="shared" si="81"/>
        <v>1.1521570482125099E-2</v>
      </c>
      <c r="CF97" s="14">
        <f t="shared" si="81"/>
        <v>7.9634261842281284E-3</v>
      </c>
      <c r="CG97" s="14">
        <f t="shared" si="81"/>
        <v>-4.4184773242237907E-3</v>
      </c>
      <c r="CR97" s="30" t="s">
        <v>33</v>
      </c>
      <c r="CS97" s="14">
        <f t="shared" ref="CS97:DB97" si="82">MAX(CS67,CS82)-MAX(CS52,CS37)</f>
        <v>0</v>
      </c>
      <c r="CT97" s="14">
        <f t="shared" si="82"/>
        <v>0</v>
      </c>
      <c r="CU97" s="14">
        <f t="shared" si="82"/>
        <v>0</v>
      </c>
      <c r="CV97" s="14">
        <f t="shared" si="82"/>
        <v>0</v>
      </c>
      <c r="CW97" s="14">
        <f t="shared" si="82"/>
        <v>0</v>
      </c>
      <c r="CX97" s="14">
        <f t="shared" si="82"/>
        <v>2.7387585172216067E-3</v>
      </c>
      <c r="CY97" s="14">
        <f t="shared" si="82"/>
        <v>6.3696775529287208E-4</v>
      </c>
      <c r="CZ97" s="14">
        <f t="shared" si="82"/>
        <v>-7.4101801251386101E-3</v>
      </c>
      <c r="DA97" s="14">
        <f t="shared" si="82"/>
        <v>-3.0406880694312077E-2</v>
      </c>
      <c r="DB97" s="14">
        <f t="shared" si="82"/>
        <v>0</v>
      </c>
    </row>
    <row r="98" spans="1:106" x14ac:dyDescent="0.3">
      <c r="BW98" s="30" t="s">
        <v>35</v>
      </c>
      <c r="BX98" s="14">
        <f t="shared" ref="BX98:CG98" si="83">MAX(BX68,BX83)-MAX(BX53,BX38)</f>
        <v>6.3446404496098674E-2</v>
      </c>
      <c r="BY98" s="14">
        <f t="shared" si="83"/>
        <v>6.1278644905134239E-2</v>
      </c>
      <c r="BZ98" s="14">
        <f t="shared" si="83"/>
        <v>5.9439382639755678E-2</v>
      </c>
      <c r="CA98" s="14">
        <f t="shared" si="83"/>
        <v>5.6000709867698784E-2</v>
      </c>
      <c r="CB98" s="14">
        <f t="shared" si="83"/>
        <v>7.1890013877480563E-2</v>
      </c>
      <c r="CC98" s="14">
        <f t="shared" si="83"/>
        <v>5.9293442584383738E-2</v>
      </c>
      <c r="CD98" s="14">
        <f t="shared" si="83"/>
        <v>2.8169039000363549E-2</v>
      </c>
      <c r="CE98" s="14">
        <f t="shared" si="83"/>
        <v>2.9591070793163532E-2</v>
      </c>
      <c r="CF98" s="14">
        <f t="shared" si="83"/>
        <v>2.6219751184947349E-2</v>
      </c>
      <c r="CG98" s="14">
        <f t="shared" si="83"/>
        <v>4.3149766496201947E-2</v>
      </c>
      <c r="CR98" s="30" t="s">
        <v>35</v>
      </c>
      <c r="CS98" s="14">
        <f t="shared" ref="CS98:DB98" si="84">MAX(CS68,CS83)-MAX(CS53,CS38)</f>
        <v>1.0648569015911047E-2</v>
      </c>
      <c r="CT98" s="14">
        <f t="shared" si="84"/>
        <v>1.0269236347182908E-2</v>
      </c>
      <c r="CU98" s="14">
        <f t="shared" si="84"/>
        <v>9.9919946475846011E-3</v>
      </c>
      <c r="CV98" s="14">
        <f t="shared" si="84"/>
        <v>9.3314260120416215E-3</v>
      </c>
      <c r="CW98" s="14">
        <f t="shared" si="84"/>
        <v>1.2740532302316199E-2</v>
      </c>
      <c r="CX98" s="14">
        <f t="shared" si="84"/>
        <v>2.175757788472521E-2</v>
      </c>
      <c r="CY98" s="14">
        <f t="shared" si="84"/>
        <v>2.4018253866415429E-2</v>
      </c>
      <c r="CZ98" s="14">
        <f t="shared" si="84"/>
        <v>1.4659098406457349E-2</v>
      </c>
      <c r="DA98" s="14">
        <f t="shared" si="84"/>
        <v>3.4949298171288445E-3</v>
      </c>
      <c r="DB98" s="14">
        <f t="shared" si="84"/>
        <v>6.0855257792897799E-3</v>
      </c>
    </row>
    <row r="99" spans="1:106" x14ac:dyDescent="0.3">
      <c r="A99" s="46" t="s">
        <v>71</v>
      </c>
      <c r="B99" s="44"/>
      <c r="C99" s="44"/>
      <c r="BW99" s="30" t="s">
        <v>37</v>
      </c>
      <c r="BX99" s="14">
        <f t="shared" ref="BX99:CG99" si="85">MAX(BX69,BX84)-MAX(BX54,BX39)</f>
        <v>0.12472581707482888</v>
      </c>
      <c r="BY99" s="14">
        <f t="shared" si="85"/>
        <v>0.12077916305580971</v>
      </c>
      <c r="BZ99" s="14">
        <f t="shared" si="85"/>
        <v>0.11657814519206344</v>
      </c>
      <c r="CA99" s="14">
        <f t="shared" si="85"/>
        <v>0.11165157173466622</v>
      </c>
      <c r="CB99" s="14">
        <f t="shared" si="85"/>
        <v>0.1255772287288362</v>
      </c>
      <c r="CC99" s="14">
        <f t="shared" si="85"/>
        <v>0.17476374194072219</v>
      </c>
      <c r="CD99" s="14">
        <f t="shared" si="85"/>
        <v>0.15597492930909895</v>
      </c>
      <c r="CE99" s="14">
        <f t="shared" si="85"/>
        <v>8.5640855378495029E-2</v>
      </c>
      <c r="CF99" s="14">
        <f t="shared" si="85"/>
        <v>8.4155002709413174E-2</v>
      </c>
      <c r="CG99" s="14">
        <f t="shared" si="85"/>
        <v>0.11233214467032249</v>
      </c>
      <c r="CR99" s="30" t="s">
        <v>37</v>
      </c>
      <c r="CS99" s="14">
        <f t="shared" ref="CS99:DB99" si="86">MAX(CS69,CS84)-MAX(CS54,CS39)</f>
        <v>6.3446404496098674E-2</v>
      </c>
      <c r="CT99" s="14">
        <f t="shared" si="86"/>
        <v>6.1278644905134239E-2</v>
      </c>
      <c r="CU99" s="14">
        <f t="shared" si="86"/>
        <v>5.9439382639755678E-2</v>
      </c>
      <c r="CV99" s="14">
        <f t="shared" si="86"/>
        <v>5.6000709867698784E-2</v>
      </c>
      <c r="CW99" s="14">
        <f t="shared" si="86"/>
        <v>7.1890013877480563E-2</v>
      </c>
      <c r="CX99" s="14">
        <f t="shared" si="86"/>
        <v>0.14902854474070071</v>
      </c>
      <c r="CY99" s="14">
        <f t="shared" si="86"/>
        <v>7.7282186190785918E-2</v>
      </c>
      <c r="CZ99" s="14">
        <f t="shared" si="86"/>
        <v>5.5310611532972731E-2</v>
      </c>
      <c r="DA99" s="14">
        <f t="shared" si="86"/>
        <v>5.5995637328144998E-2</v>
      </c>
      <c r="DB99" s="14">
        <f t="shared" si="86"/>
        <v>4.3149766496201947E-2</v>
      </c>
    </row>
    <row r="100" spans="1:106" x14ac:dyDescent="0.3">
      <c r="A100" s="44" t="s">
        <v>18</v>
      </c>
      <c r="B100" s="44"/>
      <c r="C100" s="14">
        <v>2</v>
      </c>
      <c r="D100" s="14">
        <v>3</v>
      </c>
      <c r="E100" s="14">
        <v>4</v>
      </c>
      <c r="F100" s="14">
        <v>5</v>
      </c>
      <c r="G100" s="14">
        <v>6</v>
      </c>
      <c r="H100" s="14">
        <v>7</v>
      </c>
      <c r="I100" s="14">
        <v>8</v>
      </c>
      <c r="J100" s="14">
        <v>9</v>
      </c>
      <c r="K100" s="14">
        <v>10</v>
      </c>
      <c r="L100" s="14">
        <v>11</v>
      </c>
      <c r="BW100" s="30" t="s">
        <v>39</v>
      </c>
      <c r="BX100" s="14">
        <f t="shared" ref="BX100:CG100" si="87">MAX(BX70,BX85)-MAX(BX55,BX40)</f>
        <v>-7.6922071190941299E-2</v>
      </c>
      <c r="BY100" s="14">
        <f t="shared" si="87"/>
        <v>-7.4538108902862166E-2</v>
      </c>
      <c r="BZ100" s="14">
        <f t="shared" si="87"/>
        <v>-7.1345081608168548E-2</v>
      </c>
      <c r="CA100" s="14">
        <f t="shared" si="87"/>
        <v>-6.8200708177537539E-2</v>
      </c>
      <c r="CB100" s="14">
        <f t="shared" si="87"/>
        <v>-8.4952988776215821E-2</v>
      </c>
      <c r="CC100" s="14">
        <f t="shared" si="87"/>
        <v>-0.20836670448148709</v>
      </c>
      <c r="CD100" s="14">
        <f t="shared" si="87"/>
        <v>-0.1984706927885751</v>
      </c>
      <c r="CE100" s="14">
        <f t="shared" si="87"/>
        <v>2.5800812587929989E-2</v>
      </c>
      <c r="CF100" s="14">
        <f t="shared" si="87"/>
        <v>-4.6218961562284944E-2</v>
      </c>
      <c r="CG100" s="14">
        <f t="shared" si="87"/>
        <v>-5.2300838494428237E-2</v>
      </c>
      <c r="CR100" s="30" t="s">
        <v>39</v>
      </c>
      <c r="CS100" s="14">
        <f t="shared" ref="CS100:DB100" si="88">MAX(CS70,CS85)-MAX(CS55,CS40)</f>
        <v>-1.3705580132015005E-2</v>
      </c>
      <c r="CT100" s="14">
        <f t="shared" si="88"/>
        <v>-1.2720909457567764E-2</v>
      </c>
      <c r="CU100" s="14">
        <f t="shared" si="88"/>
        <v>-1.3317785226536261E-2</v>
      </c>
      <c r="CV100" s="14">
        <f t="shared" si="88"/>
        <v>-9.6569664218749685E-3</v>
      </c>
      <c r="CW100" s="14">
        <f t="shared" si="88"/>
        <v>-4.0049691201274551E-2</v>
      </c>
      <c r="CX100" s="14">
        <f t="shared" si="88"/>
        <v>-0.13934667212753049</v>
      </c>
      <c r="CY100" s="14">
        <f t="shared" si="88"/>
        <v>7.8893910206735918E-2</v>
      </c>
      <c r="CZ100" s="14">
        <f t="shared" si="88"/>
        <v>7.3657028853561513E-3</v>
      </c>
      <c r="DA100" s="14">
        <f t="shared" si="88"/>
        <v>-9.4611580495895797E-3</v>
      </c>
      <c r="DB100" s="14">
        <f t="shared" si="88"/>
        <v>3.3220309539555293E-2</v>
      </c>
    </row>
    <row r="101" spans="1:106" x14ac:dyDescent="0.3">
      <c r="B101" s="14">
        <v>17</v>
      </c>
      <c r="C101" s="14">
        <f>SUM('Player Stats'!$U$3:$U$7)/100*'Dealer Stats'!B$3/100</f>
        <v>1.0673965906801313E-2</v>
      </c>
      <c r="D101" s="14">
        <f>SUM('Player Stats'!$U$3:$U$7)/100*'Dealer Stats'!C$3/100</f>
        <v>1.0293728527742154E-2</v>
      </c>
      <c r="E101" s="14">
        <f>SUM('Player Stats'!$U$3:$U$7)/100*'Dealer Stats'!D$3/100</f>
        <v>1.0015825605289937E-2</v>
      </c>
      <c r="F101" s="14">
        <f>SUM('Player Stats'!$U$3:$U$7)/100*'Dealer Stats'!E$3/100</f>
        <v>9.3536815102145884E-3</v>
      </c>
      <c r="G101" s="14">
        <f>SUM('Player Stats'!$U$3:$U$7)/100*'Dealer Stats'!F$3/100</f>
        <v>1.2770918536211311E-2</v>
      </c>
      <c r="H101" s="14">
        <f>SUM('Player Stats'!$U$3:$U$7)/100*'Dealer Stats'!G$3/100</f>
        <v>2.8430785411077727E-2</v>
      </c>
      <c r="I101" s="14">
        <f>SUM('Player Stats'!$U$3:$U$7)/100*'Dealer Stats'!H$3/100</f>
        <v>9.9429977432507061E-3</v>
      </c>
      <c r="J101" s="14">
        <f>SUM('Player Stats'!$U$3:$U$7)/100*'Dealer Stats'!I$3/100</f>
        <v>9.2794598498603682E-3</v>
      </c>
      <c r="K101" s="14">
        <f>SUM('Player Stats'!$U$3:$U$7)/100*'Dealer Stats'!J$3/100</f>
        <v>9.3589290949958274E-3</v>
      </c>
      <c r="L101" s="14">
        <f>SUM('Player Stats'!$U$3:$U$7)/100*'Dealer Stats'!K$3/100</f>
        <v>6.1000397890121601E-3</v>
      </c>
      <c r="BW101" s="30" t="s">
        <v>40</v>
      </c>
      <c r="BX101" s="14">
        <f t="shared" ref="BX101:CG101" si="89">MAX(BX71,BX86)-MAX(BX56,BX41)</f>
        <v>-0.2576702775521279</v>
      </c>
      <c r="BY101" s="14">
        <f t="shared" si="89"/>
        <v>-0.25023021049118266</v>
      </c>
      <c r="BZ101" s="14">
        <f t="shared" si="89"/>
        <v>-0.24197714655631786</v>
      </c>
      <c r="CA101" s="14">
        <f t="shared" si="89"/>
        <v>-0.23307301265853897</v>
      </c>
      <c r="CB101" s="14">
        <f t="shared" si="89"/>
        <v>-0.23273013667923625</v>
      </c>
      <c r="CC101" s="14">
        <f t="shared" si="89"/>
        <v>-0.29639153132293428</v>
      </c>
      <c r="CD101" s="14">
        <f t="shared" si="89"/>
        <v>-0.32769817809250601</v>
      </c>
      <c r="CE101" s="14">
        <f t="shared" si="89"/>
        <v>-0.36390593673139182</v>
      </c>
      <c r="CF101" s="14">
        <f t="shared" si="89"/>
        <v>-0.39444015777221209</v>
      </c>
      <c r="CG101" s="14">
        <f t="shared" si="89"/>
        <v>-0.2900247236696103</v>
      </c>
      <c r="CR101" s="30" t="s">
        <v>40</v>
      </c>
      <c r="CS101" s="14">
        <f t="shared" ref="CS101:DB101" si="90">MAX(CS71,CS86)-MAX(CS56,CS41)</f>
        <v>-0.21384917718443686</v>
      </c>
      <c r="CT101" s="14">
        <f t="shared" si="90"/>
        <v>-0.20715409328054235</v>
      </c>
      <c r="CU101" s="14">
        <f t="shared" si="90"/>
        <v>-0.20014087607747488</v>
      </c>
      <c r="CV101" s="14">
        <f t="shared" si="90"/>
        <v>-0.19295454772439002</v>
      </c>
      <c r="CW101" s="14">
        <f t="shared" si="90"/>
        <v>-0.19933284505872484</v>
      </c>
      <c r="CX101" s="14">
        <f t="shared" si="90"/>
        <v>-0.29287656444763355</v>
      </c>
      <c r="CY101" s="14">
        <f t="shared" si="90"/>
        <v>-0.33252933258666362</v>
      </c>
      <c r="CZ101" s="14">
        <f t="shared" si="90"/>
        <v>-0.33510091803930658</v>
      </c>
      <c r="DA101" s="14">
        <f t="shared" si="90"/>
        <v>-0.19587677599084075</v>
      </c>
      <c r="DB101" s="14">
        <f t="shared" si="90"/>
        <v>-0.22323453384055814</v>
      </c>
    </row>
    <row r="102" spans="1:106" x14ac:dyDescent="0.3">
      <c r="B102" s="14">
        <v>18</v>
      </c>
      <c r="C102" s="14">
        <f>SUM('Player Stats'!$U$4:$U$7)/100*'Dealer Stats'!B$4/100</f>
        <v>1.0227894957291267E-2</v>
      </c>
      <c r="D102" s="14">
        <f>SUM('Player Stats'!$U$4:$U$7)/100*'Dealer Stats'!C$4/100</f>
        <v>9.9561521440485416E-3</v>
      </c>
      <c r="E102" s="14">
        <f>SUM('Player Stats'!$U$4:$U$7)/100*'Dealer Stats'!D$4/100</f>
        <v>9.5020178411377981E-3</v>
      </c>
      <c r="F102" s="14">
        <f>SUM('Player Stats'!$U$4:$U$7)/100*'Dealer Stats'!E$4/100</f>
        <v>9.3658642925271308E-3</v>
      </c>
      <c r="G102" s="14">
        <f>SUM('Player Stats'!$U$4:$U$7)/100*'Dealer Stats'!F$4/100</f>
        <v>8.2068792426475447E-3</v>
      </c>
      <c r="H102" s="14">
        <f>SUM('Player Stats'!$U$4:$U$7)/100*'Dealer Stats'!G$4/100</f>
        <v>1.0657621266615706E-2</v>
      </c>
      <c r="I102" s="14">
        <f>SUM('Player Stats'!$U$4:$U$7)/100*'Dealer Stats'!H$4/100</f>
        <v>2.7751515878959739E-2</v>
      </c>
      <c r="J102" s="14">
        <f>SUM('Player Stats'!$U$4:$U$7)/100*'Dealer Stats'!I$4/100</f>
        <v>9.0452283715580905E-3</v>
      </c>
      <c r="K102" s="14">
        <f>SUM('Player Stats'!$U$4:$U$7)/100*'Dealer Stats'!J$4/100</f>
        <v>9.334541731034679E-3</v>
      </c>
      <c r="L102" s="14">
        <f>SUM('Player Stats'!$U$4:$U$7)/100*'Dealer Stats'!K$4/100</f>
        <v>1.2752479962189619E-2</v>
      </c>
      <c r="BW102" s="30" t="s">
        <v>41</v>
      </c>
      <c r="BX102" s="14">
        <f t="shared" ref="BX102:CG102" si="91">MAX(BX72,BX87)-MAX(BX57,BX42)</f>
        <v>0.23217993712695584</v>
      </c>
      <c r="BY102" s="14">
        <f t="shared" si="91"/>
        <v>0.23425034909931297</v>
      </c>
      <c r="BZ102" s="14">
        <f t="shared" si="91"/>
        <v>0.23632769432958345</v>
      </c>
      <c r="CA102" s="14">
        <f t="shared" si="91"/>
        <v>0.23606378361019975</v>
      </c>
      <c r="CB102" s="14">
        <f t="shared" si="91"/>
        <v>0.24070185832998259</v>
      </c>
      <c r="CC102" s="14">
        <f t="shared" si="91"/>
        <v>0.23364223191292433</v>
      </c>
      <c r="CD102" s="14">
        <f t="shared" si="91"/>
        <v>0.23327519369755101</v>
      </c>
      <c r="CE102" s="14">
        <f t="shared" si="91"/>
        <v>0.2340602019650847</v>
      </c>
      <c r="CF102" s="14">
        <f t="shared" si="91"/>
        <v>0.23957042915095794</v>
      </c>
      <c r="CG102" s="14">
        <f t="shared" si="91"/>
        <v>0.24998412843280671</v>
      </c>
      <c r="CR102" s="30" t="s">
        <v>41</v>
      </c>
      <c r="CS102" s="14">
        <f t="shared" ref="CS102:DB102" si="92">MAX(CS72,CS87)-MAX(CS57,CS42)</f>
        <v>0.18484436909386687</v>
      </c>
      <c r="CT102" s="14">
        <f t="shared" si="92"/>
        <v>0.17898657907866566</v>
      </c>
      <c r="CU102" s="14">
        <f t="shared" si="92"/>
        <v>0.17296607043104983</v>
      </c>
      <c r="CV102" s="14">
        <f t="shared" si="92"/>
        <v>0.16610704405405141</v>
      </c>
      <c r="CW102" s="14">
        <f t="shared" si="92"/>
        <v>0.17929420573881732</v>
      </c>
      <c r="CX102" s="14">
        <f t="shared" si="92"/>
        <v>0.2093591643955679</v>
      </c>
      <c r="CY102" s="14">
        <f t="shared" si="92"/>
        <v>0.21197355788080641</v>
      </c>
      <c r="CZ102" s="14">
        <f t="shared" si="92"/>
        <v>0.19707868267142009</v>
      </c>
      <c r="DA102" s="14">
        <f t="shared" si="92"/>
        <v>0.12636504011219968</v>
      </c>
      <c r="DB102" s="14">
        <f t="shared" si="92"/>
        <v>0.17997301603263938</v>
      </c>
    </row>
    <row r="103" spans="1:106" x14ac:dyDescent="0.3">
      <c r="B103" s="14">
        <v>19</v>
      </c>
      <c r="C103" s="14">
        <f>SUM('Player Stats'!$U$5:$U$7)/100*'Dealer Stats'!B$5/100</f>
        <v>9.8400185512943442E-3</v>
      </c>
      <c r="D103" s="14">
        <f>SUM('Player Stats'!$U$5:$U$7)/100*'Dealer Stats'!C$5/100</f>
        <v>9.524090083073233E-3</v>
      </c>
      <c r="E103" s="14">
        <f>SUM('Player Stats'!$U$5:$U$7)/100*'Dealer Stats'!D$5/100</f>
        <v>9.2511418197691007E-3</v>
      </c>
      <c r="F103" s="14">
        <f>SUM('Player Stats'!$U$5:$U$7)/100*'Dealer Stats'!E$5/100</f>
        <v>8.9664507732966983E-3</v>
      </c>
      <c r="G103" s="14">
        <f>SUM('Player Stats'!$U$5:$U$7)/100*'Dealer Stats'!F$5/100</f>
        <v>8.2168236231556294E-3</v>
      </c>
      <c r="H103" s="14">
        <f>SUM('Player Stats'!$U$5:$U$7)/100*'Dealer Stats'!G$5/100</f>
        <v>6.0483769000527696E-3</v>
      </c>
      <c r="I103" s="14">
        <f>SUM('Player Stats'!$U$5:$U$7)/100*'Dealer Stats'!H$5/100</f>
        <v>9.9254773890386141E-3</v>
      </c>
      <c r="J103" s="14">
        <f>SUM('Player Stats'!$U$5:$U$7)/100*'Dealer Stats'!I$5/100</f>
        <v>2.7113347215174947E-2</v>
      </c>
      <c r="K103" s="14">
        <f>SUM('Player Stats'!$U$5:$U$7)/100*'Dealer Stats'!J$5/100</f>
        <v>9.3560720504700136E-3</v>
      </c>
      <c r="L103" s="14">
        <f>SUM('Player Stats'!$U$5:$U$7)/100*'Dealer Stats'!K$5/100</f>
        <v>1.2237418857744266E-2</v>
      </c>
    </row>
    <row r="104" spans="1:106" x14ac:dyDescent="0.3">
      <c r="B104" s="14">
        <v>20</v>
      </c>
      <c r="C104" s="14">
        <f>SUM('Player Stats'!$U$6:$U$7)/100*'Dealer Stats'!B$6/100</f>
        <v>9.3334366661001183E-3</v>
      </c>
      <c r="D104" s="14">
        <f>SUM('Player Stats'!$U$6:$U$7)/100*'Dealer Stats'!C$6/100</f>
        <v>9.1191030903293377E-3</v>
      </c>
      <c r="E104" s="14">
        <f>SUM('Player Stats'!$U$6:$U$7)/100*'Dealer Stats'!D$6/100</f>
        <v>8.8381294326815452E-3</v>
      </c>
      <c r="F104" s="14">
        <f>SUM('Player Stats'!$U$6:$U$7)/100*'Dealer Stats'!E$6/100</f>
        <v>8.4875180314623634E-3</v>
      </c>
      <c r="G104" s="14">
        <f>SUM('Player Stats'!$U$6:$U$7)/100*'Dealer Stats'!F$6/100</f>
        <v>7.8339457164668617E-3</v>
      </c>
      <c r="H104" s="14">
        <f>SUM('Player Stats'!$U$6:$U$7)/100*'Dealer Stats'!G$6/100</f>
        <v>6.0825167083498853E-3</v>
      </c>
      <c r="I104" s="14">
        <f>SUM('Player Stats'!$U$6:$U$7)/100*'Dealer Stats'!H$6/100</f>
        <v>5.3471642736525197E-3</v>
      </c>
      <c r="J104" s="14">
        <f>SUM('Player Stats'!$U$6:$U$7)/100*'Dealer Stats'!I$6/100</f>
        <v>9.2889692804696208E-3</v>
      </c>
      <c r="K104" s="14">
        <f>SUM('Player Stats'!$U$6:$U$7)/100*'Dealer Stats'!J$6/100</f>
        <v>2.8385812415798711E-2</v>
      </c>
      <c r="L104" s="14">
        <f>SUM('Player Stats'!$U$6:$U$7)/100*'Dealer Stats'!K$6/100</f>
        <v>1.2254927922263275E-2</v>
      </c>
    </row>
    <row r="106" spans="1:106" x14ac:dyDescent="0.3">
      <c r="A106" s="44"/>
      <c r="B106" s="44"/>
      <c r="C106" s="44"/>
    </row>
    <row r="107" spans="1:106" x14ac:dyDescent="0.3">
      <c r="A107" s="44"/>
      <c r="B107" s="44"/>
    </row>
    <row r="108" spans="1:106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12" spans="1:106" x14ac:dyDescent="0.3">
      <c r="A112" s="46" t="s">
        <v>9</v>
      </c>
      <c r="B112" s="44"/>
      <c r="C112" s="44"/>
      <c r="Q112" s="47" t="s">
        <v>59</v>
      </c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x14ac:dyDescent="0.3">
      <c r="A113" s="44" t="s">
        <v>18</v>
      </c>
      <c r="B113" s="44"/>
      <c r="C113" s="14">
        <v>2</v>
      </c>
      <c r="D113" s="14">
        <v>3</v>
      </c>
      <c r="E113" s="14">
        <v>4</v>
      </c>
      <c r="F113" s="14">
        <v>5</v>
      </c>
      <c r="G113" s="14">
        <v>6</v>
      </c>
      <c r="H113" s="14">
        <v>7</v>
      </c>
      <c r="I113" s="14">
        <v>8</v>
      </c>
      <c r="J113" s="14">
        <v>9</v>
      </c>
      <c r="K113" s="14">
        <v>10</v>
      </c>
      <c r="L113" s="14">
        <v>11</v>
      </c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x14ac:dyDescent="0.3">
      <c r="B114" s="14">
        <v>17</v>
      </c>
      <c r="C114" s="14">
        <f>SUM('Player Stats'!$G$4:$G$7)/100*'Dealer Stats'!B$3/100</f>
        <v>0</v>
      </c>
      <c r="D114" s="14">
        <f>SUM('Player Stats'!$G$4:$G$7)/100*'Dealer Stats'!C$3/100</f>
        <v>0</v>
      </c>
      <c r="E114" s="14">
        <f>SUM('Player Stats'!$G$4:$G$7)/100*'Dealer Stats'!D$3/100</f>
        <v>0</v>
      </c>
      <c r="F114" s="14">
        <f>SUM('Player Stats'!$G$4:$G$7)/100*'Dealer Stats'!E$3/100</f>
        <v>0</v>
      </c>
      <c r="G114" s="14">
        <f>SUM('Player Stats'!$G$4:$G$7)/100*'Dealer Stats'!F$3/100</f>
        <v>0</v>
      </c>
      <c r="H114" s="14">
        <f>SUM('Player Stats'!$G$4:$G$7)/100*'Dealer Stats'!G$3/100</f>
        <v>0</v>
      </c>
      <c r="I114" s="14">
        <f>SUM('Player Stats'!$G$4:$G$7)/100*'Dealer Stats'!H$3/100</f>
        <v>0</v>
      </c>
      <c r="J114" s="14">
        <f>SUM('Player Stats'!$G$4:$G$7)/100*'Dealer Stats'!I$3/100</f>
        <v>0</v>
      </c>
      <c r="K114" s="14">
        <f>SUM('Player Stats'!$G$4:$G$7)/100*'Dealer Stats'!J$3/100</f>
        <v>0</v>
      </c>
      <c r="L114" s="14">
        <f>SUM('Player Stats'!$G$4:$G$7)/100*'Dealer Stats'!K$3/100</f>
        <v>0</v>
      </c>
      <c r="Q114" s="14">
        <v>2</v>
      </c>
      <c r="R114" s="14">
        <v>3</v>
      </c>
      <c r="S114" s="14">
        <v>4</v>
      </c>
      <c r="T114" s="14">
        <v>5</v>
      </c>
      <c r="U114" s="14">
        <v>6</v>
      </c>
      <c r="V114" s="14">
        <v>7</v>
      </c>
      <c r="W114" s="14">
        <v>8</v>
      </c>
      <c r="X114" s="14">
        <v>9</v>
      </c>
      <c r="Y114" s="14">
        <v>10</v>
      </c>
      <c r="Z114" s="14">
        <v>11</v>
      </c>
    </row>
    <row r="115" spans="1:26" x14ac:dyDescent="0.3">
      <c r="B115" s="14">
        <v>18</v>
      </c>
      <c r="C115" s="14">
        <f>SUM('Player Stats'!$G$5:$G$7)/100*'Dealer Stats'!B$4/100</f>
        <v>0</v>
      </c>
      <c r="D115" s="14">
        <f>SUM('Player Stats'!$G$5:$G$7)/100*'Dealer Stats'!C$4/100</f>
        <v>0</v>
      </c>
      <c r="E115" s="14">
        <f>SUM('Player Stats'!$G$5:$G$7)/100*'Dealer Stats'!D$4/100</f>
        <v>0</v>
      </c>
      <c r="F115" s="14">
        <f>SUM('Player Stats'!$G$5:$G$7)/100*'Dealer Stats'!E$4/100</f>
        <v>0</v>
      </c>
      <c r="G115" s="14">
        <f>SUM('Player Stats'!$G$5:$G$7)/100*'Dealer Stats'!F$4/100</f>
        <v>0</v>
      </c>
      <c r="H115" s="14">
        <f>SUM('Player Stats'!$G$5:$G$7)/100*'Dealer Stats'!G$4/100</f>
        <v>0</v>
      </c>
      <c r="I115" s="14">
        <f>SUM('Player Stats'!$G$5:$G$7)/100*'Dealer Stats'!H$4/100</f>
        <v>0</v>
      </c>
      <c r="J115" s="14">
        <f>SUM('Player Stats'!$G$5:$G$7)/100*'Dealer Stats'!I$4/100</f>
        <v>0</v>
      </c>
      <c r="K115" s="14">
        <f>SUM('Player Stats'!$G$5:$G$7)/100*'Dealer Stats'!J$4/100</f>
        <v>0</v>
      </c>
      <c r="L115" s="14">
        <f>SUM('Player Stats'!$G$5:$G$7)/100*'Dealer Stats'!K$4/100</f>
        <v>0</v>
      </c>
      <c r="P115" s="14">
        <v>6</v>
      </c>
      <c r="Q115" s="14">
        <f>SUM(C114:C117)+'Dealer Stats'!B$8/100*(1-'Player Stats'!$AD$3/100)</f>
        <v>0.36520401737014557</v>
      </c>
      <c r="R115" s="14">
        <f>SUM(D114:D117)+'Dealer Stats'!C$8/100*(1-'Player Stats'!$AD$3/100)</f>
        <v>0.3834033297863495</v>
      </c>
      <c r="S115" s="14">
        <f>SUM(E114:E117)+'Dealer Stats'!D$8/100*(1-'Player Stats'!$AD$3/100)</f>
        <v>0.40263151720340518</v>
      </c>
      <c r="T115" s="14">
        <f>SUM(F114:F117)+'Dealer Stats'!E$8/100*(1-'Player Stats'!$AD$3/100)</f>
        <v>0.42484714412695879</v>
      </c>
      <c r="U115" s="14">
        <f>SUM(G114:G117)+'Dealer Stats'!F$8/100*(1-'Player Stats'!$AD$3/100)</f>
        <v>0.42245105707917879</v>
      </c>
      <c r="V115" s="14">
        <f>SUM(H114:H117)+'Dealer Stats'!G$8/100*(1-'Player Stats'!$AD$3/100)</f>
        <v>0.26179280201417482</v>
      </c>
      <c r="W115" s="14">
        <f>SUM(I114:I117)+'Dealer Stats'!H$8/100*(1-'Player Stats'!$AD$3/100)</f>
        <v>0.24374009527744028</v>
      </c>
      <c r="X115" s="14">
        <f>SUM(J114:J117)+'Dealer Stats'!I$8/100*(1-'Player Stats'!$AD$3/100)</f>
        <v>0.22915048314324199</v>
      </c>
      <c r="Y115" s="14">
        <f>SUM(K114:K117)+'Dealer Stats'!J$8/100*(1-'Player Stats'!$AD$3/100)</f>
        <v>0.2302904811369747</v>
      </c>
      <c r="Z115" s="14">
        <f>SUM(L114:L117)+'Dealer Stats'!K$8/100*(1-'Player Stats'!$AD$3/100)</f>
        <v>0.39130334103134889</v>
      </c>
    </row>
    <row r="116" spans="1:26" x14ac:dyDescent="0.3">
      <c r="B116" s="14">
        <v>19</v>
      </c>
      <c r="C116" s="14">
        <f>SUM('Player Stats'!$G$6:$G$7)/100*'Dealer Stats'!B$5/100</f>
        <v>0</v>
      </c>
      <c r="D116" s="14">
        <f>SUM('Player Stats'!$G$6:$G$7)/100*'Dealer Stats'!C$5/100</f>
        <v>0</v>
      </c>
      <c r="E116" s="14">
        <f>SUM('Player Stats'!$G$6:$G$7)/100*'Dealer Stats'!D$5/100</f>
        <v>0</v>
      </c>
      <c r="F116" s="14">
        <f>SUM('Player Stats'!$G$6:$G$7)/100*'Dealer Stats'!E$5/100</f>
        <v>0</v>
      </c>
      <c r="G116" s="14">
        <f>SUM('Player Stats'!$G$6:$G$7)/100*'Dealer Stats'!F$5/100</f>
        <v>0</v>
      </c>
      <c r="H116" s="14">
        <f>SUM('Player Stats'!$G$6:$G$7)/100*'Dealer Stats'!G$5/100</f>
        <v>0</v>
      </c>
      <c r="I116" s="14">
        <f>SUM('Player Stats'!$G$6:$G$7)/100*'Dealer Stats'!H$5/100</f>
        <v>0</v>
      </c>
      <c r="J116" s="14">
        <f>SUM('Player Stats'!$G$6:$G$7)/100*'Dealer Stats'!I$5/100</f>
        <v>0</v>
      </c>
      <c r="K116" s="14">
        <f>SUM('Player Stats'!$G$6:$G$7)/100*'Dealer Stats'!J$5/100</f>
        <v>0</v>
      </c>
      <c r="L116" s="14">
        <f>SUM('Player Stats'!$G$6:$G$7)/100*'Dealer Stats'!K$5/100</f>
        <v>0</v>
      </c>
      <c r="P116" s="14">
        <v>7</v>
      </c>
      <c r="Q116" s="14">
        <f>SUM(C121:C124)+'Dealer Stats'!B$8/100*(1-'Player Stats'!$AE$3/100)</f>
        <v>0.37590288633063923</v>
      </c>
      <c r="R116" s="14">
        <f>SUM(D121:D124)+'Dealer Stats'!C$8/100*(1-'Player Stats'!$AE$3/100)</f>
        <v>0.39372107424935499</v>
      </c>
      <c r="S116" s="14">
        <f>SUM(E121:E124)+'Dealer Stats'!D$8/100*(1-'Player Stats'!$AE$3/100)</f>
        <v>0.41267071037844372</v>
      </c>
      <c r="T116" s="14">
        <f>SUM(F121:F124)+'Dealer Stats'!E$8/100*(1-'Player Stats'!$AE$3/100)</f>
        <v>0.43422264838186864</v>
      </c>
      <c r="U116" s="14">
        <f>SUM(G121:G124)+'Dealer Stats'!F$8/100*(1-'Player Stats'!$AE$3/100)</f>
        <v>0.43525177099536272</v>
      </c>
      <c r="V116" s="14">
        <f>SUM(H121:H124)+'Dealer Stats'!G$8/100*(1-'Player Stats'!$AE$3/100)</f>
        <v>0.29028991828875628</v>
      </c>
      <c r="W116" s="14">
        <f>SUM(I121:I124)+'Dealer Stats'!H$8/100*(1-'Player Stats'!$AE$3/100)</f>
        <v>0.25370629067832123</v>
      </c>
      <c r="X116" s="14">
        <f>SUM(J121:J124)+'Dealer Stats'!I$8/100*(1-'Player Stats'!$AE$3/100)</f>
        <v>0.23845159257385751</v>
      </c>
      <c r="Y116" s="14">
        <f>SUM(K121:K124)+'Dealer Stats'!J$8/100*(1-'Player Stats'!$AE$3/100)</f>
        <v>0.23967124521962091</v>
      </c>
      <c r="Z116" s="14">
        <f>SUM(L121:L124)+'Dealer Stats'!K$8/100*(1-'Player Stats'!$AE$3/100)</f>
        <v>0.39741761260821923</v>
      </c>
    </row>
    <row r="117" spans="1:26" x14ac:dyDescent="0.3">
      <c r="B117" s="14">
        <v>20</v>
      </c>
      <c r="C117" s="14">
        <f>SUM('Player Stats'!$G$7)/100*'Dealer Stats'!B$6/100</f>
        <v>0</v>
      </c>
      <c r="D117" s="14">
        <f>SUM('Player Stats'!$G$7)/100*'Dealer Stats'!C$6/100</f>
        <v>0</v>
      </c>
      <c r="E117" s="14">
        <f>SUM('Player Stats'!$G$7)/100*'Dealer Stats'!D$6/100</f>
        <v>0</v>
      </c>
      <c r="F117" s="14">
        <f>SUM('Player Stats'!$G$7)/100*'Dealer Stats'!E$6/100</f>
        <v>0</v>
      </c>
      <c r="G117" s="14">
        <f>SUM('Player Stats'!$G$7)/100*'Dealer Stats'!F$6/100</f>
        <v>0</v>
      </c>
      <c r="H117" s="14">
        <f>SUM('Player Stats'!$G$7)/100*'Dealer Stats'!G$6/100</f>
        <v>0</v>
      </c>
      <c r="I117" s="14">
        <f>SUM('Player Stats'!$G$7)/100*'Dealer Stats'!H$6/100</f>
        <v>0</v>
      </c>
      <c r="J117" s="14">
        <f>SUM('Player Stats'!$G$7)/100*'Dealer Stats'!I$6/100</f>
        <v>0</v>
      </c>
      <c r="K117" s="14">
        <f>SUM('Player Stats'!$G$7)/100*'Dealer Stats'!J$6/100</f>
        <v>0</v>
      </c>
      <c r="L117" s="14">
        <f>SUM('Player Stats'!$G$7)/100*'Dealer Stats'!K$6/100</f>
        <v>0</v>
      </c>
      <c r="P117" s="14">
        <v>8</v>
      </c>
      <c r="Q117" s="14">
        <f>SUM(C128:C131)+'Dealer Stats'!B$8/100*(1-'Player Stats'!$AF$3/100)</f>
        <v>0.4291233230449894</v>
      </c>
      <c r="R117" s="14">
        <f>SUM(D128:D131)+'Dealer Stats'!C$8/100*(1-'Player Stats'!$AF$3/100)</f>
        <v>0.44513898138757974</v>
      </c>
      <c r="S117" s="14">
        <f>SUM(E128:E131)+'Dealer Stats'!D$8/100*(1-'Player Stats'!$AF$3/100)</f>
        <v>0.462513663950883</v>
      </c>
      <c r="T117" s="14">
        <f>SUM(F128:F131)+'Dealer Stats'!E$8/100*(1-'Player Stats'!$AF$3/100)</f>
        <v>0.48126640317824798</v>
      </c>
      <c r="U117" s="14">
        <f>SUM(G128:G131)+'Dealer Stats'!F$8/100*(1-'Player Stats'!$AF$3/100)</f>
        <v>0.49486545941125037</v>
      </c>
      <c r="V117" s="14">
        <f>SUM(H128:H131)+'Dealer Stats'!G$8/100*(1-'Player Stats'!$AF$3/100)</f>
        <v>0.4153299327147616</v>
      </c>
      <c r="W117" s="14">
        <f>SUM(I128:I131)+'Dealer Stats'!H$8/100*(1-'Player Stats'!$AF$3/100)</f>
        <v>0.32165007129747725</v>
      </c>
      <c r="X117" s="14">
        <f>SUM(J128:J131)+'Dealer Stats'!I$8/100*(1-'Player Stats'!$AF$3/100)</f>
        <v>0.28487379145854624</v>
      </c>
      <c r="Y117" s="14">
        <f>SUM(K128:K131)+'Dealer Stats'!J$8/100*(1-'Player Stats'!$AF$3/100)</f>
        <v>0.28670452659063161</v>
      </c>
      <c r="Z117" s="14">
        <f>SUM(L128:L131)+'Dealer Stats'!K$8/100*(1-'Player Stats'!$AF$3/100)</f>
        <v>0.43479434605433037</v>
      </c>
    </row>
    <row r="118" spans="1:26" x14ac:dyDescent="0.3">
      <c r="P118" s="14">
        <v>9</v>
      </c>
      <c r="Q118" s="14">
        <f>SUM(C135:C138)+'Dealer Stats'!B$8/100*(1-'Player Stats'!$AG$3/100)</f>
        <v>0.49068016435031481</v>
      </c>
      <c r="R118" s="14">
        <f>SUM(D135:D138)+'Dealer Stats'!C$8/100*(1-'Player Stats'!$AG$3/100)</f>
        <v>0.50490899168408065</v>
      </c>
      <c r="S118" s="14">
        <f>SUM(E135:E138)+'Dealer Stats'!D$8/100*(1-'Player Stats'!$AG$3/100)</f>
        <v>0.51991107089881783</v>
      </c>
      <c r="T118" s="14">
        <f>SUM(F135:F138)+'Dealer Stats'!E$8/100*(1-'Player Stats'!$AG$3/100)</f>
        <v>0.53717001636707318</v>
      </c>
      <c r="U118" s="14">
        <f>SUM(G135:G138)+'Dealer Stats'!F$8/100*(1-'Player Stats'!$AG$3/100)</f>
        <v>0.54878750063860748</v>
      </c>
      <c r="V118" s="14">
        <f>SUM(H135:H138)+'Dealer Stats'!G$8/100*(1-'Player Stats'!$AG$3/100)</f>
        <v>0.4925620447661333</v>
      </c>
      <c r="W118" s="14">
        <f>SUM(I135:I138)+'Dealer Stats'!H$8/100*(1-'Player Stats'!$AG$3/100)</f>
        <v>0.45281806418332271</v>
      </c>
      <c r="X118" s="14">
        <f>SUM(J135:J138)+'Dealer Stats'!I$8/100*(1-'Player Stats'!$AG$3/100)</f>
        <v>0.35763114124375456</v>
      </c>
      <c r="Y118" s="14">
        <f>SUM(K135:K138)+'Dealer Stats'!J$8/100*(1-'Player Stats'!$AG$3/100)</f>
        <v>0.34287885866643647</v>
      </c>
      <c r="Z118" s="14">
        <f>SUM(L135:L138)+'Dealer Stats'!K$8/100*(1-'Player Stats'!$AG$3/100)</f>
        <v>0.50430483223323463</v>
      </c>
    </row>
    <row r="119" spans="1:26" x14ac:dyDescent="0.3">
      <c r="A119" s="46" t="s">
        <v>30</v>
      </c>
      <c r="B119" s="44"/>
      <c r="C119" s="44"/>
      <c r="P119" s="14">
        <v>10</v>
      </c>
      <c r="Q119" s="14">
        <f>SUM(C142:C145)+'Dealer Stats'!B$8/100*(1-'Player Stats'!$AH$3/100)</f>
        <v>0.56030435927627043</v>
      </c>
      <c r="R119" s="14">
        <f>SUM(D142:D145)+'Dealer Stats'!C$8/100*(1-'Player Stats'!$AH$3/100)</f>
        <v>0.5724028911225616</v>
      </c>
      <c r="S119" s="14">
        <f>SUM(E142:E145)+'Dealer Stats'!D$8/100*(1-'Player Stats'!$AH$3/100)</f>
        <v>0.5852990083773163</v>
      </c>
      <c r="T119" s="14">
        <f>SUM(F142:F145)+'Dealer Stats'!E$8/100*(1-'Player Stats'!$AH$3/100)</f>
        <v>0.60027315413623872</v>
      </c>
      <c r="U119" s="14">
        <f>SUM(G142:G145)+'Dealer Stats'!F$8/100*(1-'Player Stats'!$AH$3/100)</f>
        <v>0.61044886916171415</v>
      </c>
      <c r="V119" s="14">
        <f>SUM(H142:H145)+'Dealer Stats'!G$8/100*(1-'Player Stats'!$AH$3/100)</f>
        <v>0.56171177585313603</v>
      </c>
      <c r="W119" s="14">
        <f>SUM(I142:I145)+'Dealer Stats'!H$8/100*(1-'Player Stats'!$AH$3/100)</f>
        <v>0.53560011695527487</v>
      </c>
      <c r="X119" s="14">
        <f>SUM(J142:J145)+'Dealer Stats'!I$8/100*(1-'Player Stats'!$AH$3/100)</f>
        <v>0.49394112841841981</v>
      </c>
      <c r="Y119" s="14">
        <f>SUM(K142:K145)+'Dealer Stats'!J$8/100*(1-'Player Stats'!$AH$3/100)</f>
        <v>0.42746779051282979</v>
      </c>
      <c r="Z119" s="14">
        <f>SUM(L142:L145)+'Dealer Stats'!K$8/100*(1-'Player Stats'!$AH$3/100)</f>
        <v>0.5844768967466738</v>
      </c>
    </row>
    <row r="120" spans="1:26" x14ac:dyDescent="0.3">
      <c r="A120" s="44" t="s">
        <v>18</v>
      </c>
      <c r="B120" s="44"/>
      <c r="C120" s="14">
        <v>2</v>
      </c>
      <c r="D120" s="14">
        <v>3</v>
      </c>
      <c r="E120" s="14">
        <v>4</v>
      </c>
      <c r="F120" s="14">
        <v>5</v>
      </c>
      <c r="G120" s="14">
        <v>6</v>
      </c>
      <c r="H120" s="14">
        <v>7</v>
      </c>
      <c r="I120" s="14">
        <v>8</v>
      </c>
      <c r="J120" s="14">
        <v>9</v>
      </c>
      <c r="K120" s="14">
        <v>10</v>
      </c>
      <c r="L120" s="14">
        <v>11</v>
      </c>
      <c r="P120" s="14">
        <v>11</v>
      </c>
      <c r="Q120" s="14">
        <f>SUM(C149:C152)+'Dealer Stats'!B$8/100*(1-'Player Stats'!$AI$3/100)</f>
        <v>0.58795019259832904</v>
      </c>
      <c r="R120" s="14">
        <f>SUM(D149:D152)+'Dealer Stats'!C$8/100*(1-'Player Stats'!$AI$3/100)</f>
        <v>0.59941773796008202</v>
      </c>
      <c r="S120" s="14">
        <f>SUM(E149:E152)+'Dealer Stats'!D$8/100*(1-'Player Stats'!$AI$3/100)</f>
        <v>0.61148342178248716</v>
      </c>
      <c r="T120" s="14">
        <f>SUM(F149:F152)+'Dealer Stats'!E$8/100*(1-'Player Stats'!$AI$3/100)</f>
        <v>0.62541826721419724</v>
      </c>
      <c r="U120" s="14">
        <f>SUM(G149:G152)+'Dealer Stats'!F$8/100*(1-'Player Stats'!$AI$3/100)</f>
        <v>0.63359267692408205</v>
      </c>
      <c r="V120" s="14">
        <f>SUM(H149:H152)+'Dealer Stats'!G$8/100*(1-'Player Stats'!$AI$3/100)</f>
        <v>0.57927183111254354</v>
      </c>
      <c r="W120" s="14">
        <f>SUM(I149:I152)+'Dealer Stats'!H$8/100*(1-'Player Stats'!$AI$3/100)</f>
        <v>0.55091664966276954</v>
      </c>
      <c r="X120" s="14">
        <f>SUM(J149:J152)+'Dealer Stats'!I$8/100*(1-'Player Stats'!$AI$3/100)</f>
        <v>0.52135483609127764</v>
      </c>
      <c r="Y120" s="14">
        <f>SUM(K149:K152)+'Dealer Stats'!J$8/100*(1-'Player Stats'!$AI$3/100)</f>
        <v>0.51254819990786848</v>
      </c>
      <c r="Z120" s="14">
        <f>SUM(L149:L152)+'Dealer Stats'!K$8/100*(1-'Player Stats'!$AI$3/100)</f>
        <v>0.62093623609854331</v>
      </c>
    </row>
    <row r="121" spans="1:26" x14ac:dyDescent="0.3">
      <c r="B121" s="14">
        <v>17</v>
      </c>
      <c r="C121" s="14">
        <f>SUM('Player Stats'!$H$4:$H$7)/100*'Dealer Stats'!B$3/100</f>
        <v>1.0698868960493652E-2</v>
      </c>
      <c r="D121" s="14">
        <f>SUM('Player Stats'!$H$4:$H$7)/100*'Dealer Stats'!C$3/100</f>
        <v>1.0317744463005485E-2</v>
      </c>
      <c r="E121" s="14">
        <f>SUM('Player Stats'!$H$4:$H$7)/100*'Dealer Stats'!D$3/100</f>
        <v>1.0039193175038564E-2</v>
      </c>
      <c r="F121" s="14">
        <f>SUM('Player Stats'!$H$4:$H$7)/100*'Dealer Stats'!E$3/100</f>
        <v>9.3755042549098361E-3</v>
      </c>
      <c r="G121" s="14">
        <f>SUM('Player Stats'!$H$4:$H$7)/100*'Dealer Stats'!F$3/100</f>
        <v>1.2800713916183917E-2</v>
      </c>
      <c r="H121" s="14">
        <f>SUM('Player Stats'!$H$4:$H$7)/100*'Dealer Stats'!G$3/100</f>
        <v>2.8497116274581454E-2</v>
      </c>
      <c r="I121" s="14">
        <f>SUM('Player Stats'!$H$4:$H$7)/100*'Dealer Stats'!H$3/100</f>
        <v>9.966195400880961E-3</v>
      </c>
      <c r="J121" s="14">
        <f>SUM('Player Stats'!$H$4:$H$7)/100*'Dealer Stats'!I$3/100</f>
        <v>9.3011094306155156E-3</v>
      </c>
      <c r="K121" s="14">
        <f>SUM('Player Stats'!$H$4:$H$7)/100*'Dealer Stats'!J$3/100</f>
        <v>9.3807640826461969E-3</v>
      </c>
      <c r="L121" s="14">
        <f>SUM('Player Stats'!$H$4:$H$7)/100*'Dealer Stats'!K$3/100</f>
        <v>6.1142715768703537E-3</v>
      </c>
      <c r="P121" s="14">
        <v>12</v>
      </c>
      <c r="Q121" s="14">
        <f>SUM(C156:C159)+'Dealer Stats'!B$8/100*(1-'Player Stats'!$AJ$3/100)</f>
        <v>0.35507975070125369</v>
      </c>
      <c r="R121" s="14">
        <f>SUM(D156:D159)+'Dealer Stats'!C$8/100*(1-'Player Stats'!$AJ$3/100)</f>
        <v>0.36449640905304176</v>
      </c>
      <c r="S121" s="14">
        <f>SUM(E156:E159)+'Dealer Stats'!D$8/100*(1-'Player Stats'!$AJ$3/100)</f>
        <v>0.37450660204030173</v>
      </c>
      <c r="T121" s="14">
        <f>SUM(F156:F159)+'Dealer Stats'!E$8/100*(1-'Player Stats'!$AJ$3/100)</f>
        <v>0.3859093182147938</v>
      </c>
      <c r="U121" s="14">
        <f>SUM(G156:G159)+'Dealer Stats'!F$8/100*(1-'Player Stats'!$AJ$3/100)</f>
        <v>0.39228267857181187</v>
      </c>
      <c r="V121" s="14">
        <f>SUM(H156:H159)+'Dealer Stats'!G$8/100*(1-'Player Stats'!$AJ$3/100)</f>
        <v>0.34493912054185416</v>
      </c>
      <c r="W121" s="14">
        <f>SUM(I156:I159)+'Dealer Stats'!H$8/100*(1-'Player Stats'!$AJ$3/100)</f>
        <v>0.31682413999627745</v>
      </c>
      <c r="X121" s="14">
        <f>SUM(J156:J159)+'Dealer Stats'!I$8/100*(1-'Player Stats'!$AJ$3/100)</f>
        <v>0.28625988585848366</v>
      </c>
      <c r="Y121" s="14">
        <f>SUM(K156:K159)+'Dealer Stats'!J$8/100*(1-'Player Stats'!$AJ$3/100)</f>
        <v>0.27182511376074575</v>
      </c>
      <c r="Z121" s="14">
        <f>SUM(L156:L159)+'Dealer Stats'!K$8/100*(1-'Player Stats'!$AJ$3/100)</f>
        <v>0.37014110958319507</v>
      </c>
    </row>
    <row r="122" spans="1:26" x14ac:dyDescent="0.3">
      <c r="B122" s="14">
        <v>18</v>
      </c>
      <c r="C122" s="14">
        <f>SUM('Player Stats'!$H$5:$H$7)/100*'Dealer Stats'!B$4/100</f>
        <v>0</v>
      </c>
      <c r="D122" s="14">
        <f>SUM('Player Stats'!$H$5:$H$7)/100*'Dealer Stats'!C$4/100</f>
        <v>0</v>
      </c>
      <c r="E122" s="14">
        <f>SUM('Player Stats'!$H$5:$H$7)/100*'Dealer Stats'!D$4/100</f>
        <v>0</v>
      </c>
      <c r="F122" s="14">
        <f>SUM('Player Stats'!$H$5:$H$7)/100*'Dealer Stats'!E$4/100</f>
        <v>0</v>
      </c>
      <c r="G122" s="14">
        <f>SUM('Player Stats'!$H$5:$H$7)/100*'Dealer Stats'!F$4/100</f>
        <v>0</v>
      </c>
      <c r="H122" s="14">
        <f>SUM('Player Stats'!$H$5:$H$7)/100*'Dealer Stats'!G$4/100</f>
        <v>0</v>
      </c>
      <c r="I122" s="14">
        <f>SUM('Player Stats'!$H$5:$H$7)/100*'Dealer Stats'!H$4/100</f>
        <v>0</v>
      </c>
      <c r="J122" s="14">
        <f>SUM('Player Stats'!$H$5:$H$7)/100*'Dealer Stats'!I$4/100</f>
        <v>0</v>
      </c>
      <c r="K122" s="14">
        <f>SUM('Player Stats'!$H$5:$H$7)/100*'Dealer Stats'!J$4/100</f>
        <v>0</v>
      </c>
      <c r="L122" s="14">
        <f>SUM('Player Stats'!$H$5:$H$7)/100*'Dealer Stats'!K$4/100</f>
        <v>0</v>
      </c>
      <c r="P122" s="14">
        <v>13</v>
      </c>
      <c r="Q122" s="14">
        <f>SUM(C163:C166)+'Dealer Stats'!B$8/100*(1-'Player Stats'!$AK$3/100)</f>
        <v>0.32703114809816564</v>
      </c>
      <c r="R122" s="14">
        <f>SUM(D163:D166)+'Dealer Stats'!C$8/100*(1-'Player Stats'!$AK$3/100)</f>
        <v>0.33505493461346347</v>
      </c>
      <c r="S122" s="14">
        <f>SUM(E163:E166)+'Dealer Stats'!D$8/100*(1-'Player Stats'!$AK$3/100)</f>
        <v>0.34359375395899278</v>
      </c>
      <c r="T122" s="14">
        <f>SUM(F163:F166)+'Dealer Stats'!E$8/100*(1-'Player Stats'!$AK$3/100)</f>
        <v>0.35329563633241623</v>
      </c>
      <c r="U122" s="14">
        <f>SUM(G163:G166)+'Dealer Stats'!F$8/100*(1-'Player Stats'!$AK$3/100)</f>
        <v>0.35985413267439031</v>
      </c>
      <c r="V122" s="14">
        <f>SUM(H163:H166)+'Dealer Stats'!G$8/100*(1-'Player Stats'!$AK$3/100)</f>
        <v>0.32480417907430464</v>
      </c>
      <c r="W122" s="14">
        <f>SUM(I163:I166)+'Dealer Stats'!H$8/100*(1-'Player Stats'!$AK$3/100)</f>
        <v>0.29803332435370689</v>
      </c>
      <c r="X122" s="14">
        <f>SUM(J163:J166)+'Dealer Stats'!I$8/100*(1-'Player Stats'!$AK$3/100)</f>
        <v>0.26860732812247623</v>
      </c>
      <c r="Y122" s="14">
        <f>SUM(K163:K166)+'Dealer Stats'!J$8/100*(1-'Player Stats'!$AK$3/100)</f>
        <v>0.25411977376714595</v>
      </c>
      <c r="Z122" s="14">
        <f>SUM(L163:L166)+'Dealer Stats'!K$8/100*(1-'Player Stats'!$AK$3/100)</f>
        <v>0.34008457978711404</v>
      </c>
    </row>
    <row r="123" spans="1:26" x14ac:dyDescent="0.3">
      <c r="B123" s="14">
        <v>19</v>
      </c>
      <c r="C123" s="14">
        <f>SUM('Player Stats'!$H$6:$H$7)/100*'Dealer Stats'!B$5/100</f>
        <v>0</v>
      </c>
      <c r="D123" s="14">
        <f>SUM('Player Stats'!$H$6:$H$7)/100*'Dealer Stats'!C$5/100</f>
        <v>0</v>
      </c>
      <c r="E123" s="14">
        <f>SUM('Player Stats'!$H$6:$H$7)/100*'Dealer Stats'!D$5/100</f>
        <v>0</v>
      </c>
      <c r="F123" s="14">
        <f>SUM('Player Stats'!$H$6:$H$7)/100*'Dealer Stats'!E$5/100</f>
        <v>0</v>
      </c>
      <c r="G123" s="14">
        <f>SUM('Player Stats'!$H$6:$H$7)/100*'Dealer Stats'!F$5/100</f>
        <v>0</v>
      </c>
      <c r="H123" s="14">
        <f>SUM('Player Stats'!$H$6:$H$7)/100*'Dealer Stats'!G$5/100</f>
        <v>0</v>
      </c>
      <c r="I123" s="14">
        <f>SUM('Player Stats'!$H$6:$H$7)/100*'Dealer Stats'!H$5/100</f>
        <v>0</v>
      </c>
      <c r="J123" s="14">
        <f>SUM('Player Stats'!$H$6:$H$7)/100*'Dealer Stats'!I$5/100</f>
        <v>0</v>
      </c>
      <c r="K123" s="14">
        <f>SUM('Player Stats'!$H$6:$H$7)/100*'Dealer Stats'!J$5/100</f>
        <v>0</v>
      </c>
      <c r="L123" s="14">
        <f>SUM('Player Stats'!$H$6:$H$7)/100*'Dealer Stats'!K$5/100</f>
        <v>0</v>
      </c>
      <c r="P123" s="14">
        <v>14</v>
      </c>
      <c r="Q123" s="14">
        <f>SUM(C170:C173)+'Dealer Stats'!B$8/100*(1-'Player Stats'!$AL$3/100)</f>
        <v>0.29855115850094022</v>
      </c>
      <c r="R123" s="14">
        <f>SUM(D170:D173)+'Dealer Stats'!C$8/100*(1-'Player Stats'!$AL$3/100)</f>
        <v>0.3051707586112109</v>
      </c>
      <c r="S123" s="14">
        <f>SUM(E170:E173)+'Dealer Stats'!D$8/100*(1-'Player Stats'!$AL$3/100)</f>
        <v>0.31222380188105353</v>
      </c>
      <c r="T123" s="14">
        <f>SUM(F170:F173)+'Dealer Stats'!E$8/100*(1-'Player Stats'!$AL$3/100)</f>
        <v>0.32021523292281417</v>
      </c>
      <c r="U123" s="14">
        <f>SUM(G170:G173)+'Dealer Stats'!F$8/100*(1-'Player Stats'!$AL$3/100)</f>
        <v>0.32689666008910412</v>
      </c>
      <c r="V123" s="14">
        <f>SUM(H170:H173)+'Dealer Stats'!G$8/100*(1-'Player Stats'!$AL$3/100)</f>
        <v>0.30401329341780159</v>
      </c>
      <c r="W123" s="14">
        <f>SUM(I170:I173)+'Dealer Stats'!H$8/100*(1-'Player Stats'!$AL$3/100)</f>
        <v>0.27897855610660582</v>
      </c>
      <c r="X123" s="14">
        <f>SUM(J170:J173)+'Dealer Stats'!I$8/100*(1-'Player Stats'!$AL$3/100)</f>
        <v>0.25071568498033148</v>
      </c>
      <c r="Y123" s="14">
        <f>SUM(K170:K173)+'Dealer Stats'!J$8/100*(1-'Player Stats'!$AL$3/100)</f>
        <v>0.23613221243093108</v>
      </c>
      <c r="Z123" s="14">
        <f>SUM(L170:L173)+'Dealer Stats'!K$8/100*(1-'Player Stats'!$AL$3/100)</f>
        <v>0.30966869948981635</v>
      </c>
    </row>
    <row r="124" spans="1:26" x14ac:dyDescent="0.3">
      <c r="B124" s="14">
        <v>20</v>
      </c>
      <c r="C124" s="14">
        <f>SUM('Player Stats'!$H$7)/100*'Dealer Stats'!B$6/100</f>
        <v>0</v>
      </c>
      <c r="D124" s="14">
        <f>SUM('Player Stats'!$H$7)/100*'Dealer Stats'!C$6/100</f>
        <v>0</v>
      </c>
      <c r="E124" s="14">
        <f>SUM('Player Stats'!$H$7)/100*'Dealer Stats'!D$6/100</f>
        <v>0</v>
      </c>
      <c r="F124" s="14">
        <f>SUM('Player Stats'!$H$7)/100*'Dealer Stats'!E$6/100</f>
        <v>0</v>
      </c>
      <c r="G124" s="14">
        <f>SUM('Player Stats'!$H$7)/100*'Dealer Stats'!F$6/100</f>
        <v>0</v>
      </c>
      <c r="H124" s="14">
        <f>SUM('Player Stats'!$H$7)/100*'Dealer Stats'!G$6/100</f>
        <v>0</v>
      </c>
      <c r="I124" s="14">
        <f>SUM('Player Stats'!$H$7)/100*'Dealer Stats'!H$6/100</f>
        <v>0</v>
      </c>
      <c r="J124" s="14">
        <f>SUM('Player Stats'!$H$7)/100*'Dealer Stats'!I$6/100</f>
        <v>0</v>
      </c>
      <c r="K124" s="14">
        <f>SUM('Player Stats'!$H$7)/100*'Dealer Stats'!J$6/100</f>
        <v>0</v>
      </c>
      <c r="L124" s="14">
        <f>SUM('Player Stats'!$H$7)/100*'Dealer Stats'!K$6/100</f>
        <v>0</v>
      </c>
      <c r="P124" s="14">
        <v>15</v>
      </c>
      <c r="Q124" s="14">
        <f>SUM(C177:C180)+'Dealer Stats'!B$8/100*(1-'Player Stats'!$AM$3/100)</f>
        <v>0.27021487538209576</v>
      </c>
      <c r="R124" s="14">
        <f>SUM(D177:D180)+'Dealer Stats'!C$8/100*(1-'Player Stats'!$AM$3/100)</f>
        <v>0.27545083254887365</v>
      </c>
      <c r="S124" s="14">
        <f>SUM(E177:E180)+'Dealer Stats'!D$8/100*(1-'Player Stats'!$AM$3/100)</f>
        <v>0.28104458408685146</v>
      </c>
      <c r="T124" s="14">
        <f>SUM(F177:F180)+'Dealer Stats'!E$8/100*(1-'Player Stats'!$AM$3/100)</f>
        <v>0.28734092312318321</v>
      </c>
      <c r="U124" s="14">
        <f>SUM(G177:G180)+'Dealer Stats'!F$8/100*(1-'Player Stats'!$AM$3/100)</f>
        <v>0.29425419725054247</v>
      </c>
      <c r="V124" s="14">
        <f>SUM(H177:H180)+'Dealer Stats'!G$8/100*(1-'Player Stats'!$AM$3/100)</f>
        <v>0.28372250546619993</v>
      </c>
      <c r="W124" s="14">
        <f>SUM(I177:I180)+'Dealer Stats'!H$8/100*(1-'Player Stats'!$AM$3/100)</f>
        <v>0.25961239056582985</v>
      </c>
      <c r="X124" s="14">
        <f>SUM(J177:J180)+'Dealer Stats'!I$8/100*(1-'Player Stats'!$AM$3/100)</f>
        <v>0.23249681899577046</v>
      </c>
      <c r="Y124" s="14">
        <f>SUM(K177:K180)+'Dealer Stats'!J$8/100*(1-'Player Stats'!$AM$3/100)</f>
        <v>0.21811536409412632</v>
      </c>
      <c r="Z124" s="14">
        <f>SUM(L177:L180)+'Dealer Stats'!K$8/100*(1-'Player Stats'!$AM$3/100)</f>
        <v>0.27922011809483371</v>
      </c>
    </row>
    <row r="125" spans="1:26" x14ac:dyDescent="0.3">
      <c r="P125" s="14">
        <v>16</v>
      </c>
      <c r="Q125" s="14">
        <f>SUM(C184:C187)+'Dealer Stats'!B$8/100*(1-'Player Stats'!$AN$3/100)</f>
        <v>0.24347974680941975</v>
      </c>
      <c r="R125" s="14">
        <f>SUM(D184:D187)+'Dealer Stats'!C$8/100*(1-'Player Stats'!$AN$3/100)</f>
        <v>0.24731612126087088</v>
      </c>
      <c r="S125" s="14">
        <f>SUM(E184:E187)+'Dealer Stats'!D$8/100*(1-'Player Stats'!$AN$3/100)</f>
        <v>0.25143100344612002</v>
      </c>
      <c r="T125" s="14">
        <f>SUM(F184:F187)+'Dealer Stats'!E$8/100*(1-'Player Stats'!$AN$3/100)</f>
        <v>0.25602126780707252</v>
      </c>
      <c r="U125" s="14">
        <f>SUM(G184:G187)+'Dealer Stats'!F$8/100*(1-'Player Stats'!$AN$3/100)</f>
        <v>0.26315912852290274</v>
      </c>
      <c r="V125" s="14">
        <f>SUM(H184:H187)+'Dealer Stats'!G$8/100*(1-'Player Stats'!$AN$3/100)</f>
        <v>0.26521221644282522</v>
      </c>
      <c r="W125" s="14">
        <f>SUM(I184:I187)+'Dealer Stats'!H$8/100*(1-'Player Stats'!$AN$3/100)</f>
        <v>0.24253726977734663</v>
      </c>
      <c r="X125" s="14">
        <f>SUM(J184:J187)+'Dealer Stats'!I$8/100*(1-'Player Stats'!$AN$3/100)</f>
        <v>0.21634312833145411</v>
      </c>
      <c r="Y125" s="14">
        <f>SUM(K184:K187)+'Dealer Stats'!J$8/100*(1-'Player Stats'!$AN$3/100)</f>
        <v>0.20151259855075707</v>
      </c>
      <c r="Z125" s="14">
        <f>SUM(L184:L187)+'Dealer Stats'!K$8/100*(1-'Player Stats'!$AN$3/100)</f>
        <v>0.25051877665024569</v>
      </c>
    </row>
    <row r="126" spans="1:26" x14ac:dyDescent="0.3">
      <c r="A126" s="46" t="s">
        <v>42</v>
      </c>
      <c r="B126" s="44"/>
      <c r="C126" s="44"/>
      <c r="P126" s="14">
        <v>17</v>
      </c>
      <c r="Q126" s="14">
        <f>SUM(C191:C194)+'Dealer Stats'!B$8/100*(1-'Player Stats'!$AO$3/100)</f>
        <v>0.21574093986315307</v>
      </c>
      <c r="R126" s="14">
        <f>SUM(D191:D194)+'Dealer Stats'!C$8/100*(1-'Player Stats'!$AO$3/100)</f>
        <v>0.21817426823617117</v>
      </c>
      <c r="S126" s="14">
        <f>SUM(E191:E194)+'Dealer Stats'!D$8/100*(1-'Player Stats'!$AO$3/100)</f>
        <v>0.2208059245537683</v>
      </c>
      <c r="T126" s="14">
        <f>SUM(F191:F194)+'Dealer Stats'!E$8/100*(1-'Player Stats'!$AO$3/100)</f>
        <v>0.22368538934088084</v>
      </c>
      <c r="U126" s="14">
        <f>SUM(G191:G194)+'Dealer Stats'!F$8/100*(1-'Player Stats'!$AO$3/100)</f>
        <v>0.23099215040123716</v>
      </c>
      <c r="V126" s="14">
        <f>SUM(H191:H194)+'Dealer Stats'!G$8/100*(1-'Player Stats'!$AO$3/100)</f>
        <v>0.24538321092382265</v>
      </c>
      <c r="W126" s="14">
        <f>SUM(I191:I194)+'Dealer Stats'!H$8/100*(1-'Player Stats'!$AO$3/100)</f>
        <v>0.22424087070944282</v>
      </c>
      <c r="X126" s="14">
        <f>SUM(J191:J194)+'Dealer Stats'!I$8/100*(1-'Player Stats'!$AO$3/100)</f>
        <v>0.19920495663479815</v>
      </c>
      <c r="Y126" s="14">
        <f>SUM(K191:K194)+'Dealer Stats'!J$8/100*(1-'Player Stats'!$AO$3/100)</f>
        <v>0.184207565093783</v>
      </c>
      <c r="Z126" s="14">
        <f>SUM(L191:L194)+'Dealer Stats'!K$8/100*(1-'Player Stats'!$AO$3/100)</f>
        <v>0.22083289221379332</v>
      </c>
    </row>
    <row r="127" spans="1:26" x14ac:dyDescent="0.3">
      <c r="A127" s="44" t="s">
        <v>18</v>
      </c>
      <c r="B127" s="44"/>
      <c r="C127" s="14">
        <v>2</v>
      </c>
      <c r="D127" s="14">
        <v>3</v>
      </c>
      <c r="E127" s="14">
        <v>4</v>
      </c>
      <c r="F127" s="14">
        <v>5</v>
      </c>
      <c r="G127" s="14">
        <v>6</v>
      </c>
      <c r="H127" s="14">
        <v>7</v>
      </c>
      <c r="I127" s="14">
        <v>8</v>
      </c>
      <c r="J127" s="14">
        <v>9</v>
      </c>
      <c r="K127" s="14">
        <v>10</v>
      </c>
      <c r="L127" s="14">
        <v>11</v>
      </c>
      <c r="P127" s="14">
        <v>18</v>
      </c>
      <c r="Q127" s="14">
        <f>SUM(C198:C201)+'Dealer Stats'!B$8/100*(1-'Player Stats'!$AP$3/100)</f>
        <v>0.17646032999882239</v>
      </c>
      <c r="R127" s="14">
        <f>SUM(D198:D201)+'Dealer Stats'!C$8/100*(1-'Player Stats'!$AP$3/100)</f>
        <v>0.17786665054931966</v>
      </c>
      <c r="S127" s="14">
        <f>SUM(E198:E201)+'Dealer Stats'!D$8/100*(1-'Player Stats'!$AP$3/100)</f>
        <v>0.17929019849979122</v>
      </c>
      <c r="T127" s="14">
        <f>SUM(F198:F201)+'Dealer Stats'!E$8/100*(1-'Player Stats'!$AP$3/100)</f>
        <v>0.18111297357790396</v>
      </c>
      <c r="U127" s="14">
        <f>SUM(G198:G201)+'Dealer Stats'!F$8/100*(1-'Player Stats'!$AP$3/100)</f>
        <v>0.18517752712270194</v>
      </c>
      <c r="V127" s="14">
        <f>SUM(H198:H201)+'Dealer Stats'!G$8/100*(1-'Player Stats'!$AP$3/100)</f>
        <v>0.19624841508600199</v>
      </c>
      <c r="W127" s="14">
        <f>SUM(I198:I201)+'Dealer Stats'!H$8/100*(1-'Player Stats'!$AP$3/100)</f>
        <v>0.19493117138938837</v>
      </c>
      <c r="X127" s="14">
        <f>SUM(J198:J201)+'Dealer Stats'!I$8/100*(1-'Player Stats'!$AP$3/100)</f>
        <v>0.17186678609927128</v>
      </c>
      <c r="Y127" s="14">
        <f>SUM(K198:K201)+'Dealer Stats'!J$8/100*(1-'Player Stats'!$AP$3/100)</f>
        <v>0.15675140369036444</v>
      </c>
      <c r="Z127" s="14">
        <f>SUM(L198:L201)+'Dealer Stats'!K$8/100*(1-'Player Stats'!$AP$3/100)</f>
        <v>0.18409821528828496</v>
      </c>
    </row>
    <row r="128" spans="1:26" x14ac:dyDescent="0.3">
      <c r="B128" s="14">
        <v>17</v>
      </c>
      <c r="C128" s="14">
        <f>SUM('Player Stats'!$I$4:$I$7)/100*'Dealer Stats'!B$3/100</f>
        <v>5.3610642537363848E-2</v>
      </c>
      <c r="D128" s="14">
        <f>SUM('Player Stats'!$I$4:$I$7)/100*'Dealer Stats'!C$3/100</f>
        <v>5.1700877189968859E-2</v>
      </c>
      <c r="E128" s="14">
        <f>SUM('Player Stats'!$I$4:$I$7)/100*'Dealer Stats'!D$3/100</f>
        <v>5.030509287083576E-2</v>
      </c>
      <c r="F128" s="14">
        <f>SUM('Player Stats'!$I$4:$I$7)/100*'Dealer Stats'!E$3/100</f>
        <v>4.6979433907779491E-2</v>
      </c>
      <c r="G128" s="14">
        <f>SUM('Player Stats'!$I$4:$I$7)/100*'Dealer Stats'!F$3/100</f>
        <v>6.4142714572693535E-2</v>
      </c>
      <c r="H128" s="14">
        <f>SUM('Player Stats'!$I$4:$I$7)/100*'Dealer Stats'!G$3/100</f>
        <v>0.14279534776840455</v>
      </c>
      <c r="I128" s="14">
        <f>SUM('Player Stats'!$I$4:$I$7)/100*'Dealer Stats'!H$3/100</f>
        <v>4.9939310507219829E-2</v>
      </c>
      <c r="J128" s="14">
        <f>SUM('Player Stats'!$I$4:$I$7)/100*'Dealer Stats'!I$3/100</f>
        <v>4.6606651107410579E-2</v>
      </c>
      <c r="K128" s="14">
        <f>SUM('Player Stats'!$I$4:$I$7)/100*'Dealer Stats'!J$3/100</f>
        <v>4.7005790221294814E-2</v>
      </c>
      <c r="L128" s="14">
        <f>SUM('Player Stats'!$I$4:$I$7)/100*'Dealer Stats'!K$3/100</f>
        <v>3.0637820604621745E-2</v>
      </c>
      <c r="P128" s="14">
        <v>19</v>
      </c>
      <c r="Q128" s="14">
        <f>SUM(C205:C208)+'Dealer Stats'!B$8/100*(1-'Player Stats'!$AQ$3/100)</f>
        <v>0.1269761654864795</v>
      </c>
      <c r="R128" s="14">
        <f>SUM(D205:D208)+'Dealer Stats'!C$8/100*(1-'Player Stats'!$AQ$3/100)</f>
        <v>0.12763114277101129</v>
      </c>
      <c r="S128" s="14">
        <f>SUM(E205:E208)+'Dealer Stats'!D$8/100*(1-'Player Stats'!$AQ$3/100)</f>
        <v>0.12830381023674706</v>
      </c>
      <c r="T128" s="14">
        <f>SUM(F205:F208)+'Dealer Stats'!E$8/100*(1-'Player Stats'!$AQ$3/100)</f>
        <v>0.12921103548568419</v>
      </c>
      <c r="U128" s="14">
        <f>SUM(G205:G208)+'Dealer Stats'!F$8/100*(1-'Player Stats'!$AQ$3/100)</f>
        <v>0.1312008129616713</v>
      </c>
      <c r="V128" s="14">
        <f>SUM(H205:H208)+'Dealer Stats'!G$8/100*(1-'Player Stats'!$AQ$3/100)</f>
        <v>0.13654631586389609</v>
      </c>
      <c r="W128" s="14">
        <f>SUM(I205:I208)+'Dealer Stats'!H$8/100*(1-'Player Stats'!$AQ$3/100)</f>
        <v>0.13798961484483194</v>
      </c>
      <c r="X128" s="14">
        <f>SUM(J205:J208)+'Dealer Stats'!I$8/100*(1-'Player Stats'!$AQ$3/100)</f>
        <v>0.13533068272893739</v>
      </c>
      <c r="Y128" s="14">
        <f>SUM(K205:K208)+'Dealer Stats'!J$8/100*(1-'Player Stats'!$AQ$3/100)</f>
        <v>0.11989339378207167</v>
      </c>
      <c r="Z128" s="14">
        <f>SUM(L205:L208)+'Dealer Stats'!K$8/100*(1-'Player Stats'!$AQ$3/100)</f>
        <v>0.13461453983832897</v>
      </c>
    </row>
    <row r="129" spans="1:26" x14ac:dyDescent="0.3">
      <c r="B129" s="14">
        <v>18</v>
      </c>
      <c r="C129" s="14">
        <f>SUM('Player Stats'!$I$5:$I$7)/100*'Dealer Stats'!B$4/100</f>
        <v>1.0308663137479985E-2</v>
      </c>
      <c r="D129" s="14">
        <f>SUM('Player Stats'!$I$5:$I$7)/100*'Dealer Stats'!C$4/100</f>
        <v>1.0034774411261362E-2</v>
      </c>
      <c r="E129" s="14">
        <f>SUM('Player Stats'!$I$5:$I$7)/100*'Dealer Stats'!D$4/100</f>
        <v>9.5770538766420873E-3</v>
      </c>
      <c r="F129" s="14">
        <f>SUM('Player Stats'!$I$5:$I$7)/100*'Dealer Stats'!E$4/100</f>
        <v>9.4398251435097325E-3</v>
      </c>
      <c r="G129" s="14">
        <f>SUM('Player Stats'!$I$5:$I$7)/100*'Dealer Stats'!F$4/100</f>
        <v>8.2716877593780255E-3</v>
      </c>
      <c r="H129" s="14">
        <f>SUM('Player Stats'!$I$5:$I$7)/100*'Dealer Stats'!G$4/100</f>
        <v>1.0741782932182236E-2</v>
      </c>
      <c r="I129" s="14">
        <f>SUM('Player Stats'!$I$5:$I$7)/100*'Dealer Stats'!H$4/100</f>
        <v>2.79706655128171E-2</v>
      </c>
      <c r="J129" s="14">
        <f>SUM('Player Stats'!$I$5:$I$7)/100*'Dealer Stats'!I$4/100</f>
        <v>9.1166572078936955E-3</v>
      </c>
      <c r="K129" s="14">
        <f>SUM('Player Stats'!$I$5:$I$7)/100*'Dealer Stats'!J$4/100</f>
        <v>9.4082552323621303E-3</v>
      </c>
      <c r="L129" s="14">
        <f>SUM('Player Stats'!$I$5:$I$7)/100*'Dealer Stats'!K$4/100</f>
        <v>1.2853184418359739E-2</v>
      </c>
      <c r="P129" s="14">
        <v>20</v>
      </c>
      <c r="Q129" s="14">
        <f>SUM(C212:C215)+'Dealer Stats'!B$8/100*(1-'Player Stats'!$AR$3/100)</f>
        <v>6.823493383504603E-2</v>
      </c>
      <c r="R129" s="14">
        <f>SUM(D212:D215)+'Dealer Stats'!C$8/100*(1-'Player Stats'!$AR$3/100)</f>
        <v>6.8455977588617142E-2</v>
      </c>
      <c r="S129" s="14">
        <f>SUM(E212:E215)+'Dealer Stats'!D$8/100*(1-'Player Stats'!$AR$3/100)</f>
        <v>6.8652637422392221E-2</v>
      </c>
      <c r="T129" s="14">
        <f>SUM(F212:F215)+'Dealer Stats'!E$8/100*(1-'Player Stats'!$AR$3/100)</f>
        <v>6.8932007431474637E-2</v>
      </c>
      <c r="U129" s="14">
        <f>SUM(G212:G215)+'Dealer Stats'!F$8/100*(1-'Player Stats'!$AR$3/100)</f>
        <v>6.9602305963417377E-2</v>
      </c>
      <c r="V129" s="14">
        <f>SUM(H212:H215)+'Dealer Stats'!G$8/100*(1-'Player Stats'!$AR$3/100)</f>
        <v>7.1405237145275191E-2</v>
      </c>
      <c r="W129" s="14">
        <f>SUM(I212:I215)+'Dealer Stats'!H$8/100*(1-'Player Stats'!$AR$3/100)</f>
        <v>7.1761110410735435E-2</v>
      </c>
      <c r="X129" s="14">
        <f>SUM(J212:J215)+'Dealer Stats'!I$8/100*(1-'Player Stats'!$AR$3/100)</f>
        <v>7.2396005348063619E-2</v>
      </c>
      <c r="Y129" s="14">
        <f>SUM(K212:K215)+'Dealer Stats'!J$8/100*(1-'Player Stats'!$AR$3/100)</f>
        <v>7.4192257222892605E-2</v>
      </c>
      <c r="Z129" s="14">
        <f>SUM(L212:L215)+'Dealer Stats'!K$8/100*(1-'Player Stats'!$AR$3/100)</f>
        <v>7.3516912798611861E-2</v>
      </c>
    </row>
    <row r="130" spans="1:26" x14ac:dyDescent="0.3">
      <c r="B130" s="14">
        <v>19</v>
      </c>
      <c r="C130" s="14">
        <f>SUM('Player Stats'!$I$6:$I$7)/100*'Dealer Stats'!B$5/100</f>
        <v>0</v>
      </c>
      <c r="D130" s="14">
        <f>SUM('Player Stats'!$I$6:$I$7)/100*'Dealer Stats'!C$5/100</f>
        <v>0</v>
      </c>
      <c r="E130" s="14">
        <f>SUM('Player Stats'!$I$6:$I$7)/100*'Dealer Stats'!D$5/100</f>
        <v>0</v>
      </c>
      <c r="F130" s="14">
        <f>SUM('Player Stats'!$I$6:$I$7)/100*'Dealer Stats'!E$5/100</f>
        <v>0</v>
      </c>
      <c r="G130" s="14">
        <f>SUM('Player Stats'!$I$6:$I$7)/100*'Dealer Stats'!F$5/100</f>
        <v>0</v>
      </c>
      <c r="H130" s="14">
        <f>SUM('Player Stats'!$I$6:$I$7)/100*'Dealer Stats'!G$5/100</f>
        <v>0</v>
      </c>
      <c r="I130" s="14">
        <f>SUM('Player Stats'!$I$6:$I$7)/100*'Dealer Stats'!H$5/100</f>
        <v>0</v>
      </c>
      <c r="J130" s="14">
        <f>SUM('Player Stats'!$I$6:$I$7)/100*'Dealer Stats'!I$5/100</f>
        <v>0</v>
      </c>
      <c r="K130" s="14">
        <f>SUM('Player Stats'!$I$6:$I$7)/100*'Dealer Stats'!J$5/100</f>
        <v>0</v>
      </c>
      <c r="L130" s="14">
        <f>SUM('Player Stats'!$I$6:$I$7)/100*'Dealer Stats'!K$5/100</f>
        <v>0</v>
      </c>
    </row>
    <row r="131" spans="1:26" x14ac:dyDescent="0.3">
      <c r="B131" s="14">
        <v>20</v>
      </c>
      <c r="C131" s="14">
        <f>SUM('Player Stats'!$I$7)/100*'Dealer Stats'!B$7/100</f>
        <v>0</v>
      </c>
      <c r="D131" s="14">
        <f>SUM('Player Stats'!$I$7)/100*'Dealer Stats'!C$7/100</f>
        <v>0</v>
      </c>
      <c r="E131" s="14">
        <f>SUM('Player Stats'!$I$7)/100*'Dealer Stats'!D$7/100</f>
        <v>0</v>
      </c>
      <c r="F131" s="14">
        <f>SUM('Player Stats'!$I$7)/100*'Dealer Stats'!E$7/100</f>
        <v>0</v>
      </c>
      <c r="G131" s="14">
        <f>SUM('Player Stats'!$I$7)/100*'Dealer Stats'!F$7/100</f>
        <v>0</v>
      </c>
      <c r="H131" s="14">
        <f>SUM('Player Stats'!$I$7)/100*'Dealer Stats'!G$7/100</f>
        <v>0</v>
      </c>
      <c r="I131" s="14">
        <f>SUM('Player Stats'!$I$7)/100*'Dealer Stats'!H$7/100</f>
        <v>0</v>
      </c>
      <c r="J131" s="14">
        <f>SUM('Player Stats'!$I$7)/100*'Dealer Stats'!I$7/100</f>
        <v>0</v>
      </c>
      <c r="K131" s="14">
        <f>SUM('Player Stats'!$I$7)/100*'Dealer Stats'!J$7/100</f>
        <v>0</v>
      </c>
      <c r="L131" s="14">
        <f>SUM('Player Stats'!$I$7)/100*'Dealer Stats'!K$7/100</f>
        <v>0</v>
      </c>
    </row>
    <row r="133" spans="1:26" x14ac:dyDescent="0.3">
      <c r="A133" s="46" t="s">
        <v>45</v>
      </c>
      <c r="B133" s="44"/>
      <c r="C133" s="44"/>
      <c r="Q133" s="47" t="s">
        <v>72</v>
      </c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x14ac:dyDescent="0.3">
      <c r="A134" s="44" t="s">
        <v>18</v>
      </c>
      <c r="B134" s="44"/>
      <c r="C134" s="14">
        <v>2</v>
      </c>
      <c r="D134" s="14">
        <v>3</v>
      </c>
      <c r="E134" s="14">
        <v>4</v>
      </c>
      <c r="F134" s="14">
        <v>5</v>
      </c>
      <c r="G134" s="14">
        <v>6</v>
      </c>
      <c r="H134" s="14">
        <v>7</v>
      </c>
      <c r="I134" s="14">
        <v>8</v>
      </c>
      <c r="J134" s="14">
        <v>9</v>
      </c>
      <c r="K134" s="14">
        <v>10</v>
      </c>
      <c r="L134" s="14">
        <v>11</v>
      </c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x14ac:dyDescent="0.3">
      <c r="B135" s="14">
        <v>17</v>
      </c>
      <c r="C135" s="14">
        <f>SUM('Player Stats'!$J$4:$J$7)/100*'Dealer Stats'!B$3/100</f>
        <v>6.4285285904865833E-2</v>
      </c>
      <c r="D135" s="14">
        <f>SUM('Player Stats'!$J$4:$J$7)/100*'Dealer Stats'!C$3/100</f>
        <v>6.1995259045312195E-2</v>
      </c>
      <c r="E135" s="14">
        <f>SUM('Player Stats'!$J$4:$J$7)/100*'Dealer Stats'!D$3/100</f>
        <v>6.0321554165642749E-2</v>
      </c>
      <c r="F135" s="14">
        <f>SUM('Player Stats'!$J$4:$J$7)/100*'Dealer Stats'!E$3/100</f>
        <v>5.6333709082212718E-2</v>
      </c>
      <c r="G135" s="14">
        <f>SUM('Player Stats'!$J$4:$J$7)/100*'Dealer Stats'!F$3/100</f>
        <v>7.6914443660062254E-2</v>
      </c>
      <c r="H135" s="14">
        <f>SUM('Player Stats'!$J$4:$J$7)/100*'Dealer Stats'!G$3/100</f>
        <v>0.17122793763904057</v>
      </c>
      <c r="I135" s="14">
        <f>SUM('Player Stats'!$J$4:$J$7)/100*'Dealer Stats'!H$3/100</f>
        <v>5.9882939317711784E-2</v>
      </c>
      <c r="J135" s="14">
        <f>SUM('Player Stats'!$J$4:$J$7)/100*'Dealer Stats'!I$3/100</f>
        <v>5.5886699910751465E-2</v>
      </c>
      <c r="K135" s="14">
        <f>SUM('Player Stats'!$J$4:$J$7)/100*'Dealer Stats'!J$3/100</f>
        <v>5.636531331356566E-2</v>
      </c>
      <c r="L135" s="14">
        <f>SUM('Player Stats'!$J$4:$J$7)/100*'Dealer Stats'!K$3/100</f>
        <v>3.6738247554063845E-2</v>
      </c>
      <c r="Q135" s="14">
        <v>2</v>
      </c>
      <c r="R135" s="14">
        <v>3</v>
      </c>
      <c r="S135" s="14">
        <v>4</v>
      </c>
      <c r="T135" s="14">
        <v>5</v>
      </c>
      <c r="U135" s="14">
        <v>6</v>
      </c>
      <c r="V135" s="14">
        <v>7</v>
      </c>
      <c r="W135" s="14">
        <v>8</v>
      </c>
      <c r="X135" s="14">
        <v>9</v>
      </c>
      <c r="Y135" s="14">
        <v>10</v>
      </c>
      <c r="Z135" s="14">
        <v>11</v>
      </c>
    </row>
    <row r="136" spans="1:26" x14ac:dyDescent="0.3">
      <c r="B136" s="14">
        <v>18</v>
      </c>
      <c r="C136" s="14">
        <f>SUM('Player Stats'!$J$5:$J$7)/100*'Dealer Stats'!B$4/100</f>
        <v>5.1314743956896211E-2</v>
      </c>
      <c r="D136" s="14">
        <f>SUM('Player Stats'!$J$5:$J$7)/100*'Dealer Stats'!C$4/100</f>
        <v>4.9951373200557307E-2</v>
      </c>
      <c r="E136" s="14">
        <f>SUM('Player Stats'!$J$5:$J$7)/100*'Dealer Stats'!D$4/100</f>
        <v>4.7672919464649952E-2</v>
      </c>
      <c r="F136" s="14">
        <f>SUM('Player Stats'!$J$5:$J$7)/100*'Dealer Stats'!E$4/100</f>
        <v>4.6989818541639534E-2</v>
      </c>
      <c r="G136" s="14">
        <f>SUM('Player Stats'!$J$5:$J$7)/100*'Dealer Stats'!F$4/100</f>
        <v>4.1175032475417331E-2</v>
      </c>
      <c r="H136" s="14">
        <f>SUM('Player Stats'!$J$5:$J$7)/100*'Dealer Stats'!G$4/100</f>
        <v>5.3470739460037914E-2</v>
      </c>
      <c r="I136" s="14">
        <f>SUM('Player Stats'!$J$5:$J$7)/100*'Dealer Stats'!H$4/100</f>
        <v>0.13923314012228613</v>
      </c>
      <c r="J136" s="14">
        <f>SUM('Player Stats'!$J$5:$J$7)/100*'Dealer Stats'!I$4/100</f>
        <v>4.5381144395433066E-2</v>
      </c>
      <c r="K136" s="14">
        <f>SUM('Player Stats'!$J$5:$J$7)/100*'Dealer Stats'!J$4/100</f>
        <v>4.6832668978628672E-2</v>
      </c>
      <c r="L136" s="14">
        <f>SUM('Player Stats'!$J$5:$J$7)/100*'Dealer Stats'!K$4/100</f>
        <v>6.3980931248096923E-2</v>
      </c>
      <c r="P136" s="14">
        <v>6</v>
      </c>
      <c r="Q136" s="14">
        <f>'Dealer Stats'!B$8/100</f>
        <v>0.36520401737014557</v>
      </c>
      <c r="R136" s="14">
        <f>'Dealer Stats'!C$8/100</f>
        <v>0.3834033297863495</v>
      </c>
      <c r="S136" s="14">
        <f>'Dealer Stats'!D$8/100</f>
        <v>0.40263151720340518</v>
      </c>
      <c r="T136" s="14">
        <f>'Dealer Stats'!E$8/100</f>
        <v>0.42484714412695879</v>
      </c>
      <c r="U136" s="14">
        <f>'Dealer Stats'!F$8/100</f>
        <v>0.42245105707917879</v>
      </c>
      <c r="V136" s="14">
        <f>'Dealer Stats'!G$8/100</f>
        <v>0.26179280201417482</v>
      </c>
      <c r="W136" s="14">
        <f>'Dealer Stats'!H$8/100</f>
        <v>0.24374009527744028</v>
      </c>
      <c r="X136" s="14">
        <f>'Dealer Stats'!I$8/100</f>
        <v>0.22915048314324199</v>
      </c>
      <c r="Y136" s="14">
        <f>'Dealer Stats'!J$8/100</f>
        <v>0.2302904811369747</v>
      </c>
      <c r="Z136" s="14">
        <f>'Dealer Stats'!K$8/100</f>
        <v>0.39130334103134889</v>
      </c>
    </row>
    <row r="137" spans="1:26" x14ac:dyDescent="0.3">
      <c r="B137" s="14">
        <v>19</v>
      </c>
      <c r="C137" s="14">
        <f>SUM('Player Stats'!$J$6:$J$7)/100*'Dealer Stats'!B$5/100</f>
        <v>9.8761171184071628E-3</v>
      </c>
      <c r="D137" s="14">
        <f>SUM('Player Stats'!$J$6:$J$7)/100*'Dealer Stats'!C$5/100</f>
        <v>9.5590296518616603E-3</v>
      </c>
      <c r="E137" s="14">
        <f>SUM('Player Stats'!$J$6:$J$7)/100*'Dealer Stats'!D$5/100</f>
        <v>9.2850800651199904E-3</v>
      </c>
      <c r="F137" s="14">
        <f>SUM('Player Stats'!$J$6:$J$7)/100*'Dealer Stats'!E$5/100</f>
        <v>8.9993446162621744E-3</v>
      </c>
      <c r="G137" s="14">
        <f>SUM('Player Stats'!$J$6:$J$7)/100*'Dealer Stats'!F$5/100</f>
        <v>8.2469674239491423E-3</v>
      </c>
      <c r="H137" s="14">
        <f>SUM('Player Stats'!$J$6:$J$7)/100*'Dealer Stats'!G$5/100</f>
        <v>6.0705656528800157E-3</v>
      </c>
      <c r="I137" s="14">
        <f>SUM('Player Stats'!$J$6:$J$7)/100*'Dealer Stats'!H$5/100</f>
        <v>9.9618894658845304E-3</v>
      </c>
      <c r="J137" s="14">
        <f>SUM('Player Stats'!$J$6:$J$7)/100*'Dealer Stats'!I$5/100</f>
        <v>2.7212813794328033E-2</v>
      </c>
      <c r="K137" s="14">
        <f>SUM('Player Stats'!$J$6:$J$7)/100*'Dealer Stats'!J$5/100</f>
        <v>9.3903952372674446E-3</v>
      </c>
      <c r="L137" s="14">
        <f>SUM('Player Stats'!$J$6:$J$7)/100*'Dealer Stats'!K$5/100</f>
        <v>1.2282312399725024E-2</v>
      </c>
      <c r="P137" s="14">
        <v>7</v>
      </c>
      <c r="Q137" s="14">
        <f>'Dealer Stats'!B$8/100</f>
        <v>0.36520401737014557</v>
      </c>
      <c r="R137" s="14">
        <f>'Dealer Stats'!C$8/100</f>
        <v>0.3834033297863495</v>
      </c>
      <c r="S137" s="14">
        <f>'Dealer Stats'!D$8/100</f>
        <v>0.40263151720340518</v>
      </c>
      <c r="T137" s="14">
        <f>'Dealer Stats'!E$8/100</f>
        <v>0.42484714412695879</v>
      </c>
      <c r="U137" s="14">
        <f>'Dealer Stats'!F$8/100</f>
        <v>0.42245105707917879</v>
      </c>
      <c r="V137" s="14">
        <f>'Dealer Stats'!G$8/100</f>
        <v>0.26179280201417482</v>
      </c>
      <c r="W137" s="14">
        <f>'Dealer Stats'!H$8/100</f>
        <v>0.24374009527744028</v>
      </c>
      <c r="X137" s="14">
        <f>'Dealer Stats'!I$8/100</f>
        <v>0.22915048314324199</v>
      </c>
      <c r="Y137" s="14">
        <f>'Dealer Stats'!J$8/100</f>
        <v>0.2302904811369747</v>
      </c>
      <c r="Z137" s="14">
        <f>'Dealer Stats'!K$8/100</f>
        <v>0.39130334103134889</v>
      </c>
    </row>
    <row r="138" spans="1:26" x14ac:dyDescent="0.3">
      <c r="B138" s="14">
        <v>20</v>
      </c>
      <c r="C138" s="14">
        <f>SUM('Player Stats'!$J$7)/100*'Dealer Stats'!B$7/100</f>
        <v>0</v>
      </c>
      <c r="D138" s="14">
        <f>SUM('Player Stats'!$J$7)/100*'Dealer Stats'!C$7/100</f>
        <v>0</v>
      </c>
      <c r="E138" s="14">
        <f>SUM('Player Stats'!$J$7)/100*'Dealer Stats'!D$7/100</f>
        <v>0</v>
      </c>
      <c r="F138" s="14">
        <f>SUM('Player Stats'!$J$7)/100*'Dealer Stats'!E$7/100</f>
        <v>0</v>
      </c>
      <c r="G138" s="14">
        <f>SUM('Player Stats'!$J$7)/100*'Dealer Stats'!F$7/100</f>
        <v>0</v>
      </c>
      <c r="H138" s="14">
        <f>SUM('Player Stats'!$J$7)/100*'Dealer Stats'!G$7/100</f>
        <v>0</v>
      </c>
      <c r="I138" s="14">
        <f>SUM('Player Stats'!$J$7)/100*'Dealer Stats'!H$7/100</f>
        <v>0</v>
      </c>
      <c r="J138" s="14">
        <f>SUM('Player Stats'!$J$7)/100*'Dealer Stats'!I$7/100</f>
        <v>0</v>
      </c>
      <c r="K138" s="14">
        <f>SUM('Player Stats'!$J$7)/100*'Dealer Stats'!J$7/100</f>
        <v>0</v>
      </c>
      <c r="L138" s="14">
        <f>SUM('Player Stats'!$J$7)/100*'Dealer Stats'!K$7/100</f>
        <v>0</v>
      </c>
      <c r="P138" s="14">
        <v>8</v>
      </c>
      <c r="Q138" s="14">
        <f>'Dealer Stats'!B$8/100</f>
        <v>0.36520401737014557</v>
      </c>
      <c r="R138" s="14">
        <f>'Dealer Stats'!C$8/100</f>
        <v>0.3834033297863495</v>
      </c>
      <c r="S138" s="14">
        <f>'Dealer Stats'!D$8/100</f>
        <v>0.40263151720340518</v>
      </c>
      <c r="T138" s="14">
        <f>'Dealer Stats'!E$8/100</f>
        <v>0.42484714412695879</v>
      </c>
      <c r="U138" s="14">
        <f>'Dealer Stats'!F$8/100</f>
        <v>0.42245105707917879</v>
      </c>
      <c r="V138" s="14">
        <f>'Dealer Stats'!G$8/100</f>
        <v>0.26179280201417482</v>
      </c>
      <c r="W138" s="14">
        <f>'Dealer Stats'!H$8/100</f>
        <v>0.24374009527744028</v>
      </c>
      <c r="X138" s="14">
        <f>'Dealer Stats'!I$8/100</f>
        <v>0.22915048314324199</v>
      </c>
      <c r="Y138" s="14">
        <f>'Dealer Stats'!J$8/100</f>
        <v>0.2302904811369747</v>
      </c>
      <c r="Z138" s="14">
        <f>'Dealer Stats'!K$8/100</f>
        <v>0.39130334103134889</v>
      </c>
    </row>
    <row r="139" spans="1:26" x14ac:dyDescent="0.3">
      <c r="P139" s="14">
        <v>9</v>
      </c>
      <c r="Q139" s="14">
        <f>'Dealer Stats'!B$8/100</f>
        <v>0.36520401737014557</v>
      </c>
      <c r="R139" s="14">
        <f>'Dealer Stats'!C$8/100</f>
        <v>0.3834033297863495</v>
      </c>
      <c r="S139" s="14">
        <f>'Dealer Stats'!D$8/100</f>
        <v>0.40263151720340518</v>
      </c>
      <c r="T139" s="14">
        <f>'Dealer Stats'!E$8/100</f>
        <v>0.42484714412695879</v>
      </c>
      <c r="U139" s="14">
        <f>'Dealer Stats'!F$8/100</f>
        <v>0.42245105707917879</v>
      </c>
      <c r="V139" s="14">
        <f>'Dealer Stats'!G$8/100</f>
        <v>0.26179280201417482</v>
      </c>
      <c r="W139" s="14">
        <f>'Dealer Stats'!H$8/100</f>
        <v>0.24374009527744028</v>
      </c>
      <c r="X139" s="14">
        <f>'Dealer Stats'!I$8/100</f>
        <v>0.22915048314324199</v>
      </c>
      <c r="Y139" s="14">
        <f>'Dealer Stats'!J$8/100</f>
        <v>0.2302904811369747</v>
      </c>
      <c r="Z139" s="14">
        <f>'Dealer Stats'!K$8/100</f>
        <v>0.39130334103134889</v>
      </c>
    </row>
    <row r="140" spans="1:26" x14ac:dyDescent="0.3">
      <c r="A140" s="46" t="s">
        <v>47</v>
      </c>
      <c r="B140" s="44"/>
      <c r="C140" s="44"/>
      <c r="P140" s="14">
        <v>10</v>
      </c>
      <c r="Q140" s="14">
        <f>'Dealer Stats'!B$8/100</f>
        <v>0.36520401737014557</v>
      </c>
      <c r="R140" s="14">
        <f>'Dealer Stats'!C$8/100</f>
        <v>0.3834033297863495</v>
      </c>
      <c r="S140" s="14">
        <f>'Dealer Stats'!D$8/100</f>
        <v>0.40263151720340518</v>
      </c>
      <c r="T140" s="14">
        <f>'Dealer Stats'!E$8/100</f>
        <v>0.42484714412695879</v>
      </c>
      <c r="U140" s="14">
        <f>'Dealer Stats'!F$8/100</f>
        <v>0.42245105707917879</v>
      </c>
      <c r="V140" s="14">
        <f>'Dealer Stats'!G$8/100</f>
        <v>0.26179280201417482</v>
      </c>
      <c r="W140" s="14">
        <f>'Dealer Stats'!H$8/100</f>
        <v>0.24374009527744028</v>
      </c>
      <c r="X140" s="14">
        <f>'Dealer Stats'!I$8/100</f>
        <v>0.22915048314324199</v>
      </c>
      <c r="Y140" s="14">
        <f>'Dealer Stats'!J$8/100</f>
        <v>0.2302904811369747</v>
      </c>
      <c r="Z140" s="14">
        <f>'Dealer Stats'!K$8/100</f>
        <v>0.39130334103134889</v>
      </c>
    </row>
    <row r="141" spans="1:26" x14ac:dyDescent="0.3">
      <c r="A141" s="44" t="s">
        <v>18</v>
      </c>
      <c r="B141" s="44"/>
      <c r="C141" s="14">
        <v>2</v>
      </c>
      <c r="D141" s="14">
        <v>3</v>
      </c>
      <c r="E141" s="14">
        <v>4</v>
      </c>
      <c r="F141" s="14">
        <v>5</v>
      </c>
      <c r="G141" s="14">
        <v>6</v>
      </c>
      <c r="H141" s="14">
        <v>7</v>
      </c>
      <c r="I141" s="14">
        <v>8</v>
      </c>
      <c r="J141" s="14">
        <v>9</v>
      </c>
      <c r="K141" s="14">
        <v>10</v>
      </c>
      <c r="L141" s="14">
        <v>11</v>
      </c>
      <c r="P141" s="14">
        <v>11</v>
      </c>
      <c r="Q141" s="14">
        <f>'Dealer Stats'!B$8/100</f>
        <v>0.36520401737014557</v>
      </c>
      <c r="R141" s="14">
        <f>'Dealer Stats'!C$8/100</f>
        <v>0.3834033297863495</v>
      </c>
      <c r="S141" s="14">
        <f>'Dealer Stats'!D$8/100</f>
        <v>0.40263151720340518</v>
      </c>
      <c r="T141" s="14">
        <f>'Dealer Stats'!E$8/100</f>
        <v>0.42484714412695879</v>
      </c>
      <c r="U141" s="14">
        <f>'Dealer Stats'!F$8/100</f>
        <v>0.42245105707917879</v>
      </c>
      <c r="V141" s="14">
        <f>'Dealer Stats'!G$8/100</f>
        <v>0.26179280201417482</v>
      </c>
      <c r="W141" s="14">
        <f>'Dealer Stats'!H$8/100</f>
        <v>0.24374009527744028</v>
      </c>
      <c r="X141" s="14">
        <f>'Dealer Stats'!I$8/100</f>
        <v>0.22915048314324199</v>
      </c>
      <c r="Y141" s="14">
        <f>'Dealer Stats'!J$8/100</f>
        <v>0.2302904811369747</v>
      </c>
      <c r="Z141" s="14">
        <f>'Dealer Stats'!K$8/100</f>
        <v>0.39130334103134889</v>
      </c>
    </row>
    <row r="142" spans="1:26" x14ac:dyDescent="0.3">
      <c r="B142" s="14">
        <v>17</v>
      </c>
      <c r="C142" s="14">
        <f>SUM('Player Stats'!$K$4:$K$7)/100*'Dealer Stats'!B$3/100</f>
        <v>7.4844058747205303E-2</v>
      </c>
      <c r="D142" s="14">
        <f>SUM('Player Stats'!$K$4:$K$7)/100*'Dealer Stats'!C$3/100</f>
        <v>7.2177898017007192E-2</v>
      </c>
      <c r="E142" s="14">
        <f>SUM('Player Stats'!$K$4:$K$7)/100*'Dealer Stats'!D$3/100</f>
        <v>7.0229289333445577E-2</v>
      </c>
      <c r="F142" s="14">
        <f>SUM('Player Stats'!$K$4:$K$7)/100*'Dealer Stats'!E$3/100</f>
        <v>6.5586445990714171E-2</v>
      </c>
      <c r="G142" s="14">
        <f>SUM('Player Stats'!$K$4:$K$7)/100*'Dealer Stats'!F$3/100</f>
        <v>8.9547538892824435E-2</v>
      </c>
      <c r="H142" s="14">
        <f>SUM('Player Stats'!$K$4:$K$7)/100*'Dealer Stats'!G$3/100</f>
        <v>0.19935189901440797</v>
      </c>
      <c r="I142" s="14">
        <f>SUM('Player Stats'!$K$4:$K$7)/100*'Dealer Stats'!H$3/100</f>
        <v>6.9718632579199774E-2</v>
      </c>
      <c r="J142" s="14">
        <f>SUM('Player Stats'!$K$4:$K$7)/100*'Dealer Stats'!I$3/100</f>
        <v>6.5066016156445472E-2</v>
      </c>
      <c r="K142" s="14">
        <f>SUM('Player Stats'!$K$4:$K$7)/100*'Dealer Stats'!J$3/100</f>
        <v>6.5623241175098046E-2</v>
      </c>
      <c r="L142" s="14">
        <f>SUM('Player Stats'!$K$4:$K$7)/100*'Dealer Stats'!K$3/100</f>
        <v>4.2772455928326243E-2</v>
      </c>
      <c r="P142" s="14">
        <v>12</v>
      </c>
      <c r="Q142" s="14">
        <f>'Dealer Stats'!B$8/100</f>
        <v>0.36520401737014557</v>
      </c>
      <c r="R142" s="14">
        <f>'Dealer Stats'!C$8/100</f>
        <v>0.3834033297863495</v>
      </c>
      <c r="S142" s="14">
        <f>'Dealer Stats'!D$8/100</f>
        <v>0.40263151720340518</v>
      </c>
      <c r="T142" s="14">
        <f>'Dealer Stats'!E$8/100</f>
        <v>0.42484714412695879</v>
      </c>
      <c r="U142" s="14">
        <f>'Dealer Stats'!F$8/100</f>
        <v>0.42245105707917879</v>
      </c>
      <c r="V142" s="14">
        <f>'Dealer Stats'!G$8/100</f>
        <v>0.26179280201417482</v>
      </c>
      <c r="W142" s="14">
        <f>'Dealer Stats'!H$8/100</f>
        <v>0.24374009527744028</v>
      </c>
      <c r="X142" s="14">
        <f>'Dealer Stats'!I$8/100</f>
        <v>0.22915048314324199</v>
      </c>
      <c r="Y142" s="14">
        <f>'Dealer Stats'!J$8/100</f>
        <v>0.2302904811369747</v>
      </c>
      <c r="Z142" s="14">
        <f>'Dealer Stats'!K$8/100</f>
        <v>0.39130334103134889</v>
      </c>
    </row>
    <row r="143" spans="1:26" x14ac:dyDescent="0.3">
      <c r="B143" s="14">
        <v>18</v>
      </c>
      <c r="C143" s="14">
        <f>SUM('Player Stats'!$K$5:$K$7)/100*'Dealer Stats'!B$4/100</f>
        <v>6.1549008176113994E-2</v>
      </c>
      <c r="D143" s="14">
        <f>SUM('Player Stats'!$K$5:$K$7)/100*'Dealer Stats'!C$4/100</f>
        <v>5.991372538293735E-2</v>
      </c>
      <c r="E143" s="14">
        <f>SUM('Player Stats'!$K$5:$K$7)/100*'Dealer Stats'!D$4/100</f>
        <v>5.7180854539071173E-2</v>
      </c>
      <c r="F143" s="14">
        <f>SUM('Player Stats'!$K$5:$K$7)/100*'Dealer Stats'!E$4/100</f>
        <v>5.6361515279953062E-2</v>
      </c>
      <c r="G143" s="14">
        <f>SUM('Player Stats'!$K$5:$K$7)/100*'Dealer Stats'!F$4/100</f>
        <v>4.9387022424003293E-2</v>
      </c>
      <c r="H143" s="14">
        <f>SUM('Player Stats'!$K$5:$K$7)/100*'Dealer Stats'!G$4/100</f>
        <v>6.4134997593931209E-2</v>
      </c>
      <c r="I143" s="14">
        <f>SUM('Player Stats'!$K$5:$K$7)/100*'Dealer Stats'!H$4/100</f>
        <v>0.16700193782455647</v>
      </c>
      <c r="J143" s="14">
        <f>SUM('Player Stats'!$K$5:$K$7)/100*'Dealer Stats'!I$4/100</f>
        <v>5.4432005541762918E-2</v>
      </c>
      <c r="K143" s="14">
        <f>SUM('Player Stats'!$K$5:$K$7)/100*'Dealer Stats'!J$4/100</f>
        <v>5.6173023649813525E-2</v>
      </c>
      <c r="L143" s="14">
        <f>SUM('Player Stats'!$K$5:$K$7)/100*'Dealer Stats'!K$4/100</f>
        <v>7.6741352618115918E-2</v>
      </c>
      <c r="P143" s="14">
        <v>13</v>
      </c>
      <c r="Q143" s="14">
        <f>'Dealer Stats'!B$8/100</f>
        <v>0.36520401737014557</v>
      </c>
      <c r="R143" s="14">
        <f>'Dealer Stats'!C$8/100</f>
        <v>0.3834033297863495</v>
      </c>
      <c r="S143" s="14">
        <f>'Dealer Stats'!D$8/100</f>
        <v>0.40263151720340518</v>
      </c>
      <c r="T143" s="14">
        <f>'Dealer Stats'!E$8/100</f>
        <v>0.42484714412695879</v>
      </c>
      <c r="U143" s="14">
        <f>'Dealer Stats'!F$8/100</f>
        <v>0.42245105707917879</v>
      </c>
      <c r="V143" s="14">
        <f>'Dealer Stats'!G$8/100</f>
        <v>0.26179280201417482</v>
      </c>
      <c r="W143" s="14">
        <f>'Dealer Stats'!H$8/100</f>
        <v>0.24374009527744028</v>
      </c>
      <c r="X143" s="14">
        <f>'Dealer Stats'!I$8/100</f>
        <v>0.22915048314324199</v>
      </c>
      <c r="Y143" s="14">
        <f>'Dealer Stats'!J$8/100</f>
        <v>0.2302904811369747</v>
      </c>
      <c r="Z143" s="14">
        <f>'Dealer Stats'!K$8/100</f>
        <v>0.39130334103134889</v>
      </c>
    </row>
    <row r="144" spans="1:26" x14ac:dyDescent="0.3">
      <c r="B144" s="14">
        <v>19</v>
      </c>
      <c r="C144" s="14">
        <f>SUM('Player Stats'!$K$6:$K$7)/100*'Dealer Stats'!B$5/100</f>
        <v>4.9350077616589487E-2</v>
      </c>
      <c r="D144" s="14">
        <f>SUM('Player Stats'!$K$6:$K$7)/100*'Dealer Stats'!C$5/100</f>
        <v>4.7765619787904681E-2</v>
      </c>
      <c r="E144" s="14">
        <f>SUM('Player Stats'!$K$6:$K$7)/100*'Dealer Stats'!D$5/100</f>
        <v>4.6396718102490651E-2</v>
      </c>
      <c r="F144" s="14">
        <f>SUM('Player Stats'!$K$6:$K$7)/100*'Dealer Stats'!E$5/100</f>
        <v>4.496892351379924E-2</v>
      </c>
      <c r="G144" s="14">
        <f>SUM('Player Stats'!$K$6:$K$7)/100*'Dealer Stats'!F$5/100</f>
        <v>4.1209361694873776E-2</v>
      </c>
      <c r="H144" s="14">
        <f>SUM('Player Stats'!$K$6:$K$7)/100*'Dealer Stats'!G$5/100</f>
        <v>3.0334075887766331E-2</v>
      </c>
      <c r="I144" s="14">
        <f>SUM('Player Stats'!$K$6:$K$7)/100*'Dealer Stats'!H$5/100</f>
        <v>4.9778674397552722E-2</v>
      </c>
      <c r="J144" s="14">
        <f>SUM('Player Stats'!$K$6:$K$7)/100*'Dealer Stats'!I$5/100</f>
        <v>0.13598000679972491</v>
      </c>
      <c r="K144" s="14">
        <f>SUM('Player Stats'!$K$6:$K$7)/100*'Dealer Stats'!J$5/100</f>
        <v>4.6922968637733348E-2</v>
      </c>
      <c r="L144" s="14">
        <f>SUM('Player Stats'!$K$6:$K$7)/100*'Dealer Stats'!K$5/100</f>
        <v>6.1373621127671238E-2</v>
      </c>
      <c r="P144" s="14">
        <v>14</v>
      </c>
      <c r="Q144" s="14">
        <f>'Dealer Stats'!B$8/100</f>
        <v>0.36520401737014557</v>
      </c>
      <c r="R144" s="14">
        <f>'Dealer Stats'!C$8/100</f>
        <v>0.3834033297863495</v>
      </c>
      <c r="S144" s="14">
        <f>'Dealer Stats'!D$8/100</f>
        <v>0.40263151720340518</v>
      </c>
      <c r="T144" s="14">
        <f>'Dealer Stats'!E$8/100</f>
        <v>0.42484714412695879</v>
      </c>
      <c r="U144" s="14">
        <f>'Dealer Stats'!F$8/100</f>
        <v>0.42245105707917879</v>
      </c>
      <c r="V144" s="14">
        <f>'Dealer Stats'!G$8/100</f>
        <v>0.26179280201417482</v>
      </c>
      <c r="W144" s="14">
        <f>'Dealer Stats'!H$8/100</f>
        <v>0.24374009527744028</v>
      </c>
      <c r="X144" s="14">
        <f>'Dealer Stats'!I$8/100</f>
        <v>0.22915048314324199</v>
      </c>
      <c r="Y144" s="14">
        <f>'Dealer Stats'!J$8/100</f>
        <v>0.2302904811369747</v>
      </c>
      <c r="Z144" s="14">
        <f>'Dealer Stats'!K$8/100</f>
        <v>0.39130334103134889</v>
      </c>
    </row>
    <row r="145" spans="1:31" x14ac:dyDescent="0.3">
      <c r="B145" s="14">
        <v>20</v>
      </c>
      <c r="C145" s="14">
        <f>SUM('Player Stats'!$K$7)/100*'Dealer Stats'!B$6/100</f>
        <v>9.3571973662161228E-3</v>
      </c>
      <c r="D145" s="14">
        <f>SUM('Player Stats'!$K$7)/100*'Dealer Stats'!C$6/100</f>
        <v>9.1423181483629174E-3</v>
      </c>
      <c r="E145" s="14">
        <f>SUM('Player Stats'!$K$7)/100*'Dealer Stats'!D$6/100</f>
        <v>8.8606291989036818E-3</v>
      </c>
      <c r="F145" s="14">
        <f>SUM('Player Stats'!$K$7)/100*'Dealer Stats'!E$6/100</f>
        <v>8.5091252248134727E-3</v>
      </c>
      <c r="G145" s="14">
        <f>SUM('Player Stats'!$K$7)/100*'Dealer Stats'!F$6/100</f>
        <v>7.8538890708338676E-3</v>
      </c>
      <c r="H145" s="14">
        <f>SUM('Player Stats'!$K$7)/100*'Dealer Stats'!G$6/100</f>
        <v>6.0980013428556957E-3</v>
      </c>
      <c r="I145" s="14">
        <f>SUM('Player Stats'!$K$7)/100*'Dealer Stats'!H$6/100</f>
        <v>5.3607768765256639E-3</v>
      </c>
      <c r="J145" s="14">
        <f>SUM('Player Stats'!$K$7)/100*'Dealer Stats'!I$6/100</f>
        <v>9.312616777244485E-3</v>
      </c>
      <c r="K145" s="14">
        <f>SUM('Player Stats'!$K$7)/100*'Dealer Stats'!J$6/100</f>
        <v>2.8458075913210194E-2</v>
      </c>
      <c r="L145" s="14">
        <f>SUM('Player Stats'!$K$7)/100*'Dealer Stats'!K$6/100</f>
        <v>1.2286126041211438E-2</v>
      </c>
      <c r="P145" s="14">
        <v>15</v>
      </c>
      <c r="Q145" s="14">
        <f>'Dealer Stats'!B$8/100</f>
        <v>0.36520401737014557</v>
      </c>
      <c r="R145" s="14">
        <f>'Dealer Stats'!C$8/100</f>
        <v>0.3834033297863495</v>
      </c>
      <c r="S145" s="14">
        <f>'Dealer Stats'!D$8/100</f>
        <v>0.40263151720340518</v>
      </c>
      <c r="T145" s="14">
        <f>'Dealer Stats'!E$8/100</f>
        <v>0.42484714412695879</v>
      </c>
      <c r="U145" s="14">
        <f>'Dealer Stats'!F$8/100</f>
        <v>0.42245105707917879</v>
      </c>
      <c r="V145" s="14">
        <f>'Dealer Stats'!G$8/100</f>
        <v>0.26179280201417482</v>
      </c>
      <c r="W145" s="14">
        <f>'Dealer Stats'!H$8/100</f>
        <v>0.24374009527744028</v>
      </c>
      <c r="X145" s="14">
        <f>'Dealer Stats'!I$8/100</f>
        <v>0.22915048314324199</v>
      </c>
      <c r="Y145" s="14">
        <f>'Dealer Stats'!J$8/100</f>
        <v>0.2302904811369747</v>
      </c>
      <c r="Z145" s="14">
        <f>'Dealer Stats'!K$8/100</f>
        <v>0.39130334103134889</v>
      </c>
    </row>
    <row r="146" spans="1:31" x14ac:dyDescent="0.3">
      <c r="P146" s="14">
        <v>16</v>
      </c>
      <c r="Q146" s="14">
        <f>'Dealer Stats'!B$8/100</f>
        <v>0.36520401737014557</v>
      </c>
      <c r="R146" s="14">
        <f>'Dealer Stats'!C$8/100</f>
        <v>0.3834033297863495</v>
      </c>
      <c r="S146" s="14">
        <f>'Dealer Stats'!D$8/100</f>
        <v>0.40263151720340518</v>
      </c>
      <c r="T146" s="14">
        <f>'Dealer Stats'!E$8/100</f>
        <v>0.42484714412695879</v>
      </c>
      <c r="U146" s="14">
        <f>'Dealer Stats'!F$8/100</f>
        <v>0.42245105707917879</v>
      </c>
      <c r="V146" s="14">
        <f>'Dealer Stats'!G$8/100</f>
        <v>0.26179280201417482</v>
      </c>
      <c r="W146" s="14">
        <f>'Dealer Stats'!H$8/100</f>
        <v>0.24374009527744028</v>
      </c>
      <c r="X146" s="14">
        <f>'Dealer Stats'!I$8/100</f>
        <v>0.22915048314324199</v>
      </c>
      <c r="Y146" s="14">
        <f>'Dealer Stats'!J$8/100</f>
        <v>0.2302904811369747</v>
      </c>
      <c r="Z146" s="14">
        <f>'Dealer Stats'!K$8/100</f>
        <v>0.39130334103134889</v>
      </c>
    </row>
    <row r="147" spans="1:31" x14ac:dyDescent="0.3">
      <c r="A147" s="46" t="s">
        <v>56</v>
      </c>
      <c r="B147" s="44"/>
      <c r="C147" s="44"/>
      <c r="P147" s="14">
        <v>17</v>
      </c>
      <c r="Q147" s="14">
        <f>SUM('Dealer Stats'!B$3,'Dealer Stats'!B$8)/100</f>
        <v>0.50363541457698946</v>
      </c>
      <c r="R147" s="14">
        <f>SUM('Dealer Stats'!C$3,'Dealer Stats'!C$8)/100</f>
        <v>0.51690340229972698</v>
      </c>
      <c r="S147" s="14">
        <f>SUM('Dealer Stats'!D$3,'Dealer Stats'!D$8)/100</f>
        <v>0.53252744762200488</v>
      </c>
      <c r="T147" s="14">
        <f>SUM('Dealer Stats'!E$3,'Dealer Stats'!E$8)/100</f>
        <v>0.54615568228349998</v>
      </c>
      <c r="U147" s="14">
        <f>SUM('Dealer Stats'!F$3,'Dealer Stats'!F$8)/100</f>
        <v>0.58807797700928954</v>
      </c>
      <c r="V147" s="14">
        <f>SUM('Dealer Stats'!G$3,'Dealer Stats'!G$8)/100</f>
        <v>0.63051361136542605</v>
      </c>
      <c r="W147" s="14">
        <f>SUM('Dealer Stats'!H$3,'Dealer Stats'!H$8)/100</f>
        <v>0.37269151614956919</v>
      </c>
      <c r="X147" s="14">
        <f>SUM('Dealer Stats'!I$3,'Dealer Stats'!I$8)/100</f>
        <v>0.34949643548720344</v>
      </c>
      <c r="Y147" s="14">
        <f>SUM('Dealer Stats'!J$3,'Dealer Stats'!J$8)/100</f>
        <v>0.35166707558108246</v>
      </c>
      <c r="Z147" s="14">
        <f>SUM('Dealer Stats'!K$3,'Dealer Stats'!K$8)/100</f>
        <v>0.47041517616211609</v>
      </c>
    </row>
    <row r="148" spans="1:31" x14ac:dyDescent="0.3">
      <c r="A148" s="44" t="s">
        <v>18</v>
      </c>
      <c r="B148" s="44"/>
      <c r="C148" s="14">
        <v>2</v>
      </c>
      <c r="D148" s="14">
        <v>3</v>
      </c>
      <c r="E148" s="14">
        <v>4</v>
      </c>
      <c r="F148" s="14">
        <v>5</v>
      </c>
      <c r="G148" s="14">
        <v>6</v>
      </c>
      <c r="H148" s="14">
        <v>7</v>
      </c>
      <c r="I148" s="14">
        <v>8</v>
      </c>
      <c r="J148" s="14">
        <v>9</v>
      </c>
      <c r="K148" s="14">
        <v>10</v>
      </c>
      <c r="L148" s="14">
        <v>11</v>
      </c>
      <c r="P148" s="14">
        <v>18</v>
      </c>
      <c r="Q148" s="14">
        <f>SUM('Dealer Stats'!B$3:B$4,'Dealer Stats'!B$8)/100</f>
        <v>0.63628168699205256</v>
      </c>
      <c r="R148" s="14">
        <f>SUM('Dealer Stats'!C$3:C$4,'Dealer Stats'!C$8)/100</f>
        <v>0.64602542349958436</v>
      </c>
      <c r="S148" s="14">
        <f>SUM('Dealer Stats'!D$3:D$4,'Dealer Stats'!D$8)/100</f>
        <v>0.65575976984583007</v>
      </c>
      <c r="T148" s="14">
        <f>SUM('Dealer Stats'!E$3:E$4,'Dealer Stats'!E$8)/100</f>
        <v>0.66762221978087832</v>
      </c>
      <c r="U148" s="14">
        <f>SUM('Dealer Stats'!F$3:F$4,'Dealer Stats'!F$8)/100</f>
        <v>0.694513557765983</v>
      </c>
      <c r="V148" s="14">
        <f>SUM('Dealer Stats'!G$3:G$4,'Dealer Stats'!G$8)/100</f>
        <v>0.7687330338107341</v>
      </c>
      <c r="W148" s="14">
        <f>SUM('Dealer Stats'!H$3:H$4,'Dealer Stats'!H$8)/100</f>
        <v>0.73260283226914213</v>
      </c>
      <c r="X148" s="14">
        <f>SUM('Dealer Stats'!I$3:I$4,'Dealer Stats'!I$8)/100</f>
        <v>0.46680462369604181</v>
      </c>
      <c r="Y148" s="14">
        <f>SUM('Dealer Stats'!J$3:J$4,'Dealer Stats'!J$8)/100</f>
        <v>0.47272738862642882</v>
      </c>
      <c r="Z148" s="14">
        <f>SUM('Dealer Stats'!K$3:K$4,'Dealer Stats'!K$8)/100</f>
        <v>0.63580296495890565</v>
      </c>
    </row>
    <row r="149" spans="1:31" x14ac:dyDescent="0.3">
      <c r="B149" s="14">
        <v>17</v>
      </c>
      <c r="C149" s="14">
        <f>SUM('Player Stats'!$L$4:$L$7)/100*'Dealer Stats'!B$3/100</f>
        <v>7.4653468192238892E-2</v>
      </c>
      <c r="D149" s="14">
        <f>SUM('Player Stats'!$L$4:$L$7)/100*'Dealer Stats'!C$3/100</f>
        <v>7.1994096846017333E-2</v>
      </c>
      <c r="E149" s="14">
        <f>SUM('Player Stats'!$L$4:$L$7)/100*'Dealer Stats'!D$3/100</f>
        <v>7.0050450298617603E-2</v>
      </c>
      <c r="F149" s="14">
        <f>SUM('Player Stats'!$L$4:$L$7)/100*'Dealer Stats'!E$3/100</f>
        <v>6.5419429966344533E-2</v>
      </c>
      <c r="G149" s="14">
        <f>SUM('Player Stats'!$L$4:$L$7)/100*'Dealer Stats'!F$3/100</f>
        <v>8.9319505894358858E-2</v>
      </c>
      <c r="H149" s="14">
        <f>SUM('Player Stats'!$L$4:$L$7)/100*'Dealer Stats'!G$3/100</f>
        <v>0.19884424897908459</v>
      </c>
      <c r="I149" s="14">
        <f>SUM('Player Stats'!$L$4:$L$7)/100*'Dealer Stats'!H$3/100</f>
        <v>6.9541093932883838E-2</v>
      </c>
      <c r="J149" s="14">
        <f>SUM('Player Stats'!$L$4:$L$7)/100*'Dealer Stats'!I$3/100</f>
        <v>6.4900325407756976E-2</v>
      </c>
      <c r="K149" s="14">
        <f>SUM('Player Stats'!$L$4:$L$7)/100*'Dealer Stats'!J$3/100</f>
        <v>6.5456131451713043E-2</v>
      </c>
      <c r="L149" s="14">
        <f>SUM('Player Stats'!$L$4:$L$7)/100*'Dealer Stats'!K$3/100</f>
        <v>4.2663535778228685E-2</v>
      </c>
      <c r="P149" s="14">
        <v>19</v>
      </c>
      <c r="Q149" s="14">
        <f>SUM('Dealer Stats'!B$3:B$5,'Dealer Stats'!B$8)/100</f>
        <v>0.7638975636484493</v>
      </c>
      <c r="R149" s="14">
        <f>SUM('Dealer Stats'!C$3:C$5,'Dealer Stats'!C$8)/100</f>
        <v>0.76954400214555752</v>
      </c>
      <c r="S149" s="14">
        <f>SUM('Dealer Stats'!D$3:D$5,'Dealer Stats'!D$8)/100</f>
        <v>0.77573846371192989</v>
      </c>
      <c r="T149" s="14">
        <f>SUM('Dealer Stats'!E$3:E$5,'Dealer Stats'!E$8)/100</f>
        <v>0.78390873590540022</v>
      </c>
      <c r="U149" s="14">
        <f>SUM('Dealer Stats'!F$3:F$5,'Dealer Stats'!F$8)/100</f>
        <v>0.80107810787672096</v>
      </c>
      <c r="V149" s="14">
        <f>SUM('Dealer Stats'!G$3:G$5,'Dealer Stats'!G$8)/100</f>
        <v>0.84717484938505561</v>
      </c>
      <c r="W149" s="14">
        <f>SUM('Dealer Stats'!H$3:H$5,'Dealer Stats'!H$8)/100</f>
        <v>0.86132703046374748</v>
      </c>
      <c r="X149" s="14">
        <f>SUM('Dealer Stats'!I$3:I$5,'Dealer Stats'!I$8)/100</f>
        <v>0.81843948656921039</v>
      </c>
      <c r="Y149" s="14">
        <f>SUM('Dealer Stats'!J$3:J$5,'Dealer Stats'!J$8)/100</f>
        <v>0.59406692986378618</v>
      </c>
      <c r="Z149" s="14">
        <f>SUM('Dealer Stats'!K$3:K$5,'Dealer Stats'!K$8)/100</f>
        <v>0.79451089090454641</v>
      </c>
    </row>
    <row r="150" spans="1:31" x14ac:dyDescent="0.3">
      <c r="B150" s="14">
        <v>18</v>
      </c>
      <c r="C150" s="14">
        <f>SUM('Player Stats'!$L$5:$L$7)/100*'Dealer Stats'!B$4/100</f>
        <v>6.1354009099561596E-2</v>
      </c>
      <c r="D150" s="14">
        <f>SUM('Player Stats'!$L$5:$L$7)/100*'Dealer Stats'!C$4/100</f>
        <v>5.9723907196280998E-2</v>
      </c>
      <c r="E150" s="14">
        <f>SUM('Player Stats'!$L$5:$L$7)/100*'Dealer Stats'!D$4/100</f>
        <v>5.6999694612014498E-2</v>
      </c>
      <c r="F150" s="14">
        <f>SUM('Player Stats'!$L$5:$L$7)/100*'Dealer Stats'!E$4/100</f>
        <v>5.6182951176998924E-2</v>
      </c>
      <c r="G150" s="14">
        <f>SUM('Player Stats'!$L$5:$L$7)/100*'Dealer Stats'!F$4/100</f>
        <v>4.9230554853660048E-2</v>
      </c>
      <c r="H150" s="14">
        <f>SUM('Player Stats'!$L$5:$L$7)/100*'Dealer Stats'!G$4/100</f>
        <v>6.3931805606341069E-2</v>
      </c>
      <c r="I150" s="14">
        <f>SUM('Player Stats'!$L$5:$L$7)/100*'Dealer Stats'!H$4/100</f>
        <v>0.16647284361778925</v>
      </c>
      <c r="J150" s="14">
        <f>SUM('Player Stats'!$L$5:$L$7)/100*'Dealer Stats'!I$4/100</f>
        <v>5.4259554496164146E-2</v>
      </c>
      <c r="K150" s="14">
        <f>SUM('Player Stats'!$L$5:$L$7)/100*'Dealer Stats'!J$4/100</f>
        <v>5.5995056724537869E-2</v>
      </c>
      <c r="L150" s="14">
        <f>SUM('Player Stats'!$L$5:$L$7)/100*'Dealer Stats'!K$4/100</f>
        <v>7.6498221277134834E-2</v>
      </c>
      <c r="P150" s="14">
        <v>20</v>
      </c>
      <c r="Q150" s="14">
        <f>SUM('Dealer Stats'!B$3:B$6,'Dealer Stats'!B$8)/100</f>
        <v>0.88494354503073513</v>
      </c>
      <c r="R150" s="14">
        <f>SUM('Dealer Stats'!C$3:C$6,'Dealer Stats'!C$8)/100</f>
        <v>0.88781027665774903</v>
      </c>
      <c r="S150" s="14">
        <f>SUM('Dealer Stats'!D$3:D$6,'Dealer Stats'!D$8)/100</f>
        <v>0.89036077155361537</v>
      </c>
      <c r="T150" s="14">
        <f>SUM('Dealer Stats'!E$3:E$6,'Dealer Stats'!E$8)/100</f>
        <v>0.89398394039569751</v>
      </c>
      <c r="U150" s="14">
        <f>SUM('Dealer Stats'!F$3:F$6,'Dealer Stats'!F$8)/100</f>
        <v>0.90267708810974479</v>
      </c>
      <c r="V150" s="14">
        <f>SUM('Dealer Stats'!G$3:G$6,'Dealer Stats'!G$8)/100</f>
        <v>0.92605942647877937</v>
      </c>
      <c r="W150" s="14">
        <f>SUM('Dealer Stats'!H$3:H$6,'Dealer Stats'!H$8)/100</f>
        <v>0.93067477130902976</v>
      </c>
      <c r="X150" s="14">
        <f>SUM('Dealer Stats'!I$3:I$6,'Dealer Stats'!I$8)/100</f>
        <v>0.93890876737209472</v>
      </c>
      <c r="Y150" s="14">
        <f>SUM('Dealer Stats'!J$3:J$6,'Dealer Stats'!J$8)/100</f>
        <v>0.96220448134936598</v>
      </c>
      <c r="Z150" s="14">
        <f>SUM('Dealer Stats'!K$3:K$6,'Dealer Stats'!K$8)/100</f>
        <v>0.95344589311090577</v>
      </c>
    </row>
    <row r="151" spans="1:31" x14ac:dyDescent="0.3">
      <c r="B151" s="14">
        <v>19</v>
      </c>
      <c r="C151" s="14">
        <f>SUM('Player Stats'!$L$6:$L$7)/100*'Dealer Stats'!B$5/100</f>
        <v>4.9267118459204937E-2</v>
      </c>
      <c r="D151" s="14">
        <f>SUM('Player Stats'!$L$6:$L$7)/100*'Dealer Stats'!C$5/100</f>
        <v>4.7685324157969874E-2</v>
      </c>
      <c r="E151" s="14">
        <f>SUM('Player Stats'!$L$6:$L$7)/100*'Dealer Stats'!D$5/100</f>
        <v>4.631872364280417E-2</v>
      </c>
      <c r="F151" s="14">
        <f>SUM('Player Stats'!$L$6:$L$7)/100*'Dealer Stats'!E$5/100</f>
        <v>4.4893329225332686E-2</v>
      </c>
      <c r="G151" s="14">
        <f>SUM('Player Stats'!$L$6:$L$7)/100*'Dealer Stats'!F$5/100</f>
        <v>4.1140087357574393E-2</v>
      </c>
      <c r="H151" s="14">
        <f>SUM('Player Stats'!$L$6:$L$7)/100*'Dealer Stats'!G$5/100</f>
        <v>3.0283083275449901E-2</v>
      </c>
      <c r="I151" s="14">
        <f>SUM('Player Stats'!$L$6:$L$7)/100*'Dealer Stats'!H$5/100</f>
        <v>4.9694994754415689E-2</v>
      </c>
      <c r="J151" s="14">
        <f>SUM('Player Stats'!$L$6:$L$7)/100*'Dealer Stats'!I$5/100</f>
        <v>0.13575141978770652</v>
      </c>
      <c r="K151" s="14">
        <f>SUM('Player Stats'!$L$6:$L$7)/100*'Dealer Stats'!J$5/100</f>
        <v>4.6844089533015179E-2</v>
      </c>
      <c r="L151" s="14">
        <f>SUM('Player Stats'!$L$6:$L$7)/100*'Dealer Stats'!K$5/100</f>
        <v>6.1270449985085663E-2</v>
      </c>
    </row>
    <row r="152" spans="1:31" x14ac:dyDescent="0.3">
      <c r="B152" s="14">
        <v>20</v>
      </c>
      <c r="C152" s="14">
        <f>SUM('Player Stats'!$L$7)/100*'Dealer Stats'!B$6/100</f>
        <v>3.7471579477178045E-2</v>
      </c>
      <c r="D152" s="14">
        <f>SUM('Player Stats'!$L$7)/100*'Dealer Stats'!C$6/100</f>
        <v>3.6611079973464328E-2</v>
      </c>
      <c r="E152" s="14">
        <f>SUM('Player Stats'!$L$7)/100*'Dealer Stats'!D$6/100</f>
        <v>3.5483036025645703E-2</v>
      </c>
      <c r="F152" s="14">
        <f>SUM('Player Stats'!$L$7)/100*'Dealer Stats'!E$6/100</f>
        <v>3.4075412718562299E-2</v>
      </c>
      <c r="G152" s="14">
        <f>SUM('Player Stats'!$L$7)/100*'Dealer Stats'!F$6/100</f>
        <v>3.1451471739309886E-2</v>
      </c>
      <c r="H152" s="14">
        <f>SUM('Player Stats'!$L$7)/100*'Dealer Stats'!G$6/100</f>
        <v>2.4419891237493208E-2</v>
      </c>
      <c r="I152" s="14">
        <f>SUM('Player Stats'!$L$7)/100*'Dealer Stats'!H$6/100</f>
        <v>2.1467622080240521E-2</v>
      </c>
      <c r="J152" s="14">
        <f>SUM('Player Stats'!$L$7)/100*'Dealer Stats'!I$6/100</f>
        <v>3.7293053256407985E-2</v>
      </c>
      <c r="K152" s="14">
        <f>SUM('Player Stats'!$L$7)/100*'Dealer Stats'!J$6/100</f>
        <v>0.1139624410616276</v>
      </c>
      <c r="L152" s="14">
        <f>SUM('Player Stats'!$L$7)/100*'Dealer Stats'!K$6/100</f>
        <v>4.9200688026745196E-2</v>
      </c>
    </row>
    <row r="154" spans="1:31" x14ac:dyDescent="0.3">
      <c r="A154" s="46" t="s">
        <v>57</v>
      </c>
      <c r="B154" s="44"/>
      <c r="C154" s="44"/>
      <c r="Q154" s="47" t="s">
        <v>49</v>
      </c>
      <c r="R154" s="44"/>
      <c r="S154" s="44"/>
      <c r="T154" s="44"/>
      <c r="U154" s="44"/>
      <c r="V154" s="44"/>
      <c r="W154" s="44"/>
      <c r="X154" s="44"/>
      <c r="Y154" s="44"/>
      <c r="Z154" s="44"/>
      <c r="AB154" s="46" t="s">
        <v>50</v>
      </c>
      <c r="AC154" s="44"/>
      <c r="AD154" s="44"/>
      <c r="AE154" s="15"/>
    </row>
    <row r="155" spans="1:31" x14ac:dyDescent="0.3">
      <c r="A155" s="44" t="s">
        <v>18</v>
      </c>
      <c r="B155" s="44"/>
      <c r="C155" s="14">
        <v>2</v>
      </c>
      <c r="D155" s="14">
        <v>3</v>
      </c>
      <c r="E155" s="14">
        <v>4</v>
      </c>
      <c r="F155" s="14">
        <v>5</v>
      </c>
      <c r="G155" s="14">
        <v>6</v>
      </c>
      <c r="H155" s="14">
        <v>7</v>
      </c>
      <c r="I155" s="14">
        <v>8</v>
      </c>
      <c r="J155" s="14">
        <v>9</v>
      </c>
      <c r="K155" s="14">
        <v>10</v>
      </c>
      <c r="L155" s="14">
        <v>11</v>
      </c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B155" s="46" t="s">
        <v>51</v>
      </c>
      <c r="AC155" s="44"/>
      <c r="AD155" s="44"/>
      <c r="AE155" s="15"/>
    </row>
    <row r="156" spans="1:31" x14ac:dyDescent="0.3">
      <c r="B156" s="14">
        <v>17</v>
      </c>
      <c r="C156" s="14">
        <f>SUM('Player Stats'!$M$4:$M$7)/100*'Dealer Stats'!B$3/100</f>
        <v>4.2659848358177557E-2</v>
      </c>
      <c r="D156" s="14">
        <f>SUM('Player Stats'!$M$4:$M$7)/100*'Dealer Stats'!C$3/100</f>
        <v>4.1140181809454661E-2</v>
      </c>
      <c r="E156" s="14">
        <f>SUM('Player Stats'!$M$4:$M$7)/100*'Dealer Stats'!D$3/100</f>
        <v>4.0029507798162195E-2</v>
      </c>
      <c r="F156" s="14">
        <f>SUM('Player Stats'!$M$4:$M$7)/100*'Dealer Stats'!E$3/100</f>
        <v>3.7383165573181089E-2</v>
      </c>
      <c r="G156" s="14">
        <f>SUM('Player Stats'!$M$4:$M$7)/100*'Dealer Stats'!F$3/100</f>
        <v>5.1040583500671526E-2</v>
      </c>
      <c r="H156" s="14">
        <f>SUM('Player Stats'!$M$4:$M$7)/100*'Dealer Stats'!G$3/100</f>
        <v>0.11362721269023807</v>
      </c>
      <c r="I156" s="14">
        <f>SUM('Player Stats'!$M$4:$M$7)/100*'Dealer Stats'!H$3/100</f>
        <v>3.9738442080136611E-2</v>
      </c>
      <c r="J156" s="14">
        <f>SUM('Player Stats'!$M$4:$M$7)/100*'Dealer Stats'!I$3/100</f>
        <v>3.7086529364741862E-2</v>
      </c>
      <c r="K156" s="14">
        <f>SUM('Player Stats'!$M$4:$M$7)/100*'Dealer Stats'!J$3/100</f>
        <v>3.7404138206311922E-2</v>
      </c>
      <c r="L156" s="14">
        <f>SUM('Player Stats'!$M$4:$M$7)/100*'Dealer Stats'!K$3/100</f>
        <v>2.4379576874261427E-2</v>
      </c>
      <c r="Q156" s="14">
        <v>2</v>
      </c>
      <c r="R156" s="14">
        <v>3</v>
      </c>
      <c r="S156" s="14">
        <v>4</v>
      </c>
      <c r="T156" s="14">
        <v>5</v>
      </c>
      <c r="U156" s="14">
        <v>6</v>
      </c>
      <c r="V156" s="14">
        <v>7</v>
      </c>
      <c r="W156" s="14">
        <v>8</v>
      </c>
      <c r="X156" s="14">
        <v>9</v>
      </c>
      <c r="Y156" s="14">
        <v>10</v>
      </c>
      <c r="Z156" s="14">
        <v>11</v>
      </c>
      <c r="AB156" s="46" t="s">
        <v>54</v>
      </c>
      <c r="AC156" s="44"/>
      <c r="AD156" s="44"/>
      <c r="AE156" s="44"/>
    </row>
    <row r="157" spans="1:31" x14ac:dyDescent="0.3">
      <c r="B157" s="14">
        <v>18</v>
      </c>
      <c r="C157" s="14">
        <f>SUM('Player Stats'!$M$5:$M$7)/100*'Dealer Stats'!B$4/100</f>
        <v>3.0668720307333381E-2</v>
      </c>
      <c r="D157" s="14">
        <f>SUM('Player Stats'!$M$5:$M$7)/100*'Dealer Stats'!C$4/100</f>
        <v>2.9853889458007158E-2</v>
      </c>
      <c r="E157" s="14">
        <f>SUM('Player Stats'!$M$5:$M$7)/100*'Dealer Stats'!D$4/100</f>
        <v>2.8492150999009144E-2</v>
      </c>
      <c r="F157" s="14">
        <f>SUM('Player Stats'!$M$5:$M$7)/100*'Dealer Stats'!E$4/100</f>
        <v>2.8083889561183684E-2</v>
      </c>
      <c r="G157" s="14">
        <f>SUM('Player Stats'!$M$5:$M$7)/100*'Dealer Stats'!F$4/100</f>
        <v>2.4608630137464352E-2</v>
      </c>
      <c r="H157" s="14">
        <f>SUM('Player Stats'!$M$5:$M$7)/100*'Dealer Stats'!G$4/100</f>
        <v>3.1957270497221552E-2</v>
      </c>
      <c r="I157" s="14">
        <f>SUM('Player Stats'!$M$5:$M$7)/100*'Dealer Stats'!H$4/100</f>
        <v>8.3213944037389853E-2</v>
      </c>
      <c r="J157" s="14">
        <f>SUM('Player Stats'!$M$5:$M$7)/100*'Dealer Stats'!I$4/100</f>
        <v>2.7122450924812701E-2</v>
      </c>
      <c r="K157" s="14">
        <f>SUM('Player Stats'!$M$5:$M$7)/100*'Dealer Stats'!J$4/100</f>
        <v>2.7989967705148541E-2</v>
      </c>
      <c r="L157" s="14">
        <f>SUM('Player Stats'!$M$5:$M$7)/100*'Dealer Stats'!K$4/100</f>
        <v>3.8238781569266862E-2</v>
      </c>
      <c r="P157" s="14">
        <v>6</v>
      </c>
      <c r="Q157" s="14">
        <f t="shared" ref="Q157:Z157" si="93">Q115-Q136</f>
        <v>0</v>
      </c>
      <c r="R157" s="14">
        <f t="shared" si="93"/>
        <v>0</v>
      </c>
      <c r="S157" s="14">
        <f t="shared" si="93"/>
        <v>0</v>
      </c>
      <c r="T157" s="14">
        <f t="shared" si="93"/>
        <v>0</v>
      </c>
      <c r="U157" s="14">
        <f t="shared" si="93"/>
        <v>0</v>
      </c>
      <c r="V157" s="14">
        <f t="shared" si="93"/>
        <v>0</v>
      </c>
      <c r="W157" s="14">
        <f t="shared" si="93"/>
        <v>0</v>
      </c>
      <c r="X157" s="14">
        <f t="shared" si="93"/>
        <v>0</v>
      </c>
      <c r="Y157" s="14">
        <f t="shared" si="93"/>
        <v>0</v>
      </c>
      <c r="Z157" s="14">
        <f t="shared" si="93"/>
        <v>0</v>
      </c>
    </row>
    <row r="158" spans="1:31" x14ac:dyDescent="0.3">
      <c r="B158" s="14">
        <v>19</v>
      </c>
      <c r="C158" s="14">
        <f>SUM('Player Stats'!$M$6:$M$7)/100*'Dealer Stats'!B$5/100</f>
        <v>1.9660121076288738E-2</v>
      </c>
      <c r="D158" s="14">
        <f>SUM('Player Stats'!$M$6:$M$7)/100*'Dealer Stats'!C$5/100</f>
        <v>1.9028903573568026E-2</v>
      </c>
      <c r="E158" s="14">
        <f>SUM('Player Stats'!$M$6:$M$7)/100*'Dealer Stats'!D$5/100</f>
        <v>1.8483559489494514E-2</v>
      </c>
      <c r="F158" s="14">
        <f>SUM('Player Stats'!$M$6:$M$7)/100*'Dealer Stats'!E$5/100</f>
        <v>1.7914753606273235E-2</v>
      </c>
      <c r="G158" s="14">
        <f>SUM('Player Stats'!$M$6:$M$7)/100*'Dealer Stats'!F$5/100</f>
        <v>1.641701653829707E-2</v>
      </c>
      <c r="H158" s="14">
        <f>SUM('Player Stats'!$M$6:$M$7)/100*'Dealer Stats'!G$5/100</f>
        <v>1.208451199052098E-2</v>
      </c>
      <c r="I158" s="14">
        <f>SUM('Player Stats'!$M$6:$M$7)/100*'Dealer Stats'!H$5/100</f>
        <v>1.9830865784576938E-2</v>
      </c>
      <c r="J158" s="14">
        <f>SUM('Player Stats'!$M$6:$M$7)/100*'Dealer Stats'!I$5/100</f>
        <v>5.4171817487445546E-2</v>
      </c>
      <c r="K158" s="14">
        <f>SUM('Player Stats'!$M$6:$M$7)/100*'Dealer Stats'!J$5/100</f>
        <v>1.8693207573935524E-2</v>
      </c>
      <c r="L158" s="14">
        <f>SUM('Player Stats'!$M$6:$M$7)/100*'Dealer Stats'!K$5/100</f>
        <v>2.4450069392690777E-2</v>
      </c>
      <c r="P158" s="14">
        <v>7</v>
      </c>
      <c r="Q158" s="14">
        <f t="shared" ref="Q158:Z158" si="94">Q116-Q137</f>
        <v>1.0698868960493657E-2</v>
      </c>
      <c r="R158" s="14">
        <f t="shared" si="94"/>
        <v>1.0317744463005485E-2</v>
      </c>
      <c r="S158" s="14">
        <f t="shared" si="94"/>
        <v>1.0039193175038541E-2</v>
      </c>
      <c r="T158" s="14">
        <f t="shared" si="94"/>
        <v>9.37550425490985E-3</v>
      </c>
      <c r="U158" s="14">
        <f t="shared" si="94"/>
        <v>1.2800713916183926E-2</v>
      </c>
      <c r="V158" s="14">
        <f t="shared" si="94"/>
        <v>2.8497116274581458E-2</v>
      </c>
      <c r="W158" s="14">
        <f t="shared" si="94"/>
        <v>9.9661954008809506E-3</v>
      </c>
      <c r="X158" s="14">
        <f t="shared" si="94"/>
        <v>9.3011094306155173E-3</v>
      </c>
      <c r="Y158" s="14">
        <f t="shared" si="94"/>
        <v>9.3807640826462091E-3</v>
      </c>
      <c r="Z158" s="14">
        <f t="shared" si="94"/>
        <v>6.1142715768703337E-3</v>
      </c>
    </row>
    <row r="159" spans="1:31" x14ac:dyDescent="0.3">
      <c r="B159" s="14">
        <v>20</v>
      </c>
      <c r="C159" s="14">
        <f>SUM('Player Stats'!$M$7)/100*'Dealer Stats'!B$6/100</f>
        <v>9.3201600971883989E-3</v>
      </c>
      <c r="D159" s="14">
        <f>SUM('Player Stats'!$M$7)/100*'Dealer Stats'!C$6/100</f>
        <v>9.1061314053087969E-3</v>
      </c>
      <c r="E159" s="14">
        <f>SUM('Player Stats'!$M$7)/100*'Dealer Stats'!D$6/100</f>
        <v>8.8255574253211823E-3</v>
      </c>
      <c r="F159" s="14">
        <f>SUM('Player Stats'!$M$7)/100*'Dealer Stats'!E$6/100</f>
        <v>8.4754447596263379E-3</v>
      </c>
      <c r="G159" s="14">
        <f>SUM('Player Stats'!$M$7)/100*'Dealer Stats'!F$6/100</f>
        <v>7.8228021341106343E-3</v>
      </c>
      <c r="H159" s="14">
        <f>SUM('Player Stats'!$M$7)/100*'Dealer Stats'!G$6/100</f>
        <v>6.0738644878308989E-3</v>
      </c>
      <c r="I159" s="14">
        <f>SUM('Player Stats'!$M$7)/100*'Dealer Stats'!H$6/100</f>
        <v>5.3395580726891293E-3</v>
      </c>
      <c r="J159" s="14">
        <f>SUM('Player Stats'!$M$7)/100*'Dealer Stats'!I$6/100</f>
        <v>9.2757559652479164E-3</v>
      </c>
      <c r="K159" s="14">
        <f>SUM('Player Stats'!$M$7)/100*'Dealer Stats'!J$6/100</f>
        <v>2.8345434341983493E-2</v>
      </c>
      <c r="L159" s="14">
        <f>SUM('Player Stats'!$M$7)/100*'Dealer Stats'!K$6/100</f>
        <v>1.2237495608648395E-2</v>
      </c>
      <c r="P159" s="14">
        <v>8</v>
      </c>
      <c r="Q159" s="14">
        <f t="shared" ref="Q159:Z159" si="95">Q117-Q138</f>
        <v>6.3919305674843829E-2</v>
      </c>
      <c r="R159" s="14">
        <f t="shared" si="95"/>
        <v>6.1735651601230235E-2</v>
      </c>
      <c r="S159" s="14">
        <f t="shared" si="95"/>
        <v>5.9882146747477827E-2</v>
      </c>
      <c r="T159" s="14">
        <f t="shared" si="95"/>
        <v>5.6419259051289194E-2</v>
      </c>
      <c r="U159" s="14">
        <f t="shared" si="95"/>
        <v>7.2414402332071581E-2</v>
      </c>
      <c r="V159" s="14">
        <f t="shared" si="95"/>
        <v>0.15353713070058678</v>
      </c>
      <c r="W159" s="14">
        <f t="shared" si="95"/>
        <v>7.7909976020036964E-2</v>
      </c>
      <c r="X159" s="14">
        <f t="shared" si="95"/>
        <v>5.5723308315304254E-2</v>
      </c>
      <c r="Y159" s="14">
        <f t="shared" si="95"/>
        <v>5.6414045453656914E-2</v>
      </c>
      <c r="Z159" s="14">
        <f t="shared" si="95"/>
        <v>4.3491005022981477E-2</v>
      </c>
    </row>
    <row r="160" spans="1:31" x14ac:dyDescent="0.3">
      <c r="P160" s="14">
        <v>9</v>
      </c>
      <c r="Q160" s="14">
        <f t="shared" ref="Q160:Z160" si="96">Q118-Q139</f>
        <v>0.12547614698016923</v>
      </c>
      <c r="R160" s="14">
        <f t="shared" si="96"/>
        <v>0.12150566189773115</v>
      </c>
      <c r="S160" s="14">
        <f t="shared" si="96"/>
        <v>0.11727955369541265</v>
      </c>
      <c r="T160" s="14">
        <f t="shared" si="96"/>
        <v>0.11232287224011439</v>
      </c>
      <c r="U160" s="14">
        <f t="shared" si="96"/>
        <v>0.12633644355942869</v>
      </c>
      <c r="V160" s="14">
        <f t="shared" si="96"/>
        <v>0.23076924275195848</v>
      </c>
      <c r="W160" s="14">
        <f t="shared" si="96"/>
        <v>0.20907796890588243</v>
      </c>
      <c r="X160" s="14">
        <f t="shared" si="96"/>
        <v>0.12848065810051257</v>
      </c>
      <c r="Y160" s="14">
        <f t="shared" si="96"/>
        <v>0.11258837752946177</v>
      </c>
      <c r="Z160" s="14">
        <f t="shared" si="96"/>
        <v>0.11300149120188574</v>
      </c>
    </row>
    <row r="161" spans="1:26" x14ac:dyDescent="0.3">
      <c r="A161" s="46" t="s">
        <v>60</v>
      </c>
      <c r="B161" s="44"/>
      <c r="C161" s="44"/>
      <c r="P161" s="14">
        <v>10</v>
      </c>
      <c r="Q161" s="14">
        <f t="shared" ref="Q161:Z161" si="97">Q119-Q140</f>
        <v>0.19510034190612485</v>
      </c>
      <c r="R161" s="14">
        <f t="shared" si="97"/>
        <v>0.1889995613362121</v>
      </c>
      <c r="S161" s="14">
        <f t="shared" si="97"/>
        <v>0.18266749117391112</v>
      </c>
      <c r="T161" s="14">
        <f t="shared" si="97"/>
        <v>0.17542601000927993</v>
      </c>
      <c r="U161" s="14">
        <f t="shared" si="97"/>
        <v>0.18799781208253535</v>
      </c>
      <c r="V161" s="14">
        <f t="shared" si="97"/>
        <v>0.29991897383896121</v>
      </c>
      <c r="W161" s="14">
        <f t="shared" si="97"/>
        <v>0.29186002167783459</v>
      </c>
      <c r="X161" s="14">
        <f t="shared" si="97"/>
        <v>0.26479064527517782</v>
      </c>
      <c r="Y161" s="14">
        <f t="shared" si="97"/>
        <v>0.19717730937585509</v>
      </c>
      <c r="Z161" s="14">
        <f t="shared" si="97"/>
        <v>0.19317355571532491</v>
      </c>
    </row>
    <row r="162" spans="1:26" x14ac:dyDescent="0.3">
      <c r="A162" s="44" t="s">
        <v>18</v>
      </c>
      <c r="B162" s="44"/>
      <c r="C162" s="14">
        <v>2</v>
      </c>
      <c r="D162" s="14">
        <v>3</v>
      </c>
      <c r="E162" s="14">
        <v>4</v>
      </c>
      <c r="F162" s="14">
        <v>5</v>
      </c>
      <c r="G162" s="14">
        <v>6</v>
      </c>
      <c r="H162" s="14">
        <v>7</v>
      </c>
      <c r="I162" s="14">
        <v>8</v>
      </c>
      <c r="J162" s="14">
        <v>9</v>
      </c>
      <c r="K162" s="14">
        <v>10</v>
      </c>
      <c r="L162" s="14">
        <v>11</v>
      </c>
      <c r="P162" s="14">
        <v>11</v>
      </c>
      <c r="Q162" s="14">
        <f t="shared" ref="Q162:Z162" si="98">Q120-Q141</f>
        <v>0.22274617522818346</v>
      </c>
      <c r="R162" s="14">
        <f t="shared" si="98"/>
        <v>0.21601440817373252</v>
      </c>
      <c r="S162" s="14">
        <f t="shared" si="98"/>
        <v>0.20885190457908198</v>
      </c>
      <c r="T162" s="14">
        <f t="shared" si="98"/>
        <v>0.20057112308723846</v>
      </c>
      <c r="U162" s="14">
        <f t="shared" si="98"/>
        <v>0.21114161984490326</v>
      </c>
      <c r="V162" s="14">
        <f t="shared" si="98"/>
        <v>0.31747902909836873</v>
      </c>
      <c r="W162" s="14">
        <f t="shared" si="98"/>
        <v>0.30717655438532926</v>
      </c>
      <c r="X162" s="14">
        <f t="shared" si="98"/>
        <v>0.29220435294803565</v>
      </c>
      <c r="Y162" s="14">
        <f t="shared" si="98"/>
        <v>0.28225771877089378</v>
      </c>
      <c r="Z162" s="14">
        <f t="shared" si="98"/>
        <v>0.22963289506719442</v>
      </c>
    </row>
    <row r="163" spans="1:26" x14ac:dyDescent="0.3">
      <c r="B163" s="14">
        <v>17</v>
      </c>
      <c r="C163" s="14">
        <f>SUM('Player Stats'!$N$4:$N$7)/100*'Dealer Stats'!B$3/100</f>
        <v>4.2649101086571217E-2</v>
      </c>
      <c r="D163" s="14">
        <f>SUM('Player Stats'!$N$4:$N$7)/100*'Dealer Stats'!C$3/100</f>
        <v>4.1129817386587338E-2</v>
      </c>
      <c r="E163" s="14">
        <f>SUM('Player Stats'!$N$4:$N$7)/100*'Dealer Stats'!D$3/100</f>
        <v>4.0019423186773935E-2</v>
      </c>
      <c r="F163" s="14">
        <f>SUM('Player Stats'!$N$4:$N$7)/100*'Dealer Stats'!E$3/100</f>
        <v>3.7373747653301342E-2</v>
      </c>
      <c r="G163" s="14">
        <f>SUM('Player Stats'!$N$4:$N$7)/100*'Dealer Stats'!F$3/100</f>
        <v>5.1027724875173798E-2</v>
      </c>
      <c r="H163" s="14">
        <f>SUM('Player Stats'!$N$4:$N$7)/100*'Dealer Stats'!G$3/100</f>
        <v>0.11359858665044534</v>
      </c>
      <c r="I163" s="14">
        <f>SUM('Player Stats'!$N$4:$N$7)/100*'Dealer Stats'!H$3/100</f>
        <v>3.9728430796770998E-2</v>
      </c>
      <c r="J163" s="14">
        <f>SUM('Player Stats'!$N$4:$N$7)/100*'Dealer Stats'!I$3/100</f>
        <v>3.7077186176255286E-2</v>
      </c>
      <c r="K163" s="14">
        <f>SUM('Player Stats'!$N$4:$N$7)/100*'Dealer Stats'!J$3/100</f>
        <v>3.7394715002808505E-2</v>
      </c>
      <c r="L163" s="14">
        <f>SUM('Player Stats'!$N$4:$N$7)/100*'Dealer Stats'!K$3/100</f>
        <v>2.4373434941169791E-2</v>
      </c>
      <c r="P163" s="14">
        <v>12</v>
      </c>
      <c r="Q163" s="14">
        <f t="shared" ref="Q163:Z163" si="99">Q121-Q142</f>
        <v>-1.0124266668891879E-2</v>
      </c>
      <c r="R163" s="14">
        <f t="shared" si="99"/>
        <v>-1.8906920733307742E-2</v>
      </c>
      <c r="S163" s="14">
        <f t="shared" si="99"/>
        <v>-2.8124915163103448E-2</v>
      </c>
      <c r="T163" s="14">
        <f t="shared" si="99"/>
        <v>-3.8937825912164992E-2</v>
      </c>
      <c r="U163" s="14">
        <f t="shared" si="99"/>
        <v>-3.0168378507366922E-2</v>
      </c>
      <c r="V163" s="14">
        <f t="shared" si="99"/>
        <v>8.3146318527679342E-2</v>
      </c>
      <c r="W163" s="14">
        <f t="shared" si="99"/>
        <v>7.3084044718837171E-2</v>
      </c>
      <c r="X163" s="14">
        <f t="shared" si="99"/>
        <v>5.7109402715241675E-2</v>
      </c>
      <c r="Y163" s="14">
        <f t="shared" si="99"/>
        <v>4.1534632623771051E-2</v>
      </c>
      <c r="Z163" s="14">
        <f t="shared" si="99"/>
        <v>-2.1162231448153823E-2</v>
      </c>
    </row>
    <row r="164" spans="1:26" x14ac:dyDescent="0.3">
      <c r="B164" s="14">
        <v>18</v>
      </c>
      <c r="C164" s="14">
        <f>SUM('Player Stats'!$N$5:$N$7)/100*'Dealer Stats'!B$4/100</f>
        <v>3.0638763413304154E-2</v>
      </c>
      <c r="D164" s="14">
        <f>SUM('Player Stats'!$N$5:$N$7)/100*'Dealer Stats'!C$4/100</f>
        <v>2.9824728482462967E-2</v>
      </c>
      <c r="E164" s="14">
        <f>SUM('Player Stats'!$N$5:$N$7)/100*'Dealer Stats'!D$4/100</f>
        <v>2.8464320155739888E-2</v>
      </c>
      <c r="F164" s="14">
        <f>SUM('Player Stats'!$N$5:$N$7)/100*'Dealer Stats'!E$4/100</f>
        <v>2.8056457503533996E-2</v>
      </c>
      <c r="G164" s="14">
        <f>SUM('Player Stats'!$N$5:$N$7)/100*'Dealer Stats'!F$4/100</f>
        <v>2.4584592677868878E-2</v>
      </c>
      <c r="H164" s="14">
        <f>SUM('Player Stats'!$N$5:$N$7)/100*'Dealer Stats'!G$4/100</f>
        <v>3.1926054960474175E-2</v>
      </c>
      <c r="I164" s="14">
        <f>SUM('Player Stats'!$N$5:$N$7)/100*'Dealer Stats'!H$4/100</f>
        <v>8.3132661503319272E-2</v>
      </c>
      <c r="J164" s="14">
        <f>SUM('Player Stats'!$N$5:$N$7)/100*'Dealer Stats'!I$4/100</f>
        <v>2.7095957990643117E-2</v>
      </c>
      <c r="K164" s="14">
        <f>SUM('Player Stats'!$N$5:$N$7)/100*'Dealer Stats'!J$4/100</f>
        <v>2.7962627389412444E-2</v>
      </c>
      <c r="L164" s="14">
        <f>SUM('Player Stats'!$N$5:$N$7)/100*'Dealer Stats'!K$4/100</f>
        <v>3.8201430316400817E-2</v>
      </c>
      <c r="P164" s="14">
        <v>13</v>
      </c>
      <c r="Q164" s="14">
        <f t="shared" ref="Q164:Z164" si="100">Q122-Q143</f>
        <v>-3.8172869271979937E-2</v>
      </c>
      <c r="R164" s="14">
        <f t="shared" si="100"/>
        <v>-4.8348395172886027E-2</v>
      </c>
      <c r="S164" s="14">
        <f t="shared" si="100"/>
        <v>-5.90377632444124E-2</v>
      </c>
      <c r="T164" s="14">
        <f t="shared" si="100"/>
        <v>-7.1551507794542557E-2</v>
      </c>
      <c r="U164" s="14">
        <f t="shared" si="100"/>
        <v>-6.2596924404788479E-2</v>
      </c>
      <c r="V164" s="14">
        <f t="shared" si="100"/>
        <v>6.3011377060129825E-2</v>
      </c>
      <c r="W164" s="14">
        <f t="shared" si="100"/>
        <v>5.4293229076266603E-2</v>
      </c>
      <c r="X164" s="14">
        <f t="shared" si="100"/>
        <v>3.945684497923424E-2</v>
      </c>
      <c r="Y164" s="14">
        <f t="shared" si="100"/>
        <v>2.382929263017125E-2</v>
      </c>
      <c r="Z164" s="14">
        <f t="shared" si="100"/>
        <v>-5.1218761244234856E-2</v>
      </c>
    </row>
    <row r="165" spans="1:26" x14ac:dyDescent="0.3">
      <c r="B165" s="14">
        <v>19</v>
      </c>
      <c r="C165" s="14">
        <f>SUM('Player Stats'!$N$6:$N$7)/100*'Dealer Stats'!B$5/100</f>
        <v>1.9640017233851365E-2</v>
      </c>
      <c r="D165" s="14">
        <f>SUM('Player Stats'!$N$6:$N$7)/100*'Dealer Stats'!C$5/100</f>
        <v>1.9009445194969311E-2</v>
      </c>
      <c r="E165" s="14">
        <f>SUM('Player Stats'!$N$6:$N$7)/100*'Dealer Stats'!D$5/100</f>
        <v>1.8464658763185825E-2</v>
      </c>
      <c r="F165" s="14">
        <f>SUM('Player Stats'!$N$6:$N$7)/100*'Dealer Stats'!E$5/100</f>
        <v>1.789643452357749E-2</v>
      </c>
      <c r="G165" s="14">
        <f>SUM('Player Stats'!$N$6:$N$7)/100*'Dealer Stats'!F$5/100</f>
        <v>1.6400228996018108E-2</v>
      </c>
      <c r="H165" s="14">
        <f>SUM('Player Stats'!$N$6:$N$7)/100*'Dealer Stats'!G$5/100</f>
        <v>1.2072154735748884E-2</v>
      </c>
      <c r="I165" s="14">
        <f>SUM('Player Stats'!$N$6:$N$7)/100*'Dealer Stats'!H$5/100</f>
        <v>1.9810587343788971E-2</v>
      </c>
      <c r="J165" s="14">
        <f>SUM('Player Stats'!$N$6:$N$7)/100*'Dealer Stats'!I$5/100</f>
        <v>5.4116423032900339E-2</v>
      </c>
      <c r="K165" s="14">
        <f>SUM('Player Stats'!$N$6:$N$7)/100*'Dealer Stats'!J$5/100</f>
        <v>1.8674092467865867E-2</v>
      </c>
      <c r="L165" s="14">
        <f>SUM('Player Stats'!$N$6:$N$7)/100*'Dealer Stats'!K$5/100</f>
        <v>2.4425067494648234E-2</v>
      </c>
      <c r="P165" s="14">
        <v>14</v>
      </c>
      <c r="Q165" s="14">
        <f t="shared" ref="Q165:Z165" si="101">Q123-Q144</f>
        <v>-6.6652858869205356E-2</v>
      </c>
      <c r="R165" s="14">
        <f t="shared" si="101"/>
        <v>-7.8232571175138599E-2</v>
      </c>
      <c r="S165" s="14">
        <f t="shared" si="101"/>
        <v>-9.0407715322351645E-2</v>
      </c>
      <c r="T165" s="14">
        <f t="shared" si="101"/>
        <v>-0.10463191120414461</v>
      </c>
      <c r="U165" s="14">
        <f t="shared" si="101"/>
        <v>-9.5554396990074675E-2</v>
      </c>
      <c r="V165" s="14">
        <f t="shared" si="101"/>
        <v>4.222049140362677E-2</v>
      </c>
      <c r="W165" s="14">
        <f t="shared" si="101"/>
        <v>3.5238460829165541E-2</v>
      </c>
      <c r="X165" s="14">
        <f t="shared" si="101"/>
        <v>2.1565201837089487E-2</v>
      </c>
      <c r="Y165" s="14">
        <f t="shared" si="101"/>
        <v>5.8417312939563759E-3</v>
      </c>
      <c r="Z165" s="14">
        <f t="shared" si="101"/>
        <v>-8.1634641541532549E-2</v>
      </c>
    </row>
    <row r="166" spans="1:26" x14ac:dyDescent="0.3">
      <c r="B166" s="14">
        <v>20</v>
      </c>
      <c r="C166" s="14">
        <f>SUM('Player Stats'!$N$7)/100*'Dealer Stats'!B$6/100</f>
        <v>9.319783551626255E-3</v>
      </c>
      <c r="D166" s="14">
        <f>SUM('Player Stats'!$N$7)/100*'Dealer Stats'!C$6/100</f>
        <v>9.1057635067605721E-3</v>
      </c>
      <c r="E166" s="14">
        <f>SUM('Player Stats'!$N$7)/100*'Dealer Stats'!D$6/100</f>
        <v>8.8252008622957297E-3</v>
      </c>
      <c r="F166" s="14">
        <f>SUM('Player Stats'!$N$7)/100*'Dealer Stats'!E$6/100</f>
        <v>8.4751023415693336E-3</v>
      </c>
      <c r="G166" s="14">
        <f>SUM('Player Stats'!$N$7)/100*'Dealer Stats'!F$6/100</f>
        <v>7.8224860835925721E-3</v>
      </c>
      <c r="H166" s="14">
        <f>SUM('Player Stats'!$N$7)/100*'Dealer Stats'!G$6/100</f>
        <v>6.0736190964755885E-3</v>
      </c>
      <c r="I166" s="14">
        <f>SUM('Player Stats'!$N$7)/100*'Dealer Stats'!H$6/100</f>
        <v>5.3393423481870698E-3</v>
      </c>
      <c r="J166" s="14">
        <f>SUM('Player Stats'!$N$7)/100*'Dealer Stats'!I$6/100</f>
        <v>9.2753812136655584E-3</v>
      </c>
      <c r="K166" s="14">
        <f>SUM('Player Stats'!$N$7)/100*'Dealer Stats'!J$6/100</f>
        <v>2.8344289152695198E-2</v>
      </c>
      <c r="L166" s="14">
        <f>SUM('Player Stats'!$N$7)/100*'Dealer Stats'!K$6/100</f>
        <v>1.2237001199258947E-2</v>
      </c>
      <c r="P166" s="14">
        <v>15</v>
      </c>
      <c r="Q166" s="14">
        <f t="shared" ref="Q166:Z166" si="102">Q124-Q145</f>
        <v>-9.4989141988049808E-2</v>
      </c>
      <c r="R166" s="14">
        <f t="shared" si="102"/>
        <v>-0.10795249723747585</v>
      </c>
      <c r="S166" s="14">
        <f t="shared" si="102"/>
        <v>-0.12158693311655372</v>
      </c>
      <c r="T166" s="14">
        <f t="shared" si="102"/>
        <v>-0.13750622100377557</v>
      </c>
      <c r="U166" s="14">
        <f t="shared" si="102"/>
        <v>-0.12819685982863632</v>
      </c>
      <c r="V166" s="14">
        <f t="shared" si="102"/>
        <v>2.1929703452025107E-2</v>
      </c>
      <c r="W166" s="14">
        <f t="shared" si="102"/>
        <v>1.5872295288389571E-2</v>
      </c>
      <c r="X166" s="14">
        <f t="shared" si="102"/>
        <v>3.3463358525284703E-3</v>
      </c>
      <c r="Y166" s="14">
        <f t="shared" si="102"/>
        <v>-1.2175117042848377E-2</v>
      </c>
      <c r="Z166" s="14">
        <f t="shared" si="102"/>
        <v>-0.11208322293651518</v>
      </c>
    </row>
    <row r="167" spans="1:26" x14ac:dyDescent="0.3">
      <c r="P167" s="14">
        <v>16</v>
      </c>
      <c r="Q167" s="14">
        <f t="shared" ref="Q167:Z167" si="103">Q125-Q146</f>
        <v>-0.12172427056072582</v>
      </c>
      <c r="R167" s="14">
        <f t="shared" si="103"/>
        <v>-0.13608720852547862</v>
      </c>
      <c r="S167" s="14">
        <f t="shared" si="103"/>
        <v>-0.15120051375728516</v>
      </c>
      <c r="T167" s="14">
        <f t="shared" si="103"/>
        <v>-0.16882587631988627</v>
      </c>
      <c r="U167" s="14">
        <f t="shared" si="103"/>
        <v>-0.15929192855627605</v>
      </c>
      <c r="V167" s="14">
        <f t="shared" si="103"/>
        <v>3.4194144286504025E-3</v>
      </c>
      <c r="W167" s="14">
        <f t="shared" si="103"/>
        <v>-1.2028255000936516E-3</v>
      </c>
      <c r="X167" s="14">
        <f t="shared" si="103"/>
        <v>-1.280735481178788E-2</v>
      </c>
      <c r="Y167" s="14">
        <f t="shared" si="103"/>
        <v>-2.8777882586217635E-2</v>
      </c>
      <c r="Z167" s="14">
        <f t="shared" si="103"/>
        <v>-0.14078456438110321</v>
      </c>
    </row>
    <row r="168" spans="1:26" x14ac:dyDescent="0.3">
      <c r="A168" s="46" t="s">
        <v>61</v>
      </c>
      <c r="B168" s="44"/>
      <c r="C168" s="44"/>
      <c r="P168" s="14">
        <v>17</v>
      </c>
      <c r="Q168" s="14">
        <f t="shared" ref="Q168:Z168" si="104">Q126-Q147</f>
        <v>-0.28789447471383639</v>
      </c>
      <c r="R168" s="14">
        <f t="shared" si="104"/>
        <v>-0.29872913406355583</v>
      </c>
      <c r="S168" s="14">
        <f t="shared" si="104"/>
        <v>-0.31172152306823658</v>
      </c>
      <c r="T168" s="14">
        <f t="shared" si="104"/>
        <v>-0.32247029294261914</v>
      </c>
      <c r="U168" s="14">
        <f t="shared" si="104"/>
        <v>-0.35708582660805238</v>
      </c>
      <c r="V168" s="14">
        <f t="shared" si="104"/>
        <v>-0.3851304004416034</v>
      </c>
      <c r="W168" s="14">
        <f t="shared" si="104"/>
        <v>-0.14845064544012637</v>
      </c>
      <c r="X168" s="14">
        <f t="shared" si="104"/>
        <v>-0.15029147885240529</v>
      </c>
      <c r="Y168" s="14">
        <f t="shared" si="104"/>
        <v>-0.16745951048729946</v>
      </c>
      <c r="Z168" s="14">
        <f t="shared" si="104"/>
        <v>-0.24958228394832277</v>
      </c>
    </row>
    <row r="169" spans="1:26" x14ac:dyDescent="0.3">
      <c r="A169" s="44" t="s">
        <v>18</v>
      </c>
      <c r="B169" s="44"/>
      <c r="C169" s="14">
        <v>2</v>
      </c>
      <c r="D169" s="14">
        <v>3</v>
      </c>
      <c r="E169" s="14">
        <v>4</v>
      </c>
      <c r="F169" s="14">
        <v>5</v>
      </c>
      <c r="G169" s="14">
        <v>6</v>
      </c>
      <c r="H169" s="14">
        <v>7</v>
      </c>
      <c r="I169" s="14">
        <v>8</v>
      </c>
      <c r="J169" s="14">
        <v>9</v>
      </c>
      <c r="K169" s="14">
        <v>10</v>
      </c>
      <c r="L169" s="14">
        <v>11</v>
      </c>
      <c r="P169" s="14">
        <v>18</v>
      </c>
      <c r="Q169" s="14">
        <f t="shared" ref="Q169:Z169" si="105">Q127-Q148</f>
        <v>-0.45982135699323018</v>
      </c>
      <c r="R169" s="14">
        <f t="shared" si="105"/>
        <v>-0.4681587729502647</v>
      </c>
      <c r="S169" s="14">
        <f t="shared" si="105"/>
        <v>-0.47646957134603884</v>
      </c>
      <c r="T169" s="14">
        <f t="shared" si="105"/>
        <v>-0.48650924620297437</v>
      </c>
      <c r="U169" s="14">
        <f t="shared" si="105"/>
        <v>-0.50933603064328103</v>
      </c>
      <c r="V169" s="14">
        <f t="shared" si="105"/>
        <v>-0.57248461872473211</v>
      </c>
      <c r="W169" s="14">
        <f t="shared" si="105"/>
        <v>-0.53767166087975382</v>
      </c>
      <c r="X169" s="14">
        <f t="shared" si="105"/>
        <v>-0.2949378375967705</v>
      </c>
      <c r="Y169" s="14">
        <f t="shared" si="105"/>
        <v>-0.31597598493606438</v>
      </c>
      <c r="Z169" s="14">
        <f t="shared" si="105"/>
        <v>-0.45170474967062069</v>
      </c>
    </row>
    <row r="170" spans="1:26" x14ac:dyDescent="0.3">
      <c r="B170" s="14">
        <v>17</v>
      </c>
      <c r="C170" s="14">
        <f>SUM('Player Stats'!$O$4:$O$7)/100*'Dealer Stats'!B$3/100</f>
        <v>4.2457023118021756E-2</v>
      </c>
      <c r="D170" s="14">
        <f>SUM('Player Stats'!$O$4:$O$7)/100*'Dealer Stats'!C$3/100</f>
        <v>4.0944581787966158E-2</v>
      </c>
      <c r="E170" s="14">
        <f>SUM('Player Stats'!$O$4:$O$7)/100*'Dealer Stats'!D$3/100</f>
        <v>3.9839188449994047E-2</v>
      </c>
      <c r="F170" s="14">
        <f>SUM('Player Stats'!$O$4:$O$7)/100*'Dealer Stats'!E$3/100</f>
        <v>3.7205428196538236E-2</v>
      </c>
      <c r="G170" s="14">
        <f>SUM('Player Stats'!$O$4:$O$7)/100*'Dealer Stats'!F$3/100</f>
        <v>5.0797912253476823E-2</v>
      </c>
      <c r="H170" s="14">
        <f>SUM('Player Stats'!$O$4:$O$7)/100*'Dealer Stats'!G$3/100</f>
        <v>0.11308697479467336</v>
      </c>
      <c r="I170" s="14">
        <f>SUM('Player Stats'!$O$4:$O$7)/100*'Dealer Stats'!H$3/100</f>
        <v>3.9549506597041394E-2</v>
      </c>
      <c r="J170" s="14">
        <f>SUM('Player Stats'!$O$4:$O$7)/100*'Dealer Stats'!I$3/100</f>
        <v>3.6910202337936876E-2</v>
      </c>
      <c r="K170" s="14">
        <f>SUM('Player Stats'!$O$4:$O$7)/100*'Dealer Stats'!J$3/100</f>
        <v>3.7226301115780826E-2</v>
      </c>
      <c r="L170" s="14">
        <f>SUM('Player Stats'!$O$4:$O$7)/100*'Dealer Stats'!K$3/100</f>
        <v>2.4263664752565594E-2</v>
      </c>
      <c r="P170" s="14">
        <v>19</v>
      </c>
      <c r="Q170" s="14">
        <f t="shared" ref="Q170:Z170" si="106">Q128-Q149</f>
        <v>-0.6369213981619698</v>
      </c>
      <c r="R170" s="14">
        <f t="shared" si="106"/>
        <v>-0.64191285937454623</v>
      </c>
      <c r="S170" s="14">
        <f t="shared" si="106"/>
        <v>-0.64743465347518281</v>
      </c>
      <c r="T170" s="14">
        <f t="shared" si="106"/>
        <v>-0.65469770041971609</v>
      </c>
      <c r="U170" s="14">
        <f t="shared" si="106"/>
        <v>-0.66987729491504966</v>
      </c>
      <c r="V170" s="14">
        <f t="shared" si="106"/>
        <v>-0.71062853352115951</v>
      </c>
      <c r="W170" s="14">
        <f t="shared" si="106"/>
        <v>-0.72333741561891551</v>
      </c>
      <c r="X170" s="14">
        <f t="shared" si="106"/>
        <v>-0.68310880384027306</v>
      </c>
      <c r="Y170" s="14">
        <f t="shared" si="106"/>
        <v>-0.47417353608171453</v>
      </c>
      <c r="Z170" s="14">
        <f t="shared" si="106"/>
        <v>-0.65989635106621747</v>
      </c>
    </row>
    <row r="171" spans="1:26" x14ac:dyDescent="0.3">
      <c r="B171" s="14">
        <v>18</v>
      </c>
      <c r="C171" s="14">
        <f>SUM('Player Stats'!$O$5:$O$7)/100*'Dealer Stats'!B$4/100</f>
        <v>3.0639121516469699E-2</v>
      </c>
      <c r="D171" s="14">
        <f>SUM('Player Stats'!$O$5:$O$7)/100*'Dealer Stats'!C$4/100</f>
        <v>2.982507707126001E-2</v>
      </c>
      <c r="E171" s="14">
        <f>SUM('Player Stats'!$O$5:$O$7)/100*'Dealer Stats'!D$4/100</f>
        <v>2.8464652844204345E-2</v>
      </c>
      <c r="F171" s="14">
        <f>SUM('Player Stats'!$O$5:$O$7)/100*'Dealer Stats'!E$4/100</f>
        <v>2.8056785424935737E-2</v>
      </c>
      <c r="G171" s="14">
        <f>SUM('Player Stats'!$O$5:$O$7)/100*'Dealer Stats'!F$4/100</f>
        <v>2.4584880020420627E-2</v>
      </c>
      <c r="H171" s="14">
        <f>SUM('Player Stats'!$O$5:$O$7)/100*'Dealer Stats'!G$4/100</f>
        <v>3.192642810938983E-2</v>
      </c>
      <c r="I171" s="14">
        <f>SUM('Player Stats'!$O$5:$O$7)/100*'Dealer Stats'!H$4/100</f>
        <v>8.3133633150537636E-2</v>
      </c>
      <c r="J171" s="14">
        <f>SUM('Player Stats'!$O$5:$O$7)/100*'Dealer Stats'!I$4/100</f>
        <v>2.7096274685811231E-2</v>
      </c>
      <c r="K171" s="14">
        <f>SUM('Player Stats'!$O$5:$O$7)/100*'Dealer Stats'!J$4/100</f>
        <v>2.7962954214136079E-2</v>
      </c>
      <c r="L171" s="14">
        <f>SUM('Player Stats'!$O$5:$O$7)/100*'Dealer Stats'!K$4/100</f>
        <v>3.8201876811350371E-2</v>
      </c>
      <c r="P171" s="14">
        <v>20</v>
      </c>
      <c r="Q171" s="14">
        <f t="shared" ref="Q171:Z171" si="107">Q129-Q150</f>
        <v>-0.81670861119568916</v>
      </c>
      <c r="R171" s="14">
        <f t="shared" si="107"/>
        <v>-0.81935429906913193</v>
      </c>
      <c r="S171" s="14">
        <f t="shared" si="107"/>
        <v>-0.82170813413122312</v>
      </c>
      <c r="T171" s="14">
        <f t="shared" si="107"/>
        <v>-0.82505193296422286</v>
      </c>
      <c r="U171" s="14">
        <f t="shared" si="107"/>
        <v>-0.83307478214632735</v>
      </c>
      <c r="V171" s="14">
        <f t="shared" si="107"/>
        <v>-0.85465418933350423</v>
      </c>
      <c r="W171" s="14">
        <f t="shared" si="107"/>
        <v>-0.85891366089829435</v>
      </c>
      <c r="X171" s="14">
        <f t="shared" si="107"/>
        <v>-0.86651276202403116</v>
      </c>
      <c r="Y171" s="14">
        <f t="shared" si="107"/>
        <v>-0.8880122241264734</v>
      </c>
      <c r="Z171" s="14">
        <f t="shared" si="107"/>
        <v>-0.87992898031229394</v>
      </c>
    </row>
    <row r="172" spans="1:26" x14ac:dyDescent="0.3">
      <c r="B172" s="14">
        <v>19</v>
      </c>
      <c r="C172" s="14">
        <f>SUM('Player Stats'!$O$6:$O$7)/100*'Dealer Stats'!B$5/100</f>
        <v>1.9650559292409726E-2</v>
      </c>
      <c r="D172" s="14">
        <f>SUM('Player Stats'!$O$6:$O$7)/100*'Dealer Stats'!C$5/100</f>
        <v>1.9019648785018203E-2</v>
      </c>
      <c r="E172" s="14">
        <f>SUM('Player Stats'!$O$6:$O$7)/100*'Dealer Stats'!D$5/100</f>
        <v>1.8474569931369842E-2</v>
      </c>
      <c r="F172" s="14">
        <f>SUM('Player Stats'!$O$6:$O$7)/100*'Dealer Stats'!E$5/100</f>
        <v>1.7906040689319967E-2</v>
      </c>
      <c r="G172" s="14">
        <f>SUM('Player Stats'!$O$6:$O$7)/100*'Dealer Stats'!F$5/100</f>
        <v>1.6409032052165561E-2</v>
      </c>
      <c r="H172" s="14">
        <f>SUM('Player Stats'!$O$6:$O$7)/100*'Dealer Stats'!G$5/100</f>
        <v>1.2078634636485962E-2</v>
      </c>
      <c r="I172" s="14">
        <f>SUM('Player Stats'!$O$6:$O$7)/100*'Dealer Stats'!H$5/100</f>
        <v>1.9821220958279585E-2</v>
      </c>
      <c r="J172" s="14">
        <f>SUM('Player Stats'!$O$6:$O$7)/100*'Dealer Stats'!I$5/100</f>
        <v>5.4145470792573314E-2</v>
      </c>
      <c r="K172" s="14">
        <f>SUM('Player Stats'!$O$6:$O$7)/100*'Dealer Stats'!J$5/100</f>
        <v>1.8684116052569307E-2</v>
      </c>
      <c r="L172" s="14">
        <f>SUM('Player Stats'!$O$6:$O$7)/100*'Dealer Stats'!K$5/100</f>
        <v>2.4438177996984084E-2</v>
      </c>
    </row>
    <row r="173" spans="1:26" x14ac:dyDescent="0.3">
      <c r="B173" s="14">
        <v>20</v>
      </c>
      <c r="C173" s="14">
        <f>SUM('Player Stats'!$O$7)/100*'Dealer Stats'!B$6/100</f>
        <v>9.3260792139286744E-3</v>
      </c>
      <c r="D173" s="14">
        <f>SUM('Player Stats'!$O$7)/100*'Dealer Stats'!C$6/100</f>
        <v>9.1119145951122187E-3</v>
      </c>
      <c r="E173" s="14">
        <f>SUM('Player Stats'!$O$7)/100*'Dealer Stats'!D$6/100</f>
        <v>8.8311624261101975E-3</v>
      </c>
      <c r="F173" s="14">
        <f>SUM('Player Stats'!$O$7)/100*'Dealer Stats'!E$6/100</f>
        <v>8.4808274082541352E-3</v>
      </c>
      <c r="G173" s="14">
        <f>SUM('Player Stats'!$O$7)/100*'Dealer Stats'!F$6/100</f>
        <v>7.8277702975954929E-3</v>
      </c>
      <c r="H173" s="14">
        <f>SUM('Player Stats'!$O$7)/100*'Dealer Stats'!G$6/100</f>
        <v>6.0777219229600377E-3</v>
      </c>
      <c r="I173" s="14">
        <f>SUM('Player Stats'!$O$7)/100*'Dealer Stats'!H$6/100</f>
        <v>5.3429491590271496E-3</v>
      </c>
      <c r="J173" s="14">
        <f>SUM('Player Stats'!$O$7)/100*'Dealer Stats'!I$6/100</f>
        <v>9.2816468814811218E-3</v>
      </c>
      <c r="K173" s="14">
        <f>SUM('Player Stats'!$O$7)/100*'Dealer Stats'!J$6/100</f>
        <v>2.8363436171691833E-2</v>
      </c>
      <c r="L173" s="14">
        <f>SUM('Player Stats'!$O$7)/100*'Dealer Stats'!K$6/100</f>
        <v>1.2245267488569005E-2</v>
      </c>
    </row>
    <row r="175" spans="1:26" x14ac:dyDescent="0.3">
      <c r="A175" s="46" t="s">
        <v>63</v>
      </c>
      <c r="B175" s="44"/>
      <c r="C175" s="44"/>
    </row>
    <row r="176" spans="1:26" x14ac:dyDescent="0.3">
      <c r="A176" s="44" t="s">
        <v>18</v>
      </c>
      <c r="B176" s="44"/>
      <c r="C176" s="14">
        <v>2</v>
      </c>
      <c r="D176" s="14">
        <v>3</v>
      </c>
      <c r="E176" s="14">
        <v>4</v>
      </c>
      <c r="F176" s="14">
        <v>5</v>
      </c>
      <c r="G176" s="14">
        <v>6</v>
      </c>
      <c r="H176" s="14">
        <v>7</v>
      </c>
      <c r="I176" s="14">
        <v>8</v>
      </c>
      <c r="J176" s="14">
        <v>9</v>
      </c>
      <c r="K176" s="14">
        <v>10</v>
      </c>
      <c r="L176" s="14">
        <v>11</v>
      </c>
    </row>
    <row r="177" spans="1:12" x14ac:dyDescent="0.3">
      <c r="B177" s="14">
        <v>17</v>
      </c>
      <c r="C177" s="14">
        <f>SUM('Player Stats'!$P$4:$P$7)/100*'Dealer Stats'!B$3/100</f>
        <v>4.2490849418668757E-2</v>
      </c>
      <c r="D177" s="14">
        <f>SUM('Player Stats'!$P$4:$P$7)/100*'Dealer Stats'!C$3/100</f>
        <v>4.0977203098451716E-2</v>
      </c>
      <c r="E177" s="14">
        <f>SUM('Player Stats'!$P$4:$P$7)/100*'Dealer Stats'!D$3/100</f>
        <v>3.9870929073030574E-2</v>
      </c>
      <c r="F177" s="14">
        <f>SUM('Player Stats'!$P$4:$P$7)/100*'Dealer Stats'!E$3/100</f>
        <v>3.7235070453753918E-2</v>
      </c>
      <c r="G177" s="14">
        <f>SUM('Player Stats'!$P$4:$P$7)/100*'Dealer Stats'!F$3/100</f>
        <v>5.0838383895762E-2</v>
      </c>
      <c r="H177" s="14">
        <f>SUM('Player Stats'!$P$4:$P$7)/100*'Dealer Stats'!G$3/100</f>
        <v>0.11317707329258338</v>
      </c>
      <c r="I177" s="14">
        <f>SUM('Player Stats'!$P$4:$P$7)/100*'Dealer Stats'!H$3/100</f>
        <v>3.9581016425153298E-2</v>
      </c>
      <c r="J177" s="14">
        <f>SUM('Player Stats'!$P$4:$P$7)/100*'Dealer Stats'!I$3/100</f>
        <v>3.6939609383215444E-2</v>
      </c>
      <c r="K177" s="14">
        <f>SUM('Player Stats'!$P$4:$P$7)/100*'Dealer Stats'!J$3/100</f>
        <v>3.7255960002839823E-2</v>
      </c>
      <c r="L177" s="14">
        <f>SUM('Player Stats'!$P$4:$P$7)/100*'Dealer Stats'!K$3/100</f>
        <v>2.428299606593716E-2</v>
      </c>
    </row>
    <row r="178" spans="1:12" x14ac:dyDescent="0.3">
      <c r="B178" s="14">
        <v>18</v>
      </c>
      <c r="C178" s="14">
        <f>SUM('Player Stats'!$P$5:$P$7)/100*'Dealer Stats'!B$4/100</f>
        <v>3.0442467383238424E-2</v>
      </c>
      <c r="D178" s="14">
        <f>SUM('Player Stats'!$P$5:$P$7)/100*'Dealer Stats'!C$4/100</f>
        <v>2.9633647800781353E-2</v>
      </c>
      <c r="E178" s="14">
        <f>SUM('Player Stats'!$P$5:$P$7)/100*'Dealer Stats'!D$4/100</f>
        <v>2.8281955320393251E-2</v>
      </c>
      <c r="F178" s="14">
        <f>SUM('Player Stats'!$P$5:$P$7)/100*'Dealer Stats'!E$4/100</f>
        <v>2.7876705757311097E-2</v>
      </c>
      <c r="G178" s="14">
        <f>SUM('Player Stats'!$P$5:$P$7)/100*'Dealer Stats'!F$4/100</f>
        <v>2.4427084429955937E-2</v>
      </c>
      <c r="H178" s="14">
        <f>SUM('Player Stats'!$P$5:$P$7)/100*'Dealer Stats'!G$4/100</f>
        <v>3.1721511527703639E-2</v>
      </c>
      <c r="I178" s="14">
        <f>SUM('Player Stats'!$P$5:$P$7)/100*'Dealer Stats'!H$4/100</f>
        <v>8.2600048251218694E-2</v>
      </c>
      <c r="J178" s="14">
        <f>SUM('Player Stats'!$P$5:$P$7)/100*'Dealer Stats'!I$4/100</f>
        <v>2.6922359960179477E-2</v>
      </c>
      <c r="K178" s="14">
        <f>SUM('Player Stats'!$P$5:$P$7)/100*'Dealer Stats'!J$4/100</f>
        <v>2.7783476792741641E-2</v>
      </c>
      <c r="L178" s="14">
        <f>SUM('Player Stats'!$P$5:$P$7)/100*'Dealer Stats'!K$4/100</f>
        <v>3.7956681890598289E-2</v>
      </c>
    </row>
    <row r="179" spans="1:12" x14ac:dyDescent="0.3">
      <c r="B179" s="14">
        <v>19</v>
      </c>
      <c r="C179" s="14">
        <f>SUM('Player Stats'!$P$6:$P$7)/100*'Dealer Stats'!B$5/100</f>
        <v>1.946720833488743E-2</v>
      </c>
      <c r="D179" s="14">
        <f>SUM('Player Stats'!$P$6:$P$7)/100*'Dealer Stats'!C$5/100</f>
        <v>1.884218458338513E-2</v>
      </c>
      <c r="E179" s="14">
        <f>SUM('Player Stats'!$P$6:$P$7)/100*'Dealer Stats'!D$5/100</f>
        <v>1.8302191627204339E-2</v>
      </c>
      <c r="F179" s="14">
        <f>SUM('Player Stats'!$P$6:$P$7)/100*'Dealer Stats'!E$5/100</f>
        <v>1.7738967088158489E-2</v>
      </c>
      <c r="G179" s="14">
        <f>SUM('Player Stats'!$P$6:$P$7)/100*'Dealer Stats'!F$5/100</f>
        <v>1.6255926397817054E-2</v>
      </c>
      <c r="H179" s="14">
        <f>SUM('Player Stats'!$P$6:$P$7)/100*'Dealer Stats'!G$5/100</f>
        <v>1.1965934066837696E-2</v>
      </c>
      <c r="I179" s="14">
        <f>SUM('Player Stats'!$P$6:$P$7)/100*'Dealer Stats'!H$5/100</f>
        <v>1.9636277629803162E-2</v>
      </c>
      <c r="J179" s="14">
        <f>SUM('Player Stats'!$P$6:$P$7)/100*'Dealer Stats'!I$5/100</f>
        <v>5.3640262581062075E-2</v>
      </c>
      <c r="K179" s="14">
        <f>SUM('Player Stats'!$P$6:$P$7)/100*'Dealer Stats'!J$5/100</f>
        <v>1.8509782563241119E-2</v>
      </c>
      <c r="L179" s="14">
        <f>SUM('Player Stats'!$P$6:$P$7)/100*'Dealer Stats'!K$5/100</f>
        <v>2.42101558186241E-2</v>
      </c>
    </row>
    <row r="180" spans="1:12" x14ac:dyDescent="0.3">
      <c r="B180" s="14">
        <v>20</v>
      </c>
      <c r="C180" s="14">
        <f>SUM('Player Stats'!$P$7)/100*'Dealer Stats'!B$6/100</f>
        <v>9.3083724019211219E-3</v>
      </c>
      <c r="D180" s="14">
        <f>SUM('Player Stats'!$P$7)/100*'Dealer Stats'!C$6/100</f>
        <v>9.0946144033527947E-3</v>
      </c>
      <c r="E180" s="14">
        <f>SUM('Player Stats'!$P$7)/100*'Dealer Stats'!D$6/100</f>
        <v>8.8143952799922716E-3</v>
      </c>
      <c r="F180" s="14">
        <f>SUM('Player Stats'!$P$7)/100*'Dealer Stats'!E$6/100</f>
        <v>8.4647254201472583E-3</v>
      </c>
      <c r="G180" s="14">
        <f>SUM('Player Stats'!$P$7)/100*'Dealer Stats'!F$6/100</f>
        <v>7.8129082259876474E-3</v>
      </c>
      <c r="H180" s="14">
        <f>SUM('Player Stats'!$P$7)/100*'Dealer Stats'!G$6/100</f>
        <v>6.0661825528715531E-3</v>
      </c>
      <c r="I180" s="14">
        <f>SUM('Player Stats'!$P$7)/100*'Dealer Stats'!H$6/100</f>
        <v>5.332804853563443E-3</v>
      </c>
      <c r="J180" s="14">
        <f>SUM('Player Stats'!$P$7)/100*'Dealer Stats'!I$6/100</f>
        <v>9.2640244302150624E-3</v>
      </c>
      <c r="K180" s="14">
        <f>SUM('Player Stats'!$P$7)/100*'Dealer Stats'!J$6/100</f>
        <v>2.8309584384605322E-2</v>
      </c>
      <c r="L180" s="14">
        <f>SUM('Player Stats'!$P$7)/100*'Dealer Stats'!K$6/100</f>
        <v>1.2222018206161187E-2</v>
      </c>
    </row>
    <row r="182" spans="1:12" x14ac:dyDescent="0.3">
      <c r="A182" s="46" t="s">
        <v>64</v>
      </c>
      <c r="B182" s="44"/>
      <c r="C182" s="44"/>
    </row>
    <row r="183" spans="1:12" x14ac:dyDescent="0.3">
      <c r="A183" s="44" t="s">
        <v>18</v>
      </c>
      <c r="B183" s="44"/>
      <c r="C183" s="14">
        <v>2</v>
      </c>
      <c r="D183" s="14">
        <v>3</v>
      </c>
      <c r="E183" s="14">
        <v>4</v>
      </c>
      <c r="F183" s="14">
        <v>5</v>
      </c>
      <c r="G183" s="14">
        <v>6</v>
      </c>
      <c r="H183" s="14">
        <v>7</v>
      </c>
      <c r="I183" s="14">
        <v>8</v>
      </c>
      <c r="J183" s="14">
        <v>9</v>
      </c>
      <c r="K183" s="14">
        <v>10</v>
      </c>
      <c r="L183" s="14">
        <v>11</v>
      </c>
    </row>
    <row r="184" spans="1:12" x14ac:dyDescent="0.3">
      <c r="B184" s="14">
        <v>17</v>
      </c>
      <c r="C184" s="14">
        <f>SUM('Player Stats'!$Q$4:$Q$7)/100*'Dealer Stats'!B$3/100</f>
        <v>4.2788736426359497E-2</v>
      </c>
      <c r="D184" s="14">
        <f>SUM('Player Stats'!$Q$4:$Q$7)/100*'Dealer Stats'!C$3/100</f>
        <v>4.1264478513783148E-2</v>
      </c>
      <c r="E184" s="14">
        <f>SUM('Player Stats'!$Q$4:$Q$7)/100*'Dealer Stats'!D$3/100</f>
        <v>4.0150448826528289E-2</v>
      </c>
      <c r="F184" s="14">
        <f>SUM('Player Stats'!$Q$4:$Q$7)/100*'Dealer Stats'!E$3/100</f>
        <v>3.749611121595034E-2</v>
      </c>
      <c r="G184" s="14">
        <f>SUM('Player Stats'!$Q$4:$Q$7)/100*'Dealer Stats'!F$3/100</f>
        <v>5.1194792258073718E-2</v>
      </c>
      <c r="H184" s="14">
        <f>SUM('Player Stats'!$Q$4:$Q$7)/100*'Dealer Stats'!G$3/100</f>
        <v>0.11397051423724734</v>
      </c>
      <c r="I184" s="14">
        <f>SUM('Player Stats'!$Q$4:$Q$7)/100*'Dealer Stats'!H$3/100</f>
        <v>3.985850371254715E-2</v>
      </c>
      <c r="J184" s="14">
        <f>SUM('Player Stats'!$Q$4:$Q$7)/100*'Dealer Stats'!I$3/100</f>
        <v>3.7198578781450074E-2</v>
      </c>
      <c r="K184" s="14">
        <f>SUM('Player Stats'!$Q$4:$Q$7)/100*'Dealer Stats'!J$3/100</f>
        <v>3.7517147213632918E-2</v>
      </c>
      <c r="L184" s="14">
        <f>SUM('Player Stats'!$Q$4:$Q$7)/100*'Dealer Stats'!K$3/100</f>
        <v>2.4453234814628071E-2</v>
      </c>
    </row>
    <row r="185" spans="1:12" x14ac:dyDescent="0.3">
      <c r="B185" s="14">
        <v>18</v>
      </c>
      <c r="C185" s="14">
        <f>SUM('Player Stats'!$Q$5:$Q$7)/100*'Dealer Stats'!B$4/100</f>
        <v>3.0743289678881916E-2</v>
      </c>
      <c r="D185" s="14">
        <f>SUM('Player Stats'!$Q$5:$Q$7)/100*'Dealer Stats'!C$4/100</f>
        <v>2.9926477611436918E-2</v>
      </c>
      <c r="E185" s="14">
        <f>SUM('Player Stats'!$Q$5:$Q$7)/100*'Dealer Stats'!D$4/100</f>
        <v>2.8561428157389764E-2</v>
      </c>
      <c r="F185" s="14">
        <f>SUM('Player Stats'!$Q$5:$Q$7)/100*'Dealer Stats'!E$4/100</f>
        <v>2.8152174053468652E-2</v>
      </c>
      <c r="G185" s="14">
        <f>SUM('Player Stats'!$Q$5:$Q$7)/100*'Dealer Stats'!F$4/100</f>
        <v>2.4668464720245503E-2</v>
      </c>
      <c r="H185" s="14">
        <f>SUM('Player Stats'!$Q$5:$Q$7)/100*'Dealer Stats'!G$4/100</f>
        <v>3.2034972910413358E-2</v>
      </c>
      <c r="I185" s="14">
        <f>SUM('Player Stats'!$Q$5:$Q$7)/100*'Dealer Stats'!H$4/100</f>
        <v>8.341627434164646E-2</v>
      </c>
      <c r="J185" s="14">
        <f>SUM('Player Stats'!$Q$5:$Q$7)/100*'Dealer Stats'!I$4/100</f>
        <v>2.7188397729897874E-2</v>
      </c>
      <c r="K185" s="14">
        <f>SUM('Player Stats'!$Q$5:$Q$7)/100*'Dealer Stats'!J$4/100</f>
        <v>2.8058023831407507E-2</v>
      </c>
      <c r="L185" s="14">
        <f>SUM('Player Stats'!$Q$5:$Q$7)/100*'Dealer Stats'!K$4/100</f>
        <v>3.8331757144440121E-2</v>
      </c>
    </row>
    <row r="186" spans="1:12" x14ac:dyDescent="0.3">
      <c r="B186" s="14">
        <v>19</v>
      </c>
      <c r="C186" s="14">
        <f>SUM('Player Stats'!$Q$6:$Q$7)/100*'Dealer Stats'!B$5/100</f>
        <v>1.9687138709989442E-2</v>
      </c>
      <c r="D186" s="14">
        <f>SUM('Player Stats'!$Q$6:$Q$7)/100*'Dealer Stats'!C$5/100</f>
        <v>1.905505376585228E-2</v>
      </c>
      <c r="E186" s="14">
        <f>SUM('Player Stats'!$Q$6:$Q$7)/100*'Dealer Stats'!D$5/100</f>
        <v>1.8508960250651303E-2</v>
      </c>
      <c r="F186" s="14">
        <f>SUM('Player Stats'!$Q$6:$Q$7)/100*'Dealer Stats'!E$5/100</f>
        <v>1.7939372694268395E-2</v>
      </c>
      <c r="G186" s="14">
        <f>SUM('Player Stats'!$Q$6:$Q$7)/100*'Dealer Stats'!F$5/100</f>
        <v>1.6439577383043091E-2</v>
      </c>
      <c r="H186" s="14">
        <f>SUM('Player Stats'!$Q$6:$Q$7)/100*'Dealer Stats'!G$5/100</f>
        <v>1.2101118954290164E-2</v>
      </c>
      <c r="I186" s="14">
        <f>SUM('Player Stats'!$Q$6:$Q$7)/100*'Dealer Stats'!H$5/100</f>
        <v>1.9858118061694484E-2</v>
      </c>
      <c r="J186" s="14">
        <f>SUM('Player Stats'!$Q$6:$Q$7)/100*'Dealer Stats'!I$5/100</f>
        <v>5.4246262314926408E-2</v>
      </c>
      <c r="K186" s="14">
        <f>SUM('Player Stats'!$Q$6:$Q$7)/100*'Dealer Stats'!J$5/100</f>
        <v>1.8718896440904555E-2</v>
      </c>
      <c r="L186" s="14">
        <f>SUM('Player Stats'!$Q$6:$Q$7)/100*'Dealer Stats'!K$5/100</f>
        <v>2.4483669542773541E-2</v>
      </c>
    </row>
    <row r="187" spans="1:12" x14ac:dyDescent="0.3">
      <c r="B187" s="14">
        <v>20</v>
      </c>
      <c r="C187" s="14">
        <f>SUM('Player Stats'!$Q$7)/100*'Dealer Stats'!B$6/100</f>
        <v>9.319676671204204E-3</v>
      </c>
      <c r="D187" s="14">
        <f>SUM('Player Stats'!$Q$7)/100*'Dealer Stats'!C$6/100</f>
        <v>9.1056590807466736E-3</v>
      </c>
      <c r="E187" s="14">
        <f>SUM('Player Stats'!$Q$7)/100*'Dealer Stats'!D$6/100</f>
        <v>8.8250996538086837E-3</v>
      </c>
      <c r="F187" s="14">
        <f>SUM('Player Stats'!$Q$7)/100*'Dealer Stats'!E$6/100</f>
        <v>8.4750051480551088E-3</v>
      </c>
      <c r="G187" s="14">
        <f>SUM('Player Stats'!$Q$7)/100*'Dealer Stats'!F$6/100</f>
        <v>7.8223963743617227E-3</v>
      </c>
      <c r="H187" s="14">
        <f>SUM('Player Stats'!$Q$7)/100*'Dealer Stats'!G$6/100</f>
        <v>6.0735494434660722E-3</v>
      </c>
      <c r="I187" s="14">
        <f>SUM('Player Stats'!$Q$7)/100*'Dealer Stats'!H$6/100</f>
        <v>5.3392811159534573E-3</v>
      </c>
      <c r="J187" s="14">
        <f>SUM('Player Stats'!$Q$7)/100*'Dealer Stats'!I$6/100</f>
        <v>9.2752748424549704E-3</v>
      </c>
      <c r="K187" s="14">
        <f>SUM('Player Stats'!$Q$7)/100*'Dealer Stats'!J$6/100</f>
        <v>2.8343964096907082E-2</v>
      </c>
      <c r="L187" s="14">
        <f>SUM('Player Stats'!$Q$7)/100*'Dealer Stats'!K$6/100</f>
        <v>1.223686086382674E-2</v>
      </c>
    </row>
    <row r="189" spans="1:12" x14ac:dyDescent="0.3">
      <c r="A189" s="46" t="s">
        <v>65</v>
      </c>
      <c r="B189" s="44"/>
      <c r="C189" s="44"/>
    </row>
    <row r="190" spans="1:12" x14ac:dyDescent="0.3">
      <c r="A190" s="44" t="s">
        <v>18</v>
      </c>
      <c r="B190" s="44"/>
      <c r="C190" s="14">
        <v>2</v>
      </c>
      <c r="D190" s="14">
        <v>3</v>
      </c>
      <c r="E190" s="14">
        <v>4</v>
      </c>
      <c r="F190" s="14">
        <v>5</v>
      </c>
      <c r="G190" s="14">
        <v>6</v>
      </c>
      <c r="H190" s="14">
        <v>7</v>
      </c>
      <c r="I190" s="14">
        <v>8</v>
      </c>
      <c r="J190" s="14">
        <v>9</v>
      </c>
      <c r="K190" s="14">
        <v>10</v>
      </c>
      <c r="L190" s="14">
        <v>11</v>
      </c>
    </row>
    <row r="191" spans="1:12" x14ac:dyDescent="0.3">
      <c r="B191" s="14">
        <v>17</v>
      </c>
      <c r="C191" s="14">
        <f>SUM('Player Stats'!$R$4:$R$7)/100*'Dealer Stats'!B$3/100</f>
        <v>4.2809520435943556E-2</v>
      </c>
      <c r="D191" s="14">
        <f>SUM('Player Stats'!$R$4:$R$7)/100*'Dealer Stats'!C$3/100</f>
        <v>4.1284522137141538E-2</v>
      </c>
      <c r="E191" s="14">
        <f>SUM('Player Stats'!$R$4:$R$7)/100*'Dealer Stats'!D$3/100</f>
        <v>4.016995132608564E-2</v>
      </c>
      <c r="F191" s="14">
        <f>SUM('Player Stats'!$R$4:$R$7)/100*'Dealer Stats'!E$3/100</f>
        <v>3.7514324409420506E-2</v>
      </c>
      <c r="G191" s="14">
        <f>SUM('Player Stats'!$R$4:$R$7)/100*'Dealer Stats'!F$3/100</f>
        <v>5.1219659387645937E-2</v>
      </c>
      <c r="H191" s="14">
        <f>SUM('Player Stats'!$R$4:$R$7)/100*'Dealer Stats'!G$3/100</f>
        <v>0.11402587376543261</v>
      </c>
      <c r="I191" s="14">
        <f>SUM('Player Stats'!$R$4:$R$7)/100*'Dealer Stats'!H$3/100</f>
        <v>3.9877864403989709E-2</v>
      </c>
      <c r="J191" s="14">
        <f>SUM('Player Stats'!$R$4:$R$7)/100*'Dealer Stats'!I$3/100</f>
        <v>3.7216647452845343E-2</v>
      </c>
      <c r="K191" s="14">
        <f>SUM('Player Stats'!$R$4:$R$7)/100*'Dealer Stats'!J$3/100</f>
        <v>3.7535370625034578E-2</v>
      </c>
      <c r="L191" s="14">
        <f>SUM('Player Stats'!$R$4:$R$7)/100*'Dealer Stats'!K$3/100</f>
        <v>2.4465112619611241E-2</v>
      </c>
    </row>
    <row r="192" spans="1:12" x14ac:dyDescent="0.3">
      <c r="B192" s="14">
        <v>18</v>
      </c>
      <c r="C192" s="14">
        <f>SUM('Player Stats'!$R$5:$R$7)/100*'Dealer Stats'!B$4/100</f>
        <v>3.0831624966877594E-2</v>
      </c>
      <c r="D192" s="14">
        <f>SUM('Player Stats'!$R$5:$R$7)/100*'Dealer Stats'!C$4/100</f>
        <v>3.0012465937543684E-2</v>
      </c>
      <c r="E192" s="14">
        <f>SUM('Player Stats'!$R$5:$R$7)/100*'Dealer Stats'!D$4/100</f>
        <v>2.8643494260536299E-2</v>
      </c>
      <c r="F192" s="14">
        <f>SUM('Player Stats'!$R$5:$R$7)/100*'Dealer Stats'!E$4/100</f>
        <v>2.823306423889425E-2</v>
      </c>
      <c r="G192" s="14">
        <f>SUM('Player Stats'!$R$5:$R$7)/100*'Dealer Stats'!F$4/100</f>
        <v>2.4739345096361238E-2</v>
      </c>
      <c r="H192" s="14">
        <f>SUM('Player Stats'!$R$5:$R$7)/100*'Dealer Stats'!G$4/100</f>
        <v>3.2127019616785157E-2</v>
      </c>
      <c r="I192" s="14">
        <f>SUM('Player Stats'!$R$5:$R$7)/100*'Dealer Stats'!H$4/100</f>
        <v>8.3655955933774756E-2</v>
      </c>
      <c r="J192" s="14">
        <f>SUM('Player Stats'!$R$5:$R$7)/100*'Dealer Stats'!I$4/100</f>
        <v>2.7266518678199035E-2</v>
      </c>
      <c r="K192" s="14">
        <f>SUM('Player Stats'!$R$5:$R$7)/100*'Dealer Stats'!J$4/100</f>
        <v>2.8138643493181684E-2</v>
      </c>
      <c r="L192" s="14">
        <f>SUM('Player Stats'!$R$5:$R$7)/100*'Dealer Stats'!K$4/100</f>
        <v>3.8441896522564654E-2</v>
      </c>
    </row>
    <row r="193" spans="1:12" x14ac:dyDescent="0.3">
      <c r="B193" s="14">
        <v>19</v>
      </c>
      <c r="C193" s="14">
        <f>SUM('Player Stats'!$R$6:$R$7)/100*'Dealer Stats'!B$5/100</f>
        <v>1.9790641797868894E-2</v>
      </c>
      <c r="D193" s="14">
        <f>SUM('Player Stats'!$R$6:$R$7)/100*'Dealer Stats'!C$5/100</f>
        <v>1.9155233732760017E-2</v>
      </c>
      <c r="E193" s="14">
        <f>SUM('Player Stats'!$R$6:$R$7)/100*'Dealer Stats'!D$5/100</f>
        <v>1.8606269187597453E-2</v>
      </c>
      <c r="F193" s="14">
        <f>SUM('Player Stats'!$R$6:$R$7)/100*'Dealer Stats'!E$5/100</f>
        <v>1.8033687083770563E-2</v>
      </c>
      <c r="G193" s="14">
        <f>SUM('Player Stats'!$R$6:$R$7)/100*'Dealer Stats'!F$5/100</f>
        <v>1.6526006754402921E-2</v>
      </c>
      <c r="H193" s="14">
        <f>SUM('Player Stats'!$R$6:$R$7)/100*'Dealer Stats'!G$5/100</f>
        <v>1.2164739330872875E-2</v>
      </c>
      <c r="I193" s="14">
        <f>SUM('Player Stats'!$R$6:$R$7)/100*'Dealer Stats'!H$5/100</f>
        <v>1.9962520055764717E-2</v>
      </c>
      <c r="J193" s="14">
        <f>SUM('Player Stats'!$R$6:$R$7)/100*'Dealer Stats'!I$5/100</f>
        <v>5.4531456407284011E-2</v>
      </c>
      <c r="K193" s="14">
        <f>SUM('Player Stats'!$R$6:$R$7)/100*'Dealer Stats'!J$5/100</f>
        <v>1.8817309095575708E-2</v>
      </c>
      <c r="L193" s="14">
        <f>SUM('Player Stats'!$R$6:$R$7)/100*'Dealer Stats'!K$5/100</f>
        <v>2.4612389893537936E-2</v>
      </c>
    </row>
    <row r="194" spans="1:12" x14ac:dyDescent="0.3">
      <c r="B194" s="14">
        <v>20</v>
      </c>
      <c r="C194" s="14">
        <f>SUM('Player Stats'!$R$7)/100*'Dealer Stats'!B$6/100</f>
        <v>9.3708369309867725E-3</v>
      </c>
      <c r="D194" s="14">
        <f>SUM('Player Stats'!$R$7)/100*'Dealer Stats'!C$6/100</f>
        <v>9.1556444933846327E-3</v>
      </c>
      <c r="E194" s="14">
        <f>SUM('Player Stats'!$R$7)/100*'Dealer Stats'!D$6/100</f>
        <v>8.8735449386425393E-3</v>
      </c>
      <c r="F194" s="14">
        <f>SUM('Player Stats'!$R$7)/100*'Dealer Stats'!E$6/100</f>
        <v>8.521528593055383E-3</v>
      </c>
      <c r="G194" s="14">
        <f>SUM('Player Stats'!$R$7)/100*'Dealer Stats'!F$6/100</f>
        <v>7.8653373308727008E-3</v>
      </c>
      <c r="H194" s="14">
        <f>SUM('Player Stats'!$R$7)/100*'Dealer Stats'!G$6/100</f>
        <v>6.1068901245103059E-3</v>
      </c>
      <c r="I194" s="14">
        <f>SUM('Player Stats'!$R$7)/100*'Dealer Stats'!H$6/100</f>
        <v>5.3685910393103855E-3</v>
      </c>
      <c r="J194" s="14">
        <f>SUM('Player Stats'!$R$7)/100*'Dealer Stats'!I$6/100</f>
        <v>9.3261913589003202E-3</v>
      </c>
      <c r="K194" s="14">
        <f>SUM('Player Stats'!$R$7)/100*'Dealer Stats'!J$6/100</f>
        <v>2.8499557967555624E-2</v>
      </c>
      <c r="L194" s="14">
        <f>SUM('Player Stats'!$R$7)/100*'Dealer Stats'!K$6/100</f>
        <v>1.2304034973273138E-2</v>
      </c>
    </row>
    <row r="196" spans="1:12" x14ac:dyDescent="0.3">
      <c r="A196" s="46" t="s">
        <v>66</v>
      </c>
      <c r="B196" s="44"/>
      <c r="C196" s="44"/>
    </row>
    <row r="197" spans="1:12" x14ac:dyDescent="0.3">
      <c r="A197" s="44" t="s">
        <v>18</v>
      </c>
      <c r="B197" s="44"/>
      <c r="C197" s="14">
        <v>2</v>
      </c>
      <c r="D197" s="14">
        <v>3</v>
      </c>
      <c r="E197" s="14">
        <v>4</v>
      </c>
      <c r="F197" s="14">
        <v>5</v>
      </c>
      <c r="G197" s="14">
        <v>6</v>
      </c>
      <c r="H197" s="14">
        <v>7</v>
      </c>
      <c r="I197" s="14">
        <v>8</v>
      </c>
      <c r="J197" s="14">
        <v>9</v>
      </c>
      <c r="K197" s="14">
        <v>10</v>
      </c>
      <c r="L197" s="14">
        <v>11</v>
      </c>
    </row>
    <row r="198" spans="1:12" x14ac:dyDescent="0.3">
      <c r="B198" s="14">
        <v>17</v>
      </c>
      <c r="C198" s="14">
        <f>SUM('Player Stats'!$S$4:$S$7)/100*'Dealer Stats'!B$3/100</f>
        <v>3.2052455646996277E-2</v>
      </c>
      <c r="D198" s="14">
        <f>SUM('Player Stats'!$S$4:$S$7)/100*'Dealer Stats'!C$3/100</f>
        <v>3.0910654948545661E-2</v>
      </c>
      <c r="E198" s="14">
        <f>SUM('Player Stats'!$S$4:$S$7)/100*'Dealer Stats'!D$3/100</f>
        <v>3.0076150587763074E-2</v>
      </c>
      <c r="F198" s="14">
        <f>SUM('Player Stats'!$S$4:$S$7)/100*'Dealer Stats'!E$3/100</f>
        <v>2.8087822685591318E-2</v>
      </c>
      <c r="G198" s="14">
        <f>SUM('Player Stats'!$S$4:$S$7)/100*'Dealer Stats'!F$3/100</f>
        <v>3.8349316788850708E-2</v>
      </c>
      <c r="H198" s="14">
        <f>SUM('Player Stats'!$S$4:$S$7)/100*'Dealer Stats'!G$3/100</f>
        <v>8.5373749209483984E-2</v>
      </c>
      <c r="I198" s="14">
        <f>SUM('Player Stats'!$S$4:$S$7)/100*'Dealer Stats'!H$3/100</f>
        <v>2.9857458506650975E-2</v>
      </c>
      <c r="J198" s="14">
        <f>SUM('Player Stats'!$S$4:$S$7)/100*'Dealer Stats'!I$3/100</f>
        <v>2.7864945219303536E-2</v>
      </c>
      <c r="K198" s="14">
        <f>SUM('Player Stats'!$S$4:$S$7)/100*'Dealer Stats'!J$3/100</f>
        <v>2.8103580462965079E-2</v>
      </c>
      <c r="L198" s="14">
        <f>SUM('Player Stats'!$S$4:$S$7)/100*'Dealer Stats'!K$3/100</f>
        <v>1.8317582844970603E-2</v>
      </c>
    </row>
    <row r="199" spans="1:12" x14ac:dyDescent="0.3">
      <c r="B199" s="14">
        <v>18</v>
      </c>
      <c r="C199" s="14">
        <f>SUM('Player Stats'!$S$5:$S$7)/100*'Dealer Stats'!B$4/100</f>
        <v>3.071296576578221E-2</v>
      </c>
      <c r="D199" s="14">
        <f>SUM('Player Stats'!$S$5:$S$7)/100*'Dealer Stats'!C$4/100</f>
        <v>2.9896959368075571E-2</v>
      </c>
      <c r="E199" s="14">
        <f>SUM('Player Stats'!$S$5:$S$7)/100*'Dealer Stats'!D$4/100</f>
        <v>2.8533256342515859E-2</v>
      </c>
      <c r="F199" s="14">
        <f>SUM('Player Stats'!$S$5:$S$7)/100*'Dealer Stats'!E$4/100</f>
        <v>2.8124405909965396E-2</v>
      </c>
      <c r="G199" s="14">
        <f>SUM('Player Stats'!$S$5:$S$7)/100*'Dealer Stats'!F$4/100</f>
        <v>2.4644132763961924E-2</v>
      </c>
      <c r="H199" s="14">
        <f>SUM('Player Stats'!$S$5:$S$7)/100*'Dealer Stats'!G$4/100</f>
        <v>3.2003374934242504E-2</v>
      </c>
      <c r="I199" s="14">
        <f>SUM('Player Stats'!$S$5:$S$7)/100*'Dealer Stats'!H$4/100</f>
        <v>8.3333995968685765E-2</v>
      </c>
      <c r="J199" s="14">
        <f>SUM('Player Stats'!$S$5:$S$7)/100*'Dealer Stats'!I$4/100</f>
        <v>2.7161580215614482E-2</v>
      </c>
      <c r="K199" s="14">
        <f>SUM('Player Stats'!$S$5:$S$7)/100*'Dealer Stats'!J$4/100</f>
        <v>2.8030348553800582E-2</v>
      </c>
      <c r="L199" s="14">
        <f>SUM('Player Stats'!$S$5:$S$7)/100*'Dealer Stats'!K$4/100</f>
        <v>3.829394827997739E-2</v>
      </c>
    </row>
    <row r="200" spans="1:12" x14ac:dyDescent="0.3">
      <c r="B200" s="14">
        <v>19</v>
      </c>
      <c r="C200" s="14">
        <f>SUM('Player Stats'!$S$6:$S$7)/100*'Dealer Stats'!B$5/100</f>
        <v>1.9762771573814272E-2</v>
      </c>
      <c r="D200" s="14">
        <f>SUM('Player Stats'!$S$6:$S$7)/100*'Dealer Stats'!C$5/100</f>
        <v>1.912825832380647E-2</v>
      </c>
      <c r="E200" s="14">
        <f>SUM('Player Stats'!$S$6:$S$7)/100*'Dealer Stats'!D$5/100</f>
        <v>1.8580066859427643E-2</v>
      </c>
      <c r="F200" s="14">
        <f>SUM('Player Stats'!$S$6:$S$7)/100*'Dealer Stats'!E$5/100</f>
        <v>1.8008291095874415E-2</v>
      </c>
      <c r="G200" s="14">
        <f>SUM('Player Stats'!$S$6:$S$7)/100*'Dealer Stats'!F$5/100</f>
        <v>1.6502733961348628E-2</v>
      </c>
      <c r="H200" s="14">
        <f>SUM('Player Stats'!$S$6:$S$7)/100*'Dealer Stats'!G$5/100</f>
        <v>1.2147608304290706E-2</v>
      </c>
      <c r="I200" s="14">
        <f>SUM('Player Stats'!$S$6:$S$7)/100*'Dealer Stats'!H$5/100</f>
        <v>1.9934407783695353E-2</v>
      </c>
      <c r="J200" s="14">
        <f>SUM('Player Stats'!$S$6:$S$7)/100*'Dealer Stats'!I$5/100</f>
        <v>5.4454662338470163E-2</v>
      </c>
      <c r="K200" s="14">
        <f>SUM('Player Stats'!$S$6:$S$7)/100*'Dealer Stats'!J$5/100</f>
        <v>1.8790809569893058E-2</v>
      </c>
      <c r="L200" s="14">
        <f>SUM('Player Stats'!$S$6:$S$7)/100*'Dealer Stats'!K$5/100</f>
        <v>2.4577729429877456E-2</v>
      </c>
    </row>
    <row r="201" spans="1:12" x14ac:dyDescent="0.3">
      <c r="B201" s="14">
        <v>20</v>
      </c>
      <c r="C201" s="14">
        <f>SUM('Player Stats'!$S$7)/100*'Dealer Stats'!B$6/100</f>
        <v>9.3726670866979243E-3</v>
      </c>
      <c r="D201" s="14">
        <f>SUM('Player Stats'!$S$7)/100*'Dealer Stats'!C$6/100</f>
        <v>9.1574326212948993E-3</v>
      </c>
      <c r="E201" s="14">
        <f>SUM('Player Stats'!$S$7)/100*'Dealer Stats'!D$6/100</f>
        <v>8.8752779715687569E-3</v>
      </c>
      <c r="F201" s="14">
        <f>SUM('Player Stats'!$S$7)/100*'Dealer Stats'!E$6/100</f>
        <v>8.5231928760150805E-3</v>
      </c>
      <c r="G201" s="14">
        <f>SUM('Player Stats'!$S$7)/100*'Dealer Stats'!F$6/100</f>
        <v>7.8668734574900197E-3</v>
      </c>
      <c r="H201" s="14">
        <f>SUM('Player Stats'!$S$7)/100*'Dealer Stats'!G$6/100</f>
        <v>6.1080828205225257E-3</v>
      </c>
      <c r="I201" s="14">
        <f>SUM('Player Stats'!$S$7)/100*'Dealer Stats'!H$6/100</f>
        <v>5.3696395430485036E-3</v>
      </c>
      <c r="J201" s="14">
        <f>SUM('Player Stats'!$S$7)/100*'Dealer Stats'!I$6/100</f>
        <v>9.3280127951823194E-3</v>
      </c>
      <c r="K201" s="14">
        <f>SUM('Player Stats'!$S$7)/100*'Dealer Stats'!J$6/100</f>
        <v>2.8505124026293363E-2</v>
      </c>
      <c r="L201" s="14">
        <f>SUM('Player Stats'!$S$7)/100*'Dealer Stats'!K$6/100</f>
        <v>1.230643799234629E-2</v>
      </c>
    </row>
    <row r="203" spans="1:12" x14ac:dyDescent="0.3">
      <c r="A203" s="46" t="s">
        <v>70</v>
      </c>
      <c r="B203" s="44"/>
      <c r="C203" s="44"/>
    </row>
    <row r="204" spans="1:12" x14ac:dyDescent="0.3">
      <c r="A204" s="44" t="s">
        <v>18</v>
      </c>
      <c r="B204" s="44"/>
      <c r="C204" s="14">
        <v>2</v>
      </c>
      <c r="D204" s="14">
        <v>3</v>
      </c>
      <c r="E204" s="14">
        <v>4</v>
      </c>
      <c r="F204" s="14">
        <v>5</v>
      </c>
      <c r="G204" s="14">
        <v>6</v>
      </c>
      <c r="H204" s="14">
        <v>7</v>
      </c>
      <c r="I204" s="14">
        <v>8</v>
      </c>
      <c r="J204" s="14">
        <v>9</v>
      </c>
      <c r="K204" s="14">
        <v>10</v>
      </c>
      <c r="L204" s="14">
        <v>11</v>
      </c>
    </row>
    <row r="205" spans="1:12" x14ac:dyDescent="0.3">
      <c r="B205" s="14">
        <v>17</v>
      </c>
      <c r="C205" s="14">
        <f>SUM('Player Stats'!$T$4:$T$7)/100*'Dealer Stats'!B$3/100</f>
        <v>2.1317341706993412E-2</v>
      </c>
      <c r="D205" s="14">
        <f>SUM('Player Stats'!$T$4:$T$7)/100*'Dealer Stats'!C$3/100</f>
        <v>2.0557956656493025E-2</v>
      </c>
      <c r="E205" s="14">
        <f>SUM('Player Stats'!$T$4:$T$7)/100*'Dealer Stats'!D$3/100</f>
        <v>2.0002947242840019E-2</v>
      </c>
      <c r="F205" s="14">
        <f>SUM('Player Stats'!$T$4:$T$7)/100*'Dealer Stats'!E$3/100</f>
        <v>1.8680556665876008E-2</v>
      </c>
      <c r="G205" s="14">
        <f>SUM('Player Stats'!$T$4:$T$7)/100*'Dealer Stats'!F$3/100</f>
        <v>2.5505237390267804E-2</v>
      </c>
      <c r="H205" s="14">
        <f>SUM('Player Stats'!$T$4:$T$7)/100*'Dealer Stats'!G$3/100</f>
        <v>5.6780092132388001E-2</v>
      </c>
      <c r="I205" s="14">
        <f>SUM('Player Stats'!$T$4:$T$7)/100*'Dealer Stats'!H$3/100</f>
        <v>1.9857500233318393E-2</v>
      </c>
      <c r="J205" s="14">
        <f>SUM('Player Stats'!$T$4:$T$7)/100*'Dealer Stats'!I$3/100</f>
        <v>1.853232605415716E-2</v>
      </c>
      <c r="K205" s="14">
        <f>SUM('Player Stats'!$T$4:$T$7)/100*'Dealer Stats'!J$3/100</f>
        <v>1.8691036796587953E-2</v>
      </c>
      <c r="L205" s="14">
        <f>SUM('Player Stats'!$T$4:$T$7)/100*'Dealer Stats'!K$3/100</f>
        <v>1.2182597709607688E-2</v>
      </c>
    </row>
    <row r="206" spans="1:12" x14ac:dyDescent="0.3">
      <c r="B206" s="14">
        <v>18</v>
      </c>
      <c r="C206" s="14">
        <f>SUM('Player Stats'!$T$5:$T$7)/100*'Dealer Stats'!B$4/100</f>
        <v>2.0426478185477978E-2</v>
      </c>
      <c r="D206" s="14">
        <f>SUM('Player Stats'!$T$5:$T$7)/100*'Dealer Stats'!C$4/100</f>
        <v>1.9883771336224907E-2</v>
      </c>
      <c r="E206" s="14">
        <f>SUM('Player Stats'!$T$5:$T$7)/100*'Dealer Stats'!D$4/100</f>
        <v>1.8976804216361148E-2</v>
      </c>
      <c r="F206" s="14">
        <f>SUM('Player Stats'!$T$5:$T$7)/100*'Dealer Stats'!E$4/100</f>
        <v>1.8704887316335829E-2</v>
      </c>
      <c r="G206" s="14">
        <f>SUM('Player Stats'!$T$5:$T$7)/100*'Dealer Stats'!F$4/100</f>
        <v>1.6390238707065182E-2</v>
      </c>
      <c r="H206" s="14">
        <f>SUM('Player Stats'!$T$5:$T$7)/100*'Dealer Stats'!G$4/100</f>
        <v>2.1284699268095193E-2</v>
      </c>
      <c r="I206" s="14">
        <f>SUM('Player Stats'!$T$5:$T$7)/100*'Dealer Stats'!H$4/100</f>
        <v>5.5423499760467267E-2</v>
      </c>
      <c r="J206" s="14">
        <f>SUM('Player Stats'!$T$5:$T$7)/100*'Dealer Stats'!I$4/100</f>
        <v>1.8064534372499056E-2</v>
      </c>
      <c r="K206" s="14">
        <f>SUM('Player Stats'!$T$5:$T$7)/100*'Dealer Stats'!J$4/100</f>
        <v>1.8642331959470067E-2</v>
      </c>
      <c r="L206" s="14">
        <f>SUM('Player Stats'!$T$5:$T$7)/100*'Dealer Stats'!K$4/100</f>
        <v>2.546841308462151E-2</v>
      </c>
    </row>
    <row r="207" spans="1:12" x14ac:dyDescent="0.3">
      <c r="B207" s="14">
        <v>19</v>
      </c>
      <c r="C207" s="14">
        <f>SUM('Player Stats'!$T$6:$T$7)/100*'Dealer Stats'!B$5/100</f>
        <v>1.9651836973494312E-2</v>
      </c>
      <c r="D207" s="14">
        <f>SUM('Player Stats'!$T$6:$T$7)/100*'Dealer Stats'!C$5/100</f>
        <v>1.9020885444246394E-2</v>
      </c>
      <c r="E207" s="14">
        <f>SUM('Player Stats'!$T$6:$T$7)/100*'Dealer Stats'!D$5/100</f>
        <v>1.8475771149523278E-2</v>
      </c>
      <c r="F207" s="14">
        <f>SUM('Player Stats'!$T$6:$T$7)/100*'Dealer Stats'!E$5/100</f>
        <v>1.7907204941652335E-2</v>
      </c>
      <c r="G207" s="14">
        <f>SUM('Player Stats'!$T$6:$T$7)/100*'Dealer Stats'!F$5/100</f>
        <v>1.6410098968865357E-2</v>
      </c>
      <c r="H207" s="14">
        <f>SUM('Player Stats'!$T$6:$T$7)/100*'Dealer Stats'!G$5/100</f>
        <v>1.2079419990366888E-2</v>
      </c>
      <c r="I207" s="14">
        <f>SUM('Player Stats'!$T$6:$T$7)/100*'Dealer Stats'!H$5/100</f>
        <v>1.9822509735800617E-2</v>
      </c>
      <c r="J207" s="14">
        <f>SUM('Player Stats'!$T$6:$T$7)/100*'Dealer Stats'!I$5/100</f>
        <v>5.4148991335821878E-2</v>
      </c>
      <c r="K207" s="14">
        <f>SUM('Player Stats'!$T$6:$T$7)/100*'Dealer Stats'!J$5/100</f>
        <v>1.8685330895429876E-2</v>
      </c>
      <c r="L207" s="14">
        <f>SUM('Player Stats'!$T$6:$T$7)/100*'Dealer Stats'!K$5/100</f>
        <v>2.4439766969455747E-2</v>
      </c>
    </row>
    <row r="208" spans="1:12" x14ac:dyDescent="0.3">
      <c r="B208" s="14">
        <v>20</v>
      </c>
      <c r="C208" s="14">
        <f>SUM('Player Stats'!$T$7)/100*'Dealer Stats'!B$6/100</f>
        <v>9.3419746742476033E-3</v>
      </c>
      <c r="D208" s="14">
        <f>SUM('Player Stats'!$T$7)/100*'Dealer Stats'!C$6/100</f>
        <v>9.127445031167249E-3</v>
      </c>
      <c r="E208" s="14">
        <f>SUM('Player Stats'!$T$7)/100*'Dealer Stats'!D$6/100</f>
        <v>8.8462143454317282E-3</v>
      </c>
      <c r="F208" s="14">
        <f>SUM('Player Stats'!$T$7)/100*'Dealer Stats'!E$6/100</f>
        <v>8.4952822131563119E-3</v>
      </c>
      <c r="G208" s="14">
        <f>SUM('Player Stats'!$T$7)/100*'Dealer Stats'!F$6/100</f>
        <v>7.8411120255925341E-3</v>
      </c>
      <c r="H208" s="14">
        <f>SUM('Player Stats'!$T$7)/100*'Dealer Stats'!G$6/100</f>
        <v>6.0880808514486148E-3</v>
      </c>
      <c r="I208" s="14">
        <f>SUM('Player Stats'!$T$7)/100*'Dealer Stats'!H$6/100</f>
        <v>5.3520557336546228E-3</v>
      </c>
      <c r="J208" s="14">
        <f>SUM('Player Stats'!$T$7)/100*'Dealer Stats'!I$6/100</f>
        <v>9.2974666108995192E-3</v>
      </c>
      <c r="K208" s="14">
        <f>SUM('Player Stats'!$T$7)/100*'Dealer Stats'!J$6/100</f>
        <v>2.8411779088777744E-2</v>
      </c>
      <c r="L208" s="14">
        <f>SUM('Player Stats'!$T$7)/100*'Dealer Stats'!K$6/100</f>
        <v>1.2266138441838253E-2</v>
      </c>
    </row>
    <row r="210" spans="1:12" x14ac:dyDescent="0.3">
      <c r="A210" s="46" t="s">
        <v>71</v>
      </c>
      <c r="B210" s="44"/>
      <c r="C210" s="44"/>
    </row>
    <row r="211" spans="1:12" x14ac:dyDescent="0.3">
      <c r="A211" s="44" t="s">
        <v>18</v>
      </c>
      <c r="B211" s="44"/>
      <c r="C211" s="14">
        <v>2</v>
      </c>
      <c r="D211" s="14">
        <v>3</v>
      </c>
      <c r="E211" s="14">
        <v>4</v>
      </c>
      <c r="F211" s="14">
        <v>5</v>
      </c>
      <c r="G211" s="14">
        <v>6</v>
      </c>
      <c r="H211" s="14">
        <v>7</v>
      </c>
      <c r="I211" s="14">
        <v>8</v>
      </c>
      <c r="J211" s="14">
        <v>9</v>
      </c>
      <c r="K211" s="14">
        <v>10</v>
      </c>
      <c r="L211" s="14">
        <v>11</v>
      </c>
    </row>
    <row r="212" spans="1:12" x14ac:dyDescent="0.3">
      <c r="B212" s="14">
        <v>17</v>
      </c>
      <c r="C212" s="14">
        <f>SUM('Player Stats'!$U$4:$U$7)/100*'Dealer Stats'!B$3/100</f>
        <v>1.0673965906801313E-2</v>
      </c>
      <c r="D212" s="14">
        <f>SUM('Player Stats'!$U$4:$U$7)/100*'Dealer Stats'!C$3/100</f>
        <v>1.0293728527742154E-2</v>
      </c>
      <c r="E212" s="14">
        <f>SUM('Player Stats'!$U$4:$U$7)/100*'Dealer Stats'!D$3/100</f>
        <v>1.0015825605289937E-2</v>
      </c>
      <c r="F212" s="14">
        <f>SUM('Player Stats'!$U$4:$U$7)/100*'Dealer Stats'!E$3/100</f>
        <v>9.3536815102145884E-3</v>
      </c>
      <c r="G212" s="14">
        <f>SUM('Player Stats'!$U$4:$U$7)/100*'Dealer Stats'!F$3/100</f>
        <v>1.2770918536211311E-2</v>
      </c>
      <c r="H212" s="14">
        <f>SUM('Player Stats'!$U$4:$U$7)/100*'Dealer Stats'!G$3/100</f>
        <v>2.8430785411077727E-2</v>
      </c>
      <c r="I212" s="14">
        <f>SUM('Player Stats'!$U$4:$U$7)/100*'Dealer Stats'!H$3/100</f>
        <v>9.9429977432507061E-3</v>
      </c>
      <c r="J212" s="14">
        <f>SUM('Player Stats'!$U$4:$U$7)/100*'Dealer Stats'!I$3/100</f>
        <v>9.2794598498603682E-3</v>
      </c>
      <c r="K212" s="14">
        <f>SUM('Player Stats'!$U$4:$U$7)/100*'Dealer Stats'!J$3/100</f>
        <v>9.3589290949958274E-3</v>
      </c>
      <c r="L212" s="14">
        <f>SUM('Player Stats'!$U$4:$U$7)/100*'Dealer Stats'!K$3/100</f>
        <v>6.1000397890121601E-3</v>
      </c>
    </row>
    <row r="213" spans="1:12" x14ac:dyDescent="0.3">
      <c r="B213" s="14">
        <v>18</v>
      </c>
      <c r="C213" s="14">
        <f>SUM('Player Stats'!$U$5:$U$7)/100*'Dealer Stats'!B$4/100</f>
        <v>1.0227894957291267E-2</v>
      </c>
      <c r="D213" s="14">
        <f>SUM('Player Stats'!$U$5:$U$7)/100*'Dealer Stats'!C$4/100</f>
        <v>9.9561521440485416E-3</v>
      </c>
      <c r="E213" s="14">
        <f>SUM('Player Stats'!$U$5:$U$7)/100*'Dealer Stats'!D$4/100</f>
        <v>9.5020178411377981E-3</v>
      </c>
      <c r="F213" s="14">
        <f>SUM('Player Stats'!$U$5:$U$7)/100*'Dealer Stats'!E$4/100</f>
        <v>9.3658642925271308E-3</v>
      </c>
      <c r="G213" s="14">
        <f>SUM('Player Stats'!$U$5:$U$7)/100*'Dealer Stats'!F$4/100</f>
        <v>8.2068792426475447E-3</v>
      </c>
      <c r="H213" s="14">
        <f>SUM('Player Stats'!$U$5:$U$7)/100*'Dealer Stats'!G$4/100</f>
        <v>1.0657621266615706E-2</v>
      </c>
      <c r="I213" s="14">
        <f>SUM('Player Stats'!$U$5:$U$7)/100*'Dealer Stats'!H$4/100</f>
        <v>2.7751515878959739E-2</v>
      </c>
      <c r="J213" s="14">
        <f>SUM('Player Stats'!$U$5:$U$7)/100*'Dealer Stats'!I$4/100</f>
        <v>9.0452283715580905E-3</v>
      </c>
      <c r="K213" s="14">
        <f>SUM('Player Stats'!$U$5:$U$7)/100*'Dealer Stats'!J$4/100</f>
        <v>9.334541731034679E-3</v>
      </c>
      <c r="L213" s="14">
        <f>SUM('Player Stats'!$U$5:$U$7)/100*'Dealer Stats'!K$4/100</f>
        <v>1.2752479962189619E-2</v>
      </c>
    </row>
    <row r="214" spans="1:12" x14ac:dyDescent="0.3">
      <c r="B214" s="14">
        <v>19</v>
      </c>
      <c r="C214" s="14">
        <f>SUM('Player Stats'!$U$6:$U$7)/100*'Dealer Stats'!B$5/100</f>
        <v>9.8400185512943442E-3</v>
      </c>
      <c r="D214" s="14">
        <f>SUM('Player Stats'!$U$6:$U$7)/100*'Dealer Stats'!C$5/100</f>
        <v>9.524090083073233E-3</v>
      </c>
      <c r="E214" s="14">
        <f>SUM('Player Stats'!$U$6:$U$7)/100*'Dealer Stats'!D$5/100</f>
        <v>9.2511418197691007E-3</v>
      </c>
      <c r="F214" s="14">
        <f>SUM('Player Stats'!$U$6:$U$7)/100*'Dealer Stats'!E$5/100</f>
        <v>8.9664507732966983E-3</v>
      </c>
      <c r="G214" s="14">
        <f>SUM('Player Stats'!$U$6:$U$7)/100*'Dealer Stats'!F$5/100</f>
        <v>8.2168236231556294E-3</v>
      </c>
      <c r="H214" s="14">
        <f>SUM('Player Stats'!$U$6:$U$7)/100*'Dealer Stats'!G$5/100</f>
        <v>6.0483769000527696E-3</v>
      </c>
      <c r="I214" s="14">
        <f>SUM('Player Stats'!$U$6:$U$7)/100*'Dealer Stats'!H$5/100</f>
        <v>9.9254773890386141E-3</v>
      </c>
      <c r="J214" s="14">
        <f>SUM('Player Stats'!$U$6:$U$7)/100*'Dealer Stats'!I$5/100</f>
        <v>2.7113347215174947E-2</v>
      </c>
      <c r="K214" s="14">
        <f>SUM('Player Stats'!$U$6:$U$7)/100*'Dealer Stats'!J$5/100</f>
        <v>9.3560720504700136E-3</v>
      </c>
      <c r="L214" s="14">
        <f>SUM('Player Stats'!$U$6:$U$7)/100*'Dealer Stats'!K$5/100</f>
        <v>1.2237418857744266E-2</v>
      </c>
    </row>
    <row r="215" spans="1:12" x14ac:dyDescent="0.3">
      <c r="B215" s="14">
        <v>20</v>
      </c>
      <c r="C215" s="14">
        <f>SUM('Player Stats'!$U$7)/100*'Dealer Stats'!B$6/100</f>
        <v>9.3334366661001183E-3</v>
      </c>
      <c r="D215" s="14">
        <f>SUM('Player Stats'!$U$7)/100*'Dealer Stats'!C$6/100</f>
        <v>9.1191030903293377E-3</v>
      </c>
      <c r="E215" s="14">
        <f>SUM('Player Stats'!$U$7)/100*'Dealer Stats'!D$6/100</f>
        <v>8.8381294326815452E-3</v>
      </c>
      <c r="F215" s="14">
        <f>SUM('Player Stats'!$U$7)/100*'Dealer Stats'!E$6/100</f>
        <v>8.4875180314623634E-3</v>
      </c>
      <c r="G215" s="14">
        <f>SUM('Player Stats'!$U$7)/100*'Dealer Stats'!F$6/100</f>
        <v>7.8339457164668617E-3</v>
      </c>
      <c r="H215" s="14">
        <f>SUM('Player Stats'!$U$7)/100*'Dealer Stats'!G$6/100</f>
        <v>6.0825167083498853E-3</v>
      </c>
      <c r="I215" s="14">
        <f>SUM('Player Stats'!$U$7)/100*'Dealer Stats'!H$6/100</f>
        <v>5.3471642736525197E-3</v>
      </c>
      <c r="J215" s="14">
        <f>SUM('Player Stats'!$U$7)/100*'Dealer Stats'!I$6/100</f>
        <v>9.2889692804696208E-3</v>
      </c>
      <c r="K215" s="14">
        <f>SUM('Player Stats'!$U$7)/100*'Dealer Stats'!J$6/100</f>
        <v>2.8385812415798711E-2</v>
      </c>
      <c r="L215" s="14">
        <f>SUM('Player Stats'!$U$7)/100*'Dealer Stats'!K$6/100</f>
        <v>1.2254927922263275E-2</v>
      </c>
    </row>
  </sheetData>
  <mergeCells count="128">
    <mergeCell ref="AB156:AE156"/>
    <mergeCell ref="AB154:AD154"/>
    <mergeCell ref="AN49:AO49"/>
    <mergeCell ref="CI92:CL92"/>
    <mergeCell ref="A57:C57"/>
    <mergeCell ref="BX60:CG61"/>
    <mergeCell ref="A162:B162"/>
    <mergeCell ref="A141:B141"/>
    <mergeCell ref="A210:C210"/>
    <mergeCell ref="Q1:Z2"/>
    <mergeCell ref="A71:C71"/>
    <mergeCell ref="BD29:BM30"/>
    <mergeCell ref="BO78:BR78"/>
    <mergeCell ref="AN76:AR76"/>
    <mergeCell ref="BO31:BR31"/>
    <mergeCell ref="A43:C43"/>
    <mergeCell ref="AB45:AE45"/>
    <mergeCell ref="BD15:BM16"/>
    <mergeCell ref="A204:B204"/>
    <mergeCell ref="A196:C196"/>
    <mergeCell ref="A147:C147"/>
    <mergeCell ref="A161:C161"/>
    <mergeCell ref="BO29:BQ29"/>
    <mergeCell ref="A189:C189"/>
    <mergeCell ref="A183:B183"/>
    <mergeCell ref="BD1:BM2"/>
    <mergeCell ref="AJ1:AJ3"/>
    <mergeCell ref="AL1:AL3"/>
    <mergeCell ref="AN56:AO56"/>
    <mergeCell ref="A112:C112"/>
    <mergeCell ref="A113:B113"/>
    <mergeCell ref="A8:C8"/>
    <mergeCell ref="DD92:DG92"/>
    <mergeCell ref="CS60:DB61"/>
    <mergeCell ref="AN70:AO70"/>
    <mergeCell ref="AN23:AO23"/>
    <mergeCell ref="A190:B190"/>
    <mergeCell ref="CI90:CK90"/>
    <mergeCell ref="A119:C119"/>
    <mergeCell ref="A9:B9"/>
    <mergeCell ref="A30:B30"/>
    <mergeCell ref="A133:C133"/>
    <mergeCell ref="CS45:DB46"/>
    <mergeCell ref="Q154:Z155"/>
    <mergeCell ref="A169:B169"/>
    <mergeCell ref="AN15:AR15"/>
    <mergeCell ref="AB43:AD43"/>
    <mergeCell ref="A79:B79"/>
    <mergeCell ref="A175:C175"/>
    <mergeCell ref="CS75:DB76"/>
    <mergeCell ref="DD90:DF90"/>
    <mergeCell ref="A37:B37"/>
    <mergeCell ref="A106:C106"/>
    <mergeCell ref="A29:C29"/>
    <mergeCell ref="BX90:CG91"/>
    <mergeCell ref="A51:B51"/>
    <mergeCell ref="DD91:DF91"/>
    <mergeCell ref="AN77:AO77"/>
    <mergeCell ref="A15:C15"/>
    <mergeCell ref="A100:B100"/>
    <mergeCell ref="BX75:CG76"/>
    <mergeCell ref="A155:B155"/>
    <mergeCell ref="A93:B93"/>
    <mergeCell ref="BO30:BQ30"/>
    <mergeCell ref="A99:C99"/>
    <mergeCell ref="AN69:AR69"/>
    <mergeCell ref="Q43:Z44"/>
    <mergeCell ref="A50:C50"/>
    <mergeCell ref="CI91:CK91"/>
    <mergeCell ref="AN55:AR55"/>
    <mergeCell ref="A65:B65"/>
    <mergeCell ref="BO77:BQ77"/>
    <mergeCell ref="A126:C126"/>
    <mergeCell ref="CS30:DB31"/>
    <mergeCell ref="A22:C22"/>
    <mergeCell ref="Q22:Z23"/>
    <mergeCell ref="AN63:AO63"/>
    <mergeCell ref="AN16:AO16"/>
    <mergeCell ref="A120:B120"/>
    <mergeCell ref="AN48:AS48"/>
    <mergeCell ref="DO1:DS2"/>
    <mergeCell ref="AN2:AO2"/>
    <mergeCell ref="AN62:AR62"/>
    <mergeCell ref="A23:B23"/>
    <mergeCell ref="A182:C182"/>
    <mergeCell ref="A64:C64"/>
    <mergeCell ref="AN8:AR8"/>
    <mergeCell ref="AK1:AK3"/>
    <mergeCell ref="A211:B211"/>
    <mergeCell ref="CS1:DJ2"/>
    <mergeCell ref="Q112:Z113"/>
    <mergeCell ref="AN9:AO9"/>
    <mergeCell ref="Q133:Z134"/>
    <mergeCell ref="AN1:AS1"/>
    <mergeCell ref="A148:B148"/>
    <mergeCell ref="AB44:AD44"/>
    <mergeCell ref="AB155:AD155"/>
    <mergeCell ref="AN30:AO30"/>
    <mergeCell ref="BD62:BM63"/>
    <mergeCell ref="A154:C154"/>
    <mergeCell ref="A197:B197"/>
    <mergeCell ref="A16:B16"/>
    <mergeCell ref="A203:C203"/>
    <mergeCell ref="A85:C85"/>
    <mergeCell ref="A176:B176"/>
    <mergeCell ref="A58:B58"/>
    <mergeCell ref="CS90:DB91"/>
    <mergeCell ref="A72:B72"/>
    <mergeCell ref="A134:B134"/>
    <mergeCell ref="A1:C1"/>
    <mergeCell ref="BD76:BM77"/>
    <mergeCell ref="A168:C168"/>
    <mergeCell ref="A78:C78"/>
    <mergeCell ref="A44:B44"/>
    <mergeCell ref="A127:B127"/>
    <mergeCell ref="AN29:AR29"/>
    <mergeCell ref="BD48:BM49"/>
    <mergeCell ref="BO76:BQ76"/>
    <mergeCell ref="A140:C140"/>
    <mergeCell ref="BX30:CG31"/>
    <mergeCell ref="AN22:AR22"/>
    <mergeCell ref="BX1:CO2"/>
    <mergeCell ref="A2:B2"/>
    <mergeCell ref="A86:B86"/>
    <mergeCell ref="A92:C92"/>
    <mergeCell ref="A36:C36"/>
    <mergeCell ref="BX45:CG46"/>
    <mergeCell ref="A107:B107"/>
  </mergeCells>
  <conditionalFormatting sqref="C3:L6 C10:L13 C17:L20 C24:L27 C31:L34 C38:L41 C45:L48 C52:L55 C59:L62 C66:L69 C73:L76 C80:L83 C87:L90 C94:L97 C101:L10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L117 C121:L124 C128:L131 C135:L138 C142:L145 C149:L152 C156:L159 C163:L166 C170:L173 C177:L180 C184:L187 C191:L194 C198:L201 C205:L208 C212:L2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Z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Z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Z60">
    <cfRule type="cellIs" dxfId="21" priority="43" operator="greaterThan">
      <formula>0</formula>
    </cfRule>
    <cfRule type="cellIs" dxfId="20" priority="42" operator="lessThan">
      <formula>0</formula>
    </cfRule>
    <cfRule type="cellIs" dxfId="19" priority="41" operator="between">
      <formula>0.02</formula>
      <formula>-0.02</formula>
    </cfRule>
  </conditionalFormatting>
  <conditionalFormatting sqref="Q115:Z1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6:Z1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7:Z171">
    <cfRule type="cellIs" dxfId="18" priority="23" operator="greaterThan">
      <formula>0</formula>
    </cfRule>
    <cfRule type="cellIs" dxfId="17" priority="21" operator="between">
      <formula>0.02</formula>
      <formula>-0.02</formula>
    </cfRule>
    <cfRule type="cellIs" dxfId="16" priority="22" operator="lessThan">
      <formula>0</formula>
    </cfRule>
  </conditionalFormatting>
  <conditionalFormatting sqref="AP3:AY6 AP10:AY13 AP17:AY20 AP24:AY27 AP31:AY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0:AY53 AP57:AY60 AP64:AY67 AP71:AY74 AP78:AY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:BM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8:BM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2:BM39">
    <cfRule type="cellIs" dxfId="15" priority="29" operator="between">
      <formula>0.02</formula>
      <formula>-0.02</formula>
    </cfRule>
    <cfRule type="cellIs" dxfId="14" priority="30" operator="lessThan">
      <formula>0</formula>
    </cfRule>
    <cfRule type="cellIs" dxfId="13" priority="31" operator="greaterThan">
      <formula>0</formula>
    </cfRule>
  </conditionalFormatting>
  <conditionalFormatting sqref="BD51:BM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5:BM7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9:BM86">
    <cfRule type="cellIs" dxfId="12" priority="18" operator="greaterThan">
      <formula>0</formula>
    </cfRule>
    <cfRule type="cellIs" dxfId="11" priority="17" operator="lessThan">
      <formula>0</formula>
    </cfRule>
    <cfRule type="cellIs" dxfId="10" priority="16" operator="between">
      <formula>0.02</formula>
      <formula>-0.02</formula>
    </cfRule>
  </conditionalFormatting>
  <conditionalFormatting sqref="BX33:CG42 BX48:CG57 BX63:CG72 BX78:CG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93:CG102">
    <cfRule type="cellIs" dxfId="9" priority="5" operator="between">
      <formula>0.02</formula>
      <formula>-0.02</formula>
    </cfRule>
    <cfRule type="cellIs" dxfId="8" priority="6" operator="lessThan">
      <formula>-0.02</formula>
    </cfRule>
    <cfRule type="cellIs" dxfId="7" priority="7" operator="greaterThan">
      <formula>0.02</formula>
    </cfRule>
  </conditionalFormatting>
  <conditionalFormatting sqref="CJ63:CP63 DC63">
    <cfRule type="colorScale" priority="14">
      <colorScale>
        <cfvo type="min"/>
        <cfvo type="percentile" val="50"/>
        <cfvo type="max"/>
        <color rgb="FF69CD69"/>
        <color rgb="FFFFEB84"/>
        <color rgb="FFFF5050"/>
      </colorScale>
    </cfRule>
  </conditionalFormatting>
  <conditionalFormatting sqref="CJ68:CP68 DC68">
    <cfRule type="colorScale" priority="13">
      <colorScale>
        <cfvo type="min"/>
        <cfvo type="percentile" val="50"/>
        <cfvo type="max"/>
        <color rgb="FF69CD69"/>
        <color rgb="FFFFEB84"/>
        <color rgb="FFFF5050"/>
      </colorScale>
    </cfRule>
  </conditionalFormatting>
  <conditionalFormatting sqref="CS33:DB42 CS48:DB57 CS63:DB72 CS78:DB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3:DB102">
    <cfRule type="cellIs" dxfId="6" priority="2" operator="lessThan">
      <formula>-0.02</formula>
    </cfRule>
    <cfRule type="cellIs" dxfId="5" priority="3" operator="greaterThan">
      <formula>0.02</formula>
    </cfRule>
    <cfRule type="cellIs" dxfId="4" priority="1" operator="between">
      <formula>0.02</formula>
      <formula>-0.02</formula>
    </cfRule>
  </conditionalFormatting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U44"/>
  <sheetViews>
    <sheetView zoomScale="52" zoomScaleNormal="115" workbookViewId="0">
      <selection activeCell="O1" sqref="O1"/>
    </sheetView>
  </sheetViews>
  <sheetFormatPr defaultRowHeight="14.4" x14ac:dyDescent="0.3"/>
  <cols>
    <col min="4" max="13" width="5.77734375" customWidth="1"/>
    <col min="17" max="26" width="5.77734375" customWidth="1"/>
    <col min="30" max="39" width="5.77734375" customWidth="1"/>
  </cols>
  <sheetData>
    <row r="1" spans="2:47" ht="30" customHeight="1" x14ac:dyDescent="0.3">
      <c r="B1" s="57" t="s">
        <v>73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3" spans="2:47" x14ac:dyDescent="0.3">
      <c r="B3" s="18"/>
      <c r="C3" s="19"/>
      <c r="D3" s="50" t="s">
        <v>74</v>
      </c>
      <c r="E3" s="51"/>
      <c r="F3" s="51"/>
      <c r="G3" s="51"/>
      <c r="H3" s="51"/>
      <c r="I3" s="51"/>
      <c r="J3" s="51"/>
      <c r="K3" s="51"/>
      <c r="L3" s="51"/>
      <c r="M3" s="52"/>
      <c r="O3" s="18"/>
      <c r="P3" s="19"/>
      <c r="Q3" s="50" t="s">
        <v>74</v>
      </c>
      <c r="R3" s="51"/>
      <c r="S3" s="51"/>
      <c r="T3" s="51"/>
      <c r="U3" s="51"/>
      <c r="V3" s="51"/>
      <c r="W3" s="51"/>
      <c r="X3" s="51"/>
      <c r="Y3" s="51"/>
      <c r="Z3" s="52"/>
      <c r="AB3" s="18"/>
      <c r="AC3" s="19"/>
      <c r="AD3" s="50" t="s">
        <v>74</v>
      </c>
      <c r="AE3" s="51"/>
      <c r="AF3" s="51"/>
      <c r="AG3" s="51"/>
      <c r="AH3" s="51"/>
      <c r="AI3" s="51"/>
      <c r="AJ3" s="51"/>
      <c r="AK3" s="51"/>
      <c r="AL3" s="51"/>
      <c r="AM3" s="52"/>
    </row>
    <row r="4" spans="2:47" x14ac:dyDescent="0.3">
      <c r="B4" s="20"/>
      <c r="D4" s="41"/>
      <c r="E4" s="41"/>
      <c r="F4" s="41"/>
      <c r="G4" s="41"/>
      <c r="H4" s="41"/>
      <c r="I4" s="41"/>
      <c r="J4" s="41"/>
      <c r="K4" s="41"/>
      <c r="L4" s="41"/>
      <c r="M4" s="53"/>
      <c r="O4" s="20"/>
      <c r="Q4" s="41"/>
      <c r="R4" s="41"/>
      <c r="S4" s="41"/>
      <c r="T4" s="41"/>
      <c r="U4" s="41"/>
      <c r="V4" s="41"/>
      <c r="W4" s="41"/>
      <c r="X4" s="41"/>
      <c r="Y4" s="41"/>
      <c r="Z4" s="53"/>
      <c r="AB4" s="20"/>
      <c r="AD4" s="41"/>
      <c r="AE4" s="41"/>
      <c r="AF4" s="41"/>
      <c r="AG4" s="41"/>
      <c r="AH4" s="41"/>
      <c r="AI4" s="41"/>
      <c r="AJ4" s="41"/>
      <c r="AK4" s="41"/>
      <c r="AL4" s="41"/>
      <c r="AM4" s="53"/>
    </row>
    <row r="5" spans="2:47" x14ac:dyDescent="0.3">
      <c r="B5" s="20"/>
      <c r="C5" s="27"/>
      <c r="D5" s="28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28">
        <v>8</v>
      </c>
      <c r="K5" s="28">
        <v>9</v>
      </c>
      <c r="L5" s="28">
        <v>10</v>
      </c>
      <c r="M5" s="29" t="s">
        <v>75</v>
      </c>
      <c r="O5" s="20"/>
      <c r="P5" s="27"/>
      <c r="Q5" s="28">
        <v>2</v>
      </c>
      <c r="R5" s="28">
        <v>3</v>
      </c>
      <c r="S5" s="28">
        <v>4</v>
      </c>
      <c r="T5" s="28">
        <v>5</v>
      </c>
      <c r="U5" s="28">
        <v>6</v>
      </c>
      <c r="V5" s="28">
        <v>7</v>
      </c>
      <c r="W5" s="28">
        <v>8</v>
      </c>
      <c r="X5" s="28">
        <v>9</v>
      </c>
      <c r="Y5" s="28">
        <v>10</v>
      </c>
      <c r="Z5" s="29" t="s">
        <v>75</v>
      </c>
      <c r="AB5" s="20"/>
      <c r="AC5" s="27"/>
      <c r="AD5" s="28">
        <v>2</v>
      </c>
      <c r="AE5" s="28">
        <v>3</v>
      </c>
      <c r="AF5" s="28">
        <v>4</v>
      </c>
      <c r="AG5" s="28">
        <v>5</v>
      </c>
      <c r="AH5" s="28">
        <v>6</v>
      </c>
      <c r="AI5" s="28">
        <v>7</v>
      </c>
      <c r="AJ5" s="28">
        <v>8</v>
      </c>
      <c r="AK5" s="28">
        <v>9</v>
      </c>
      <c r="AL5" s="28">
        <v>10</v>
      </c>
      <c r="AM5" s="29" t="s">
        <v>75</v>
      </c>
    </row>
    <row r="6" spans="2:47" ht="14.4" customHeight="1" x14ac:dyDescent="0.3">
      <c r="B6" s="54" t="s">
        <v>76</v>
      </c>
      <c r="C6" s="24">
        <v>2</v>
      </c>
      <c r="D6" s="36" t="s">
        <v>77</v>
      </c>
      <c r="E6" s="35" t="s">
        <v>77</v>
      </c>
      <c r="F6" s="35" t="s">
        <v>77</v>
      </c>
      <c r="G6" s="35" t="s">
        <v>77</v>
      </c>
      <c r="H6" s="35" t="s">
        <v>77</v>
      </c>
      <c r="I6" s="35" t="s">
        <v>77</v>
      </c>
      <c r="J6" s="35" t="s">
        <v>77</v>
      </c>
      <c r="K6" s="35" t="s">
        <v>77</v>
      </c>
      <c r="L6" s="35" t="s">
        <v>77</v>
      </c>
      <c r="M6" s="37" t="s">
        <v>77</v>
      </c>
      <c r="O6" s="54" t="s">
        <v>76</v>
      </c>
      <c r="P6" s="24">
        <v>2</v>
      </c>
      <c r="Q6" s="14"/>
      <c r="R6" s="14"/>
      <c r="S6" s="14"/>
      <c r="T6" s="14"/>
      <c r="U6" s="14"/>
      <c r="V6" s="14"/>
      <c r="W6" s="14"/>
      <c r="X6" s="14"/>
      <c r="Y6" s="14"/>
      <c r="Z6" s="21"/>
      <c r="AB6" s="54" t="s">
        <v>76</v>
      </c>
      <c r="AC6" s="24">
        <v>2</v>
      </c>
      <c r="AD6" s="14"/>
      <c r="AE6" s="14"/>
      <c r="AF6" s="14"/>
      <c r="AG6" s="14"/>
      <c r="AH6" s="14"/>
      <c r="AI6" s="14"/>
      <c r="AJ6" s="14"/>
      <c r="AK6" s="14"/>
      <c r="AL6" s="14"/>
      <c r="AM6" s="21"/>
    </row>
    <row r="7" spans="2:47" x14ac:dyDescent="0.3">
      <c r="B7" s="55"/>
      <c r="C7" s="24">
        <v>3</v>
      </c>
      <c r="D7" s="38" t="s">
        <v>77</v>
      </c>
      <c r="E7" s="14" t="s">
        <v>77</v>
      </c>
      <c r="F7" s="14" t="s">
        <v>77</v>
      </c>
      <c r="G7" s="14" t="s">
        <v>77</v>
      </c>
      <c r="H7" s="14" t="s">
        <v>77</v>
      </c>
      <c r="I7" s="14" t="s">
        <v>77</v>
      </c>
      <c r="J7" s="14" t="s">
        <v>77</v>
      </c>
      <c r="K7" s="14" t="s">
        <v>77</v>
      </c>
      <c r="L7" s="14" t="s">
        <v>77</v>
      </c>
      <c r="M7" s="21" t="s">
        <v>77</v>
      </c>
      <c r="O7" s="55"/>
      <c r="P7" s="24">
        <v>3</v>
      </c>
      <c r="Q7" s="14"/>
      <c r="R7" s="14"/>
      <c r="S7" s="14"/>
      <c r="T7" s="14"/>
      <c r="U7" s="14"/>
      <c r="V7" s="14"/>
      <c r="W7" s="14"/>
      <c r="X7" s="14"/>
      <c r="Y7" s="14"/>
      <c r="Z7" s="21"/>
      <c r="AB7" s="55"/>
      <c r="AC7" s="24">
        <v>3</v>
      </c>
      <c r="AD7" s="14"/>
      <c r="AE7" s="14"/>
      <c r="AF7" s="14"/>
      <c r="AG7" s="14"/>
      <c r="AH7" s="14"/>
      <c r="AI7" s="14"/>
      <c r="AJ7" s="14"/>
      <c r="AK7" s="14"/>
      <c r="AL7" s="14"/>
      <c r="AM7" s="21"/>
    </row>
    <row r="8" spans="2:47" x14ac:dyDescent="0.3">
      <c r="B8" s="55"/>
      <c r="C8" s="24">
        <v>4</v>
      </c>
      <c r="D8" s="38" t="s">
        <v>77</v>
      </c>
      <c r="E8" s="14" t="s">
        <v>77</v>
      </c>
      <c r="F8" s="14" t="s">
        <v>77</v>
      </c>
      <c r="G8" s="14" t="s">
        <v>77</v>
      </c>
      <c r="H8" s="14" t="s">
        <v>77</v>
      </c>
      <c r="I8" s="14" t="s">
        <v>77</v>
      </c>
      <c r="J8" s="14" t="s">
        <v>77</v>
      </c>
      <c r="K8" s="14" t="s">
        <v>77</v>
      </c>
      <c r="L8" s="14" t="s">
        <v>77</v>
      </c>
      <c r="M8" s="21" t="s">
        <v>77</v>
      </c>
      <c r="O8" s="55"/>
      <c r="P8" s="24">
        <v>4</v>
      </c>
      <c r="Q8" s="14"/>
      <c r="R8" s="14"/>
      <c r="S8" s="14"/>
      <c r="T8" s="14"/>
      <c r="U8" s="14"/>
      <c r="V8" s="14"/>
      <c r="W8" s="14"/>
      <c r="X8" s="14"/>
      <c r="Y8" s="14"/>
      <c r="Z8" s="21"/>
      <c r="AB8" s="55"/>
      <c r="AC8" s="24">
        <v>4</v>
      </c>
      <c r="AD8" s="14"/>
      <c r="AE8" s="14"/>
      <c r="AF8" s="14"/>
      <c r="AG8" s="14"/>
      <c r="AH8" s="14"/>
      <c r="AI8" s="14"/>
      <c r="AJ8" s="14"/>
      <c r="AK8" s="14"/>
      <c r="AL8" s="14"/>
      <c r="AM8" s="21"/>
    </row>
    <row r="9" spans="2:47" x14ac:dyDescent="0.3">
      <c r="B9" s="55"/>
      <c r="C9" s="24">
        <v>5</v>
      </c>
      <c r="D9" s="38" t="s">
        <v>77</v>
      </c>
      <c r="E9" s="14" t="s">
        <v>77</v>
      </c>
      <c r="F9" s="14" t="s">
        <v>77</v>
      </c>
      <c r="G9" s="14" t="s">
        <v>77</v>
      </c>
      <c r="H9" s="14" t="s">
        <v>77</v>
      </c>
      <c r="I9" s="14" t="s">
        <v>77</v>
      </c>
      <c r="J9" s="14" t="s">
        <v>77</v>
      </c>
      <c r="K9" s="14" t="s">
        <v>77</v>
      </c>
      <c r="L9" s="14" t="s">
        <v>77</v>
      </c>
      <c r="M9" s="21" t="s">
        <v>77</v>
      </c>
      <c r="O9" s="55"/>
      <c r="P9" s="24">
        <v>5</v>
      </c>
      <c r="Q9" s="14"/>
      <c r="R9" s="14"/>
      <c r="S9" s="14"/>
      <c r="T9" s="14"/>
      <c r="U9" s="14"/>
      <c r="V9" s="14"/>
      <c r="W9" s="14"/>
      <c r="X9" s="14"/>
      <c r="Y9" s="14"/>
      <c r="Z9" s="21"/>
      <c r="AB9" s="55"/>
      <c r="AC9" s="24">
        <v>5</v>
      </c>
      <c r="AD9" s="14"/>
      <c r="AE9" s="14"/>
      <c r="AF9" s="14"/>
      <c r="AG9" s="14"/>
      <c r="AH9" s="14"/>
      <c r="AI9" s="14"/>
      <c r="AJ9" s="14"/>
      <c r="AK9" s="14"/>
      <c r="AL9" s="14"/>
      <c r="AM9" s="21"/>
    </row>
    <row r="10" spans="2:47" x14ac:dyDescent="0.3">
      <c r="B10" s="55"/>
      <c r="C10" s="24">
        <v>6</v>
      </c>
      <c r="D10" s="38" t="s">
        <v>77</v>
      </c>
      <c r="E10" s="14" t="s">
        <v>77</v>
      </c>
      <c r="F10" s="14" t="s">
        <v>77</v>
      </c>
      <c r="G10" s="14" t="s">
        <v>77</v>
      </c>
      <c r="H10" s="14" t="s">
        <v>77</v>
      </c>
      <c r="I10" s="14" t="s">
        <v>77</v>
      </c>
      <c r="J10" s="14" t="s">
        <v>77</v>
      </c>
      <c r="K10" s="14" t="s">
        <v>77</v>
      </c>
      <c r="L10" s="14" t="s">
        <v>77</v>
      </c>
      <c r="M10" s="21" t="s">
        <v>77</v>
      </c>
      <c r="O10" s="55"/>
      <c r="P10" s="24">
        <v>6</v>
      </c>
      <c r="Q10" s="14"/>
      <c r="R10" s="14"/>
      <c r="S10" s="14"/>
      <c r="T10" s="14"/>
      <c r="U10" s="14"/>
      <c r="V10" s="14"/>
      <c r="W10" s="14"/>
      <c r="X10" s="14"/>
      <c r="Y10" s="14"/>
      <c r="Z10" s="21"/>
      <c r="AB10" s="55"/>
      <c r="AC10" s="24">
        <v>6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21"/>
    </row>
    <row r="11" spans="2:47" x14ac:dyDescent="0.3">
      <c r="B11" s="55"/>
      <c r="C11" s="24">
        <v>7</v>
      </c>
      <c r="D11" s="38" t="s">
        <v>77</v>
      </c>
      <c r="E11" s="14" t="s">
        <v>77</v>
      </c>
      <c r="F11" s="14" t="s">
        <v>77</v>
      </c>
      <c r="G11" s="14" t="s">
        <v>77</v>
      </c>
      <c r="H11" s="14" t="s">
        <v>77</v>
      </c>
      <c r="I11" s="14" t="s">
        <v>77</v>
      </c>
      <c r="J11" s="14" t="s">
        <v>77</v>
      </c>
      <c r="K11" s="14" t="s">
        <v>77</v>
      </c>
      <c r="L11" s="14" t="s">
        <v>77</v>
      </c>
      <c r="M11" s="21" t="s">
        <v>77</v>
      </c>
      <c r="O11" s="55"/>
      <c r="P11" s="24">
        <v>7</v>
      </c>
      <c r="Q11" s="14"/>
      <c r="R11" s="14"/>
      <c r="S11" s="14"/>
      <c r="T11" s="14"/>
      <c r="U11" s="14"/>
      <c r="V11" s="14"/>
      <c r="W11" s="14"/>
      <c r="X11" s="14"/>
      <c r="Y11" s="14"/>
      <c r="Z11" s="21"/>
      <c r="AB11" s="55"/>
      <c r="AC11" s="24">
        <v>7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21"/>
    </row>
    <row r="12" spans="2:47" x14ac:dyDescent="0.3">
      <c r="B12" s="55"/>
      <c r="C12" s="24">
        <v>8</v>
      </c>
      <c r="D12" s="38" t="s">
        <v>77</v>
      </c>
      <c r="E12" s="14" t="s">
        <v>77</v>
      </c>
      <c r="F12" s="14" t="s">
        <v>77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77</v>
      </c>
      <c r="M12" s="21" t="s">
        <v>77</v>
      </c>
      <c r="O12" s="55"/>
      <c r="P12" s="24">
        <v>8</v>
      </c>
      <c r="Q12" s="14"/>
      <c r="R12" s="14"/>
      <c r="S12" s="14"/>
      <c r="T12" s="14"/>
      <c r="U12" s="14"/>
      <c r="V12" s="14"/>
      <c r="W12" s="14"/>
      <c r="X12" s="14"/>
      <c r="Y12" s="14"/>
      <c r="Z12" s="21"/>
      <c r="AB12" s="55"/>
      <c r="AC12" s="24">
        <v>8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21"/>
    </row>
    <row r="13" spans="2:47" x14ac:dyDescent="0.3">
      <c r="B13" s="55"/>
      <c r="C13" s="24">
        <v>9</v>
      </c>
      <c r="D13" s="38" t="s">
        <v>77</v>
      </c>
      <c r="E13" s="14" t="s">
        <v>78</v>
      </c>
      <c r="F13" s="14" t="s">
        <v>78</v>
      </c>
      <c r="G13" s="14" t="s">
        <v>78</v>
      </c>
      <c r="H13" s="14" t="s">
        <v>78</v>
      </c>
      <c r="I13" s="14" t="s">
        <v>77</v>
      </c>
      <c r="J13" s="14" t="s">
        <v>77</v>
      </c>
      <c r="K13" s="14" t="s">
        <v>77</v>
      </c>
      <c r="L13" s="14" t="s">
        <v>77</v>
      </c>
      <c r="M13" s="21" t="s">
        <v>77</v>
      </c>
      <c r="O13" s="55"/>
      <c r="P13" s="24">
        <v>9</v>
      </c>
      <c r="Q13" s="14"/>
      <c r="R13" s="14"/>
      <c r="S13" s="14"/>
      <c r="T13" s="14"/>
      <c r="U13" s="14"/>
      <c r="V13" s="14"/>
      <c r="W13" s="14"/>
      <c r="X13" s="14"/>
      <c r="Y13" s="14"/>
      <c r="Z13" s="21"/>
      <c r="AB13" s="55"/>
      <c r="AC13" s="24">
        <v>9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21"/>
      <c r="AS13" t="s">
        <v>79</v>
      </c>
      <c r="AU13" t="s">
        <v>79</v>
      </c>
    </row>
    <row r="14" spans="2:47" x14ac:dyDescent="0.3">
      <c r="B14" s="55"/>
      <c r="C14" s="24">
        <v>10</v>
      </c>
      <c r="D14" s="38" t="s">
        <v>78</v>
      </c>
      <c r="E14" s="14" t="s">
        <v>78</v>
      </c>
      <c r="F14" s="14" t="s">
        <v>78</v>
      </c>
      <c r="G14" s="14" t="s">
        <v>78</v>
      </c>
      <c r="H14" s="14" t="s">
        <v>78</v>
      </c>
      <c r="I14" s="14" t="s">
        <v>78</v>
      </c>
      <c r="J14" s="14" t="s">
        <v>78</v>
      </c>
      <c r="K14" s="14" t="s">
        <v>78</v>
      </c>
      <c r="L14" s="14" t="s">
        <v>77</v>
      </c>
      <c r="M14" s="21" t="s">
        <v>77</v>
      </c>
      <c r="O14" s="55"/>
      <c r="P14" s="24">
        <v>10</v>
      </c>
      <c r="Q14" s="14"/>
      <c r="R14" s="14"/>
      <c r="S14" s="14"/>
      <c r="T14" s="14"/>
      <c r="U14" s="14"/>
      <c r="V14" s="14"/>
      <c r="W14" s="14"/>
      <c r="X14" s="14"/>
      <c r="Y14" s="14"/>
      <c r="Z14" s="21"/>
      <c r="AB14" s="55"/>
      <c r="AC14" s="24">
        <v>10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21"/>
      <c r="AS14" t="s">
        <v>80</v>
      </c>
    </row>
    <row r="15" spans="2:47" x14ac:dyDescent="0.3">
      <c r="B15" s="55"/>
      <c r="C15" s="24">
        <v>11</v>
      </c>
      <c r="D15" s="38" t="s">
        <v>78</v>
      </c>
      <c r="E15" s="14" t="s">
        <v>78</v>
      </c>
      <c r="F15" s="14" t="s">
        <v>78</v>
      </c>
      <c r="G15" s="14" t="s">
        <v>78</v>
      </c>
      <c r="H15" s="14" t="s">
        <v>78</v>
      </c>
      <c r="I15" s="14" t="s">
        <v>78</v>
      </c>
      <c r="J15" s="14" t="s">
        <v>78</v>
      </c>
      <c r="K15" s="14" t="s">
        <v>78</v>
      </c>
      <c r="L15" s="14" t="s">
        <v>78</v>
      </c>
      <c r="M15" s="21" t="s">
        <v>78</v>
      </c>
      <c r="O15" s="55"/>
      <c r="P15" s="24">
        <v>11</v>
      </c>
      <c r="Q15" s="14"/>
      <c r="R15" s="14"/>
      <c r="S15" s="14"/>
      <c r="T15" s="14"/>
      <c r="U15" s="14"/>
      <c r="V15" s="14"/>
      <c r="W15" s="14"/>
      <c r="X15" s="14"/>
      <c r="Y15" s="14"/>
      <c r="Z15" s="21"/>
      <c r="AB15" s="55"/>
      <c r="AC15" s="24">
        <v>11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21"/>
      <c r="AS15" t="s">
        <v>81</v>
      </c>
    </row>
    <row r="16" spans="2:47" x14ac:dyDescent="0.3">
      <c r="B16" s="55"/>
      <c r="C16" s="24">
        <v>12</v>
      </c>
      <c r="D16" s="38" t="s">
        <v>77</v>
      </c>
      <c r="E16" s="14" t="s">
        <v>77</v>
      </c>
      <c r="F16" s="14" t="s">
        <v>82</v>
      </c>
      <c r="G16" s="14" t="s">
        <v>82</v>
      </c>
      <c r="H16" s="14" t="s">
        <v>82</v>
      </c>
      <c r="I16" s="14" t="s">
        <v>77</v>
      </c>
      <c r="J16" s="14" t="s">
        <v>77</v>
      </c>
      <c r="K16" s="14" t="s">
        <v>77</v>
      </c>
      <c r="L16" s="14" t="s">
        <v>77</v>
      </c>
      <c r="M16" s="21" t="s">
        <v>77</v>
      </c>
      <c r="O16" s="55"/>
      <c r="P16" s="24">
        <v>12</v>
      </c>
      <c r="Q16" s="14"/>
      <c r="R16" s="14"/>
      <c r="S16" s="14"/>
      <c r="T16" s="14"/>
      <c r="U16" s="14"/>
      <c r="V16" s="14"/>
      <c r="W16" s="14"/>
      <c r="X16" s="14"/>
      <c r="Y16" s="14"/>
      <c r="Z16" s="21"/>
      <c r="AB16" s="55"/>
      <c r="AC16" s="24">
        <v>12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21"/>
    </row>
    <row r="17" spans="2:39" x14ac:dyDescent="0.3">
      <c r="B17" s="55"/>
      <c r="C17" s="24">
        <v>13</v>
      </c>
      <c r="D17" s="38" t="s">
        <v>82</v>
      </c>
      <c r="E17" s="14" t="s">
        <v>82</v>
      </c>
      <c r="F17" s="14" t="s">
        <v>82</v>
      </c>
      <c r="G17" s="14" t="s">
        <v>82</v>
      </c>
      <c r="H17" s="14" t="s">
        <v>82</v>
      </c>
      <c r="I17" s="14" t="s">
        <v>77</v>
      </c>
      <c r="J17" s="14" t="s">
        <v>77</v>
      </c>
      <c r="K17" s="14" t="s">
        <v>77</v>
      </c>
      <c r="L17" s="14" t="s">
        <v>77</v>
      </c>
      <c r="M17" s="21" t="s">
        <v>77</v>
      </c>
      <c r="O17" s="55"/>
      <c r="P17" s="24">
        <v>13</v>
      </c>
      <c r="Q17" s="14"/>
      <c r="R17" s="14"/>
      <c r="S17" s="14"/>
      <c r="T17" s="14"/>
      <c r="U17" s="14"/>
      <c r="V17" s="14"/>
      <c r="W17" s="14"/>
      <c r="X17" s="14"/>
      <c r="Y17" s="14"/>
      <c r="Z17" s="21"/>
      <c r="AB17" s="55"/>
      <c r="AC17" s="24">
        <v>13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21"/>
    </row>
    <row r="18" spans="2:39" x14ac:dyDescent="0.3">
      <c r="B18" s="55"/>
      <c r="C18" s="24">
        <v>14</v>
      </c>
      <c r="D18" s="38" t="s">
        <v>82</v>
      </c>
      <c r="E18" s="14" t="s">
        <v>82</v>
      </c>
      <c r="F18" s="14" t="s">
        <v>82</v>
      </c>
      <c r="G18" s="14" t="s">
        <v>82</v>
      </c>
      <c r="H18" s="14" t="s">
        <v>82</v>
      </c>
      <c r="I18" s="14" t="s">
        <v>77</v>
      </c>
      <c r="J18" s="14" t="s">
        <v>77</v>
      </c>
      <c r="K18" s="14" t="s">
        <v>77</v>
      </c>
      <c r="L18" s="14" t="s">
        <v>77</v>
      </c>
      <c r="M18" s="21" t="s">
        <v>77</v>
      </c>
      <c r="O18" s="55"/>
      <c r="P18" s="24">
        <v>14</v>
      </c>
      <c r="Q18" s="14"/>
      <c r="R18" s="14"/>
      <c r="S18" s="14"/>
      <c r="T18" s="14"/>
      <c r="U18" s="14"/>
      <c r="V18" s="14"/>
      <c r="W18" s="14"/>
      <c r="X18" s="14"/>
      <c r="Y18" s="14"/>
      <c r="Z18" s="21"/>
      <c r="AB18" s="55"/>
      <c r="AC18" s="24">
        <v>14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21"/>
    </row>
    <row r="19" spans="2:39" x14ac:dyDescent="0.3">
      <c r="B19" s="55"/>
      <c r="C19" s="24">
        <v>15</v>
      </c>
      <c r="D19" s="38" t="s">
        <v>82</v>
      </c>
      <c r="E19" s="14" t="s">
        <v>82</v>
      </c>
      <c r="F19" s="14" t="s">
        <v>82</v>
      </c>
      <c r="G19" s="14" t="s">
        <v>82</v>
      </c>
      <c r="H19" s="14" t="s">
        <v>82</v>
      </c>
      <c r="I19" s="14" t="s">
        <v>77</v>
      </c>
      <c r="J19" s="14" t="s">
        <v>77</v>
      </c>
      <c r="K19" s="14" t="s">
        <v>77</v>
      </c>
      <c r="L19" s="14" t="s">
        <v>77</v>
      </c>
      <c r="M19" s="21" t="s">
        <v>77</v>
      </c>
      <c r="O19" s="55"/>
      <c r="P19" s="24">
        <v>15</v>
      </c>
      <c r="Q19" s="14"/>
      <c r="R19" s="14"/>
      <c r="S19" s="14"/>
      <c r="T19" s="14"/>
      <c r="U19" s="14"/>
      <c r="V19" s="14"/>
      <c r="W19" s="14"/>
      <c r="X19" s="14"/>
      <c r="Y19" s="14"/>
      <c r="Z19" s="21"/>
      <c r="AB19" s="55"/>
      <c r="AC19" s="24">
        <v>15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21"/>
    </row>
    <row r="20" spans="2:39" x14ac:dyDescent="0.3">
      <c r="B20" s="55"/>
      <c r="C20" s="24">
        <v>16</v>
      </c>
      <c r="D20" s="38" t="s">
        <v>82</v>
      </c>
      <c r="E20" s="14" t="s">
        <v>82</v>
      </c>
      <c r="F20" s="14" t="s">
        <v>82</v>
      </c>
      <c r="G20" s="14" t="s">
        <v>82</v>
      </c>
      <c r="H20" s="14" t="s">
        <v>82</v>
      </c>
      <c r="I20" s="14" t="s">
        <v>77</v>
      </c>
      <c r="J20" s="14" t="s">
        <v>77</v>
      </c>
      <c r="K20" s="14" t="s">
        <v>77</v>
      </c>
      <c r="L20" s="14" t="s">
        <v>77</v>
      </c>
      <c r="M20" s="21" t="s">
        <v>77</v>
      </c>
      <c r="O20" s="55"/>
      <c r="P20" s="24">
        <v>16</v>
      </c>
      <c r="Q20" s="14"/>
      <c r="R20" s="14"/>
      <c r="S20" s="14"/>
      <c r="T20" s="14"/>
      <c r="U20" s="14"/>
      <c r="V20" s="14"/>
      <c r="W20" s="14"/>
      <c r="X20" s="14"/>
      <c r="Y20" s="14"/>
      <c r="Z20" s="21"/>
      <c r="AB20" s="55"/>
      <c r="AC20" s="24">
        <v>16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21"/>
    </row>
    <row r="21" spans="2:39" x14ac:dyDescent="0.3">
      <c r="B21" s="55"/>
      <c r="C21" s="24">
        <v>17</v>
      </c>
      <c r="D21" s="38" t="s">
        <v>82</v>
      </c>
      <c r="E21" s="14" t="s">
        <v>82</v>
      </c>
      <c r="F21" s="14" t="s">
        <v>82</v>
      </c>
      <c r="G21" s="14" t="s">
        <v>82</v>
      </c>
      <c r="H21" s="14" t="s">
        <v>82</v>
      </c>
      <c r="I21" s="14" t="s">
        <v>82</v>
      </c>
      <c r="J21" s="14" t="s">
        <v>82</v>
      </c>
      <c r="K21" s="14" t="s">
        <v>82</v>
      </c>
      <c r="L21" s="14" t="s">
        <v>82</v>
      </c>
      <c r="M21" s="21" t="s">
        <v>82</v>
      </c>
      <c r="O21" s="55"/>
      <c r="P21" s="24">
        <v>17</v>
      </c>
      <c r="Q21" s="14"/>
      <c r="R21" s="14"/>
      <c r="S21" s="14"/>
      <c r="T21" s="14"/>
      <c r="U21" s="14"/>
      <c r="V21" s="14"/>
      <c r="W21" s="14"/>
      <c r="X21" s="14"/>
      <c r="Y21" s="14"/>
      <c r="Z21" s="21"/>
      <c r="AB21" s="55"/>
      <c r="AC21" s="24">
        <v>17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21"/>
    </row>
    <row r="22" spans="2:39" x14ac:dyDescent="0.3">
      <c r="B22" s="55"/>
      <c r="C22" s="24">
        <v>18</v>
      </c>
      <c r="D22" s="38" t="s">
        <v>82</v>
      </c>
      <c r="E22" s="14" t="s">
        <v>82</v>
      </c>
      <c r="F22" s="14" t="s">
        <v>82</v>
      </c>
      <c r="G22" s="14" t="s">
        <v>82</v>
      </c>
      <c r="H22" s="14" t="s">
        <v>82</v>
      </c>
      <c r="I22" s="14" t="s">
        <v>82</v>
      </c>
      <c r="J22" s="14" t="s">
        <v>82</v>
      </c>
      <c r="K22" s="14" t="s">
        <v>82</v>
      </c>
      <c r="L22" s="14" t="s">
        <v>82</v>
      </c>
      <c r="M22" s="21" t="s">
        <v>82</v>
      </c>
      <c r="O22" s="55"/>
      <c r="P22" s="24">
        <v>18</v>
      </c>
      <c r="Q22" s="14"/>
      <c r="R22" s="14"/>
      <c r="S22" s="14"/>
      <c r="T22" s="14"/>
      <c r="U22" s="14"/>
      <c r="V22" s="14"/>
      <c r="W22" s="14"/>
      <c r="X22" s="14"/>
      <c r="Y22" s="14"/>
      <c r="Z22" s="21"/>
      <c r="AB22" s="55"/>
      <c r="AC22" s="24">
        <v>18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21"/>
    </row>
    <row r="23" spans="2:39" x14ac:dyDescent="0.3">
      <c r="B23" s="55"/>
      <c r="C23" s="24">
        <v>19</v>
      </c>
      <c r="D23" s="38" t="s">
        <v>82</v>
      </c>
      <c r="E23" s="14" t="s">
        <v>82</v>
      </c>
      <c r="F23" s="14" t="s">
        <v>82</v>
      </c>
      <c r="G23" s="14" t="s">
        <v>82</v>
      </c>
      <c r="H23" s="14" t="s">
        <v>82</v>
      </c>
      <c r="I23" s="14" t="s">
        <v>82</v>
      </c>
      <c r="J23" s="14" t="s">
        <v>82</v>
      </c>
      <c r="K23" s="14" t="s">
        <v>82</v>
      </c>
      <c r="L23" s="14" t="s">
        <v>82</v>
      </c>
      <c r="M23" s="21" t="s">
        <v>82</v>
      </c>
      <c r="O23" s="55"/>
      <c r="P23" s="24">
        <v>19</v>
      </c>
      <c r="Q23" s="14"/>
      <c r="R23" s="14"/>
      <c r="S23" s="14"/>
      <c r="T23" s="14"/>
      <c r="U23" s="14"/>
      <c r="V23" s="14"/>
      <c r="W23" s="14"/>
      <c r="X23" s="14"/>
      <c r="Y23" s="14"/>
      <c r="Z23" s="21"/>
      <c r="AB23" s="55"/>
      <c r="AC23" s="24">
        <v>19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21"/>
    </row>
    <row r="24" spans="2:39" x14ac:dyDescent="0.3">
      <c r="B24" s="55"/>
      <c r="C24" s="24">
        <v>20</v>
      </c>
      <c r="D24" s="38" t="s">
        <v>82</v>
      </c>
      <c r="E24" s="14" t="s">
        <v>82</v>
      </c>
      <c r="F24" s="14" t="s">
        <v>82</v>
      </c>
      <c r="G24" s="14" t="s">
        <v>82</v>
      </c>
      <c r="H24" s="14" t="s">
        <v>82</v>
      </c>
      <c r="I24" s="14" t="s">
        <v>82</v>
      </c>
      <c r="J24" s="14" t="s">
        <v>82</v>
      </c>
      <c r="K24" s="14" t="s">
        <v>82</v>
      </c>
      <c r="L24" s="14" t="s">
        <v>82</v>
      </c>
      <c r="M24" s="21" t="s">
        <v>82</v>
      </c>
      <c r="O24" s="55"/>
      <c r="P24" s="24">
        <v>20</v>
      </c>
      <c r="Q24" s="14"/>
      <c r="R24" s="14"/>
      <c r="S24" s="14"/>
      <c r="T24" s="14"/>
      <c r="U24" s="14"/>
      <c r="V24" s="14"/>
      <c r="W24" s="14"/>
      <c r="X24" s="14"/>
      <c r="Y24" s="14"/>
      <c r="Z24" s="21"/>
      <c r="AB24" s="55"/>
      <c r="AC24" s="24">
        <v>20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21"/>
    </row>
    <row r="25" spans="2:39" x14ac:dyDescent="0.3">
      <c r="B25" s="55"/>
      <c r="C25" s="24" t="s">
        <v>22</v>
      </c>
      <c r="D25" s="38" t="s">
        <v>77</v>
      </c>
      <c r="E25" s="14" t="s">
        <v>77</v>
      </c>
      <c r="F25" s="14" t="s">
        <v>78</v>
      </c>
      <c r="G25" s="14" t="s">
        <v>78</v>
      </c>
      <c r="H25" s="14" t="s">
        <v>78</v>
      </c>
      <c r="I25" s="14" t="s">
        <v>77</v>
      </c>
      <c r="J25" s="14" t="s">
        <v>77</v>
      </c>
      <c r="K25" s="14" t="s">
        <v>77</v>
      </c>
      <c r="L25" s="14" t="s">
        <v>77</v>
      </c>
      <c r="M25" s="21" t="s">
        <v>77</v>
      </c>
      <c r="O25" s="55"/>
      <c r="P25" s="24" t="s">
        <v>22</v>
      </c>
      <c r="Q25" s="14"/>
      <c r="R25" s="14"/>
      <c r="S25" s="14"/>
      <c r="T25" s="14"/>
      <c r="U25" s="14"/>
      <c r="V25" s="14"/>
      <c r="W25" s="14"/>
      <c r="X25" s="14"/>
      <c r="Y25" s="14"/>
      <c r="Z25" s="21"/>
      <c r="AB25" s="55"/>
      <c r="AC25" s="24" t="s">
        <v>22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21"/>
    </row>
    <row r="26" spans="2:39" x14ac:dyDescent="0.3">
      <c r="B26" s="55"/>
      <c r="C26" s="24" t="s">
        <v>24</v>
      </c>
      <c r="D26" s="38" t="s">
        <v>77</v>
      </c>
      <c r="E26" s="14" t="s">
        <v>77</v>
      </c>
      <c r="F26" s="14" t="s">
        <v>78</v>
      </c>
      <c r="G26" s="14" t="s">
        <v>78</v>
      </c>
      <c r="H26" s="14" t="s">
        <v>78</v>
      </c>
      <c r="I26" s="14" t="s">
        <v>77</v>
      </c>
      <c r="J26" s="14" t="s">
        <v>77</v>
      </c>
      <c r="K26" s="14" t="s">
        <v>77</v>
      </c>
      <c r="L26" s="14" t="s">
        <v>77</v>
      </c>
      <c r="M26" s="21" t="s">
        <v>77</v>
      </c>
      <c r="O26" s="55"/>
      <c r="P26" s="24" t="s">
        <v>24</v>
      </c>
      <c r="Q26" s="14"/>
      <c r="R26" s="14"/>
      <c r="S26" s="14"/>
      <c r="T26" s="14"/>
      <c r="U26" s="14"/>
      <c r="V26" s="14"/>
      <c r="W26" s="14"/>
      <c r="X26" s="14"/>
      <c r="Y26" s="14"/>
      <c r="Z26" s="21"/>
      <c r="AB26" s="55"/>
      <c r="AC26" s="24" t="s">
        <v>24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21"/>
    </row>
    <row r="27" spans="2:39" x14ac:dyDescent="0.3">
      <c r="B27" s="55"/>
      <c r="C27" s="24" t="s">
        <v>26</v>
      </c>
      <c r="D27" s="38" t="s">
        <v>77</v>
      </c>
      <c r="E27" s="14" t="s">
        <v>77</v>
      </c>
      <c r="F27" s="14" t="s">
        <v>78</v>
      </c>
      <c r="G27" s="14" t="s">
        <v>78</v>
      </c>
      <c r="H27" s="14" t="s">
        <v>78</v>
      </c>
      <c r="I27" s="14" t="s">
        <v>77</v>
      </c>
      <c r="J27" s="14" t="s">
        <v>77</v>
      </c>
      <c r="K27" s="14" t="s">
        <v>77</v>
      </c>
      <c r="L27" s="14" t="s">
        <v>77</v>
      </c>
      <c r="M27" s="21" t="s">
        <v>77</v>
      </c>
      <c r="O27" s="55"/>
      <c r="P27" s="24" t="s">
        <v>26</v>
      </c>
      <c r="Q27" s="14"/>
      <c r="R27" s="14"/>
      <c r="S27" s="14"/>
      <c r="T27" s="14"/>
      <c r="U27" s="14"/>
      <c r="V27" s="14"/>
      <c r="W27" s="14"/>
      <c r="X27" s="14"/>
      <c r="Y27" s="14"/>
      <c r="Z27" s="21"/>
      <c r="AB27" s="55"/>
      <c r="AC27" s="24" t="s">
        <v>26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21"/>
    </row>
    <row r="28" spans="2:39" x14ac:dyDescent="0.3">
      <c r="B28" s="55"/>
      <c r="C28" s="24" t="s">
        <v>28</v>
      </c>
      <c r="D28" s="38" t="s">
        <v>77</v>
      </c>
      <c r="E28" s="14" t="s">
        <v>77</v>
      </c>
      <c r="F28" s="14" t="s">
        <v>78</v>
      </c>
      <c r="G28" s="14" t="s">
        <v>78</v>
      </c>
      <c r="H28" s="14" t="s">
        <v>78</v>
      </c>
      <c r="I28" s="14" t="s">
        <v>77</v>
      </c>
      <c r="J28" s="14" t="s">
        <v>77</v>
      </c>
      <c r="K28" s="14" t="s">
        <v>77</v>
      </c>
      <c r="L28" s="14" t="s">
        <v>77</v>
      </c>
      <c r="M28" s="21" t="s">
        <v>77</v>
      </c>
      <c r="O28" s="55"/>
      <c r="P28" s="24" t="s">
        <v>28</v>
      </c>
      <c r="Q28" s="14"/>
      <c r="R28" s="14"/>
      <c r="S28" s="14"/>
      <c r="T28" s="14"/>
      <c r="U28" s="14"/>
      <c r="V28" s="14"/>
      <c r="W28" s="14"/>
      <c r="X28" s="14"/>
      <c r="Y28" s="14"/>
      <c r="Z28" s="21"/>
      <c r="AB28" s="55"/>
      <c r="AC28" s="24" t="s">
        <v>28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21"/>
    </row>
    <row r="29" spans="2:39" x14ac:dyDescent="0.3">
      <c r="B29" s="55"/>
      <c r="C29" s="24" t="s">
        <v>31</v>
      </c>
      <c r="D29" s="38" t="s">
        <v>77</v>
      </c>
      <c r="E29" s="14" t="s">
        <v>77</v>
      </c>
      <c r="F29" s="14" t="s">
        <v>78</v>
      </c>
      <c r="G29" s="14" t="s">
        <v>78</v>
      </c>
      <c r="H29" s="14" t="s">
        <v>78</v>
      </c>
      <c r="I29" s="14" t="s">
        <v>77</v>
      </c>
      <c r="J29" s="14" t="s">
        <v>77</v>
      </c>
      <c r="K29" s="14" t="s">
        <v>77</v>
      </c>
      <c r="L29" s="14" t="s">
        <v>77</v>
      </c>
      <c r="M29" s="21" t="s">
        <v>77</v>
      </c>
      <c r="O29" s="55"/>
      <c r="P29" s="24" t="s">
        <v>31</v>
      </c>
      <c r="Q29" s="14"/>
      <c r="R29" s="14"/>
      <c r="S29" s="14"/>
      <c r="T29" s="14"/>
      <c r="U29" s="14"/>
      <c r="V29" s="14"/>
      <c r="W29" s="14"/>
      <c r="X29" s="14"/>
      <c r="Y29" s="14"/>
      <c r="Z29" s="21"/>
      <c r="AB29" s="55"/>
      <c r="AC29" s="24" t="s">
        <v>31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21"/>
    </row>
    <row r="30" spans="2:39" x14ac:dyDescent="0.3">
      <c r="B30" s="55"/>
      <c r="C30" s="24" t="s">
        <v>34</v>
      </c>
      <c r="D30" s="38" t="s">
        <v>82</v>
      </c>
      <c r="E30" s="14" t="s">
        <v>78</v>
      </c>
      <c r="F30" s="14" t="s">
        <v>78</v>
      </c>
      <c r="G30" s="14" t="s">
        <v>78</v>
      </c>
      <c r="H30" s="14" t="s">
        <v>78</v>
      </c>
      <c r="I30" s="14" t="s">
        <v>82</v>
      </c>
      <c r="J30" s="14" t="s">
        <v>82</v>
      </c>
      <c r="K30" s="14" t="s">
        <v>77</v>
      </c>
      <c r="L30" s="14" t="s">
        <v>77</v>
      </c>
      <c r="M30" s="21" t="s">
        <v>77</v>
      </c>
      <c r="O30" s="55"/>
      <c r="P30" s="24" t="s">
        <v>34</v>
      </c>
      <c r="Q30" s="14"/>
      <c r="R30" s="14"/>
      <c r="S30" s="14"/>
      <c r="T30" s="14"/>
      <c r="U30" s="14"/>
      <c r="V30" s="14"/>
      <c r="W30" s="14"/>
      <c r="X30" s="14"/>
      <c r="Y30" s="14"/>
      <c r="Z30" s="21"/>
      <c r="AB30" s="55"/>
      <c r="AC30" s="24" t="s">
        <v>34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21"/>
    </row>
    <row r="31" spans="2:39" x14ac:dyDescent="0.3">
      <c r="B31" s="55"/>
      <c r="C31" s="24" t="s">
        <v>36</v>
      </c>
      <c r="D31" s="38" t="s">
        <v>82</v>
      </c>
      <c r="E31" s="14" t="s">
        <v>82</v>
      </c>
      <c r="F31" s="14" t="s">
        <v>82</v>
      </c>
      <c r="G31" s="14" t="s">
        <v>82</v>
      </c>
      <c r="H31" s="14" t="s">
        <v>82</v>
      </c>
      <c r="I31" s="14" t="s">
        <v>82</v>
      </c>
      <c r="J31" s="14" t="s">
        <v>82</v>
      </c>
      <c r="K31" s="14" t="s">
        <v>82</v>
      </c>
      <c r="L31" s="14" t="s">
        <v>82</v>
      </c>
      <c r="M31" s="21" t="s">
        <v>82</v>
      </c>
      <c r="O31" s="55"/>
      <c r="P31" s="24" t="s">
        <v>36</v>
      </c>
      <c r="Q31" s="14"/>
      <c r="R31" s="14"/>
      <c r="S31" s="14"/>
      <c r="T31" s="14"/>
      <c r="U31" s="14"/>
      <c r="V31" s="14"/>
      <c r="W31" s="14"/>
      <c r="X31" s="14"/>
      <c r="Y31" s="14"/>
      <c r="Z31" s="21"/>
      <c r="AB31" s="55"/>
      <c r="AC31" s="24" t="s">
        <v>36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21"/>
    </row>
    <row r="32" spans="2:39" x14ac:dyDescent="0.3">
      <c r="B32" s="55"/>
      <c r="C32" s="24" t="s">
        <v>38</v>
      </c>
      <c r="D32" s="38" t="s">
        <v>82</v>
      </c>
      <c r="E32" s="14" t="s">
        <v>82</v>
      </c>
      <c r="F32" s="14" t="s">
        <v>82</v>
      </c>
      <c r="G32" s="14" t="s">
        <v>82</v>
      </c>
      <c r="H32" s="14" t="s">
        <v>82</v>
      </c>
      <c r="I32" s="14" t="s">
        <v>82</v>
      </c>
      <c r="J32" s="14" t="s">
        <v>82</v>
      </c>
      <c r="K32" s="14" t="s">
        <v>82</v>
      </c>
      <c r="L32" s="14" t="s">
        <v>82</v>
      </c>
      <c r="M32" s="21" t="s">
        <v>82</v>
      </c>
      <c r="O32" s="55"/>
      <c r="P32" s="24" t="s">
        <v>38</v>
      </c>
      <c r="Q32" s="14"/>
      <c r="R32" s="14"/>
      <c r="S32" s="14"/>
      <c r="T32" s="14"/>
      <c r="U32" s="14"/>
      <c r="V32" s="14"/>
      <c r="W32" s="14"/>
      <c r="X32" s="14"/>
      <c r="Y32" s="14"/>
      <c r="Z32" s="21"/>
      <c r="AB32" s="55"/>
      <c r="AC32" s="24" t="s">
        <v>38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21"/>
    </row>
    <row r="33" spans="2:39" x14ac:dyDescent="0.3">
      <c r="B33" s="55"/>
      <c r="C33" s="25" t="s">
        <v>23</v>
      </c>
      <c r="D33" s="38" t="s">
        <v>77</v>
      </c>
      <c r="E33" s="14" t="s">
        <v>77</v>
      </c>
      <c r="F33" s="14" t="s">
        <v>83</v>
      </c>
      <c r="G33" s="14" t="s">
        <v>83</v>
      </c>
      <c r="H33" s="14" t="s">
        <v>83</v>
      </c>
      <c r="I33" s="14" t="s">
        <v>83</v>
      </c>
      <c r="J33" s="14" t="s">
        <v>77</v>
      </c>
      <c r="K33" s="14" t="s">
        <v>77</v>
      </c>
      <c r="L33" s="14" t="s">
        <v>77</v>
      </c>
      <c r="M33" s="21" t="s">
        <v>77</v>
      </c>
      <c r="O33" s="55"/>
      <c r="P33" s="25" t="s">
        <v>23</v>
      </c>
      <c r="Q33" s="14"/>
      <c r="R33" s="14"/>
      <c r="S33" s="14"/>
      <c r="T33" s="14"/>
      <c r="U33" s="14"/>
      <c r="V33" s="14"/>
      <c r="W33" s="14"/>
      <c r="X33" s="14"/>
      <c r="Y33" s="14"/>
      <c r="Z33" s="21"/>
      <c r="AB33" s="55"/>
      <c r="AC33" s="25" t="s">
        <v>23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21"/>
    </row>
    <row r="34" spans="2:39" x14ac:dyDescent="0.3">
      <c r="B34" s="55"/>
      <c r="C34" s="25" t="s">
        <v>25</v>
      </c>
      <c r="D34" s="38" t="s">
        <v>77</v>
      </c>
      <c r="E34" s="14" t="s">
        <v>77</v>
      </c>
      <c r="F34" s="14" t="s">
        <v>83</v>
      </c>
      <c r="G34" s="14" t="s">
        <v>83</v>
      </c>
      <c r="H34" s="14" t="s">
        <v>83</v>
      </c>
      <c r="I34" s="14" t="s">
        <v>83</v>
      </c>
      <c r="J34" s="14" t="s">
        <v>77</v>
      </c>
      <c r="K34" s="14" t="s">
        <v>77</v>
      </c>
      <c r="L34" s="14" t="s">
        <v>77</v>
      </c>
      <c r="M34" s="21" t="s">
        <v>77</v>
      </c>
      <c r="O34" s="55"/>
      <c r="P34" s="25" t="s">
        <v>25</v>
      </c>
      <c r="Q34" s="14"/>
      <c r="R34" s="14"/>
      <c r="S34" s="14"/>
      <c r="T34" s="14"/>
      <c r="U34" s="14"/>
      <c r="V34" s="14"/>
      <c r="W34" s="14"/>
      <c r="X34" s="14"/>
      <c r="Y34" s="14"/>
      <c r="Z34" s="21"/>
      <c r="AB34" s="55"/>
      <c r="AC34" s="25" t="s">
        <v>25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21"/>
    </row>
    <row r="35" spans="2:39" x14ac:dyDescent="0.3">
      <c r="B35" s="55"/>
      <c r="C35" s="25" t="s">
        <v>27</v>
      </c>
      <c r="D35" s="38" t="s">
        <v>77</v>
      </c>
      <c r="E35" s="14" t="s">
        <v>77</v>
      </c>
      <c r="F35" s="14" t="s">
        <v>77</v>
      </c>
      <c r="G35" s="14" t="s">
        <v>77</v>
      </c>
      <c r="H35" s="14" t="s">
        <v>77</v>
      </c>
      <c r="I35" s="14" t="s">
        <v>77</v>
      </c>
      <c r="J35" s="14" t="s">
        <v>77</v>
      </c>
      <c r="K35" s="14" t="s">
        <v>77</v>
      </c>
      <c r="L35" s="14" t="s">
        <v>77</v>
      </c>
      <c r="M35" s="21" t="s">
        <v>77</v>
      </c>
      <c r="O35" s="55"/>
      <c r="P35" s="25" t="s">
        <v>27</v>
      </c>
      <c r="Q35" s="14"/>
      <c r="R35" s="14"/>
      <c r="S35" s="14"/>
      <c r="T35" s="14"/>
      <c r="U35" s="14"/>
      <c r="V35" s="14"/>
      <c r="W35" s="14"/>
      <c r="X35" s="14"/>
      <c r="Y35" s="14"/>
      <c r="Z35" s="21"/>
      <c r="AB35" s="55"/>
      <c r="AC35" s="25" t="s">
        <v>27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21"/>
    </row>
    <row r="36" spans="2:39" x14ac:dyDescent="0.3">
      <c r="B36" s="55"/>
      <c r="C36" s="25" t="s">
        <v>29</v>
      </c>
      <c r="D36" s="38" t="s">
        <v>78</v>
      </c>
      <c r="E36" s="14" t="s">
        <v>78</v>
      </c>
      <c r="F36" s="14" t="s">
        <v>78</v>
      </c>
      <c r="G36" s="14" t="s">
        <v>78</v>
      </c>
      <c r="H36" s="14" t="s">
        <v>78</v>
      </c>
      <c r="I36" s="14" t="s">
        <v>78</v>
      </c>
      <c r="J36" s="14" t="s">
        <v>78</v>
      </c>
      <c r="K36" s="14" t="s">
        <v>78</v>
      </c>
      <c r="L36" s="14" t="s">
        <v>77</v>
      </c>
      <c r="M36" s="21" t="s">
        <v>77</v>
      </c>
      <c r="O36" s="55"/>
      <c r="P36" s="25" t="s">
        <v>29</v>
      </c>
      <c r="Q36" s="14"/>
      <c r="R36" s="14"/>
      <c r="S36" s="14"/>
      <c r="T36" s="14"/>
      <c r="U36" s="14"/>
      <c r="V36" s="14"/>
      <c r="W36" s="14"/>
      <c r="X36" s="14"/>
      <c r="Y36" s="14"/>
      <c r="Z36" s="21"/>
      <c r="AB36" s="55"/>
      <c r="AC36" s="25" t="s">
        <v>29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21"/>
    </row>
    <row r="37" spans="2:39" x14ac:dyDescent="0.3">
      <c r="B37" s="55"/>
      <c r="C37" s="25" t="s">
        <v>33</v>
      </c>
      <c r="D37" s="38" t="s">
        <v>83</v>
      </c>
      <c r="E37" s="14" t="s">
        <v>83</v>
      </c>
      <c r="F37" s="14" t="s">
        <v>83</v>
      </c>
      <c r="G37" s="14" t="s">
        <v>83</v>
      </c>
      <c r="H37" s="14" t="s">
        <v>83</v>
      </c>
      <c r="I37" s="14" t="s">
        <v>77</v>
      </c>
      <c r="J37" s="14" t="s">
        <v>77</v>
      </c>
      <c r="K37" s="14" t="s">
        <v>77</v>
      </c>
      <c r="L37" s="14" t="s">
        <v>77</v>
      </c>
      <c r="M37" s="21" t="s">
        <v>77</v>
      </c>
      <c r="O37" s="55"/>
      <c r="P37" s="25" t="s">
        <v>33</v>
      </c>
      <c r="Q37" s="14"/>
      <c r="R37" s="14"/>
      <c r="S37" s="14"/>
      <c r="T37" s="14"/>
      <c r="U37" s="14"/>
      <c r="V37" s="14"/>
      <c r="W37" s="14"/>
      <c r="X37" s="14"/>
      <c r="Y37" s="14"/>
      <c r="Z37" s="21"/>
      <c r="AB37" s="55"/>
      <c r="AC37" s="25" t="s">
        <v>33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21"/>
    </row>
    <row r="38" spans="2:39" x14ac:dyDescent="0.3">
      <c r="B38" s="55"/>
      <c r="C38" s="25" t="s">
        <v>35</v>
      </c>
      <c r="D38" s="38" t="s">
        <v>83</v>
      </c>
      <c r="E38" s="14" t="s">
        <v>83</v>
      </c>
      <c r="F38" s="14" t="s">
        <v>83</v>
      </c>
      <c r="G38" s="14" t="s">
        <v>83</v>
      </c>
      <c r="H38" s="14" t="s">
        <v>83</v>
      </c>
      <c r="I38" s="14" t="s">
        <v>83</v>
      </c>
      <c r="J38" s="14" t="s">
        <v>77</v>
      </c>
      <c r="K38" s="14" t="s">
        <v>77</v>
      </c>
      <c r="L38" s="14" t="s">
        <v>77</v>
      </c>
      <c r="M38" s="21" t="s">
        <v>77</v>
      </c>
      <c r="O38" s="55"/>
      <c r="P38" s="25" t="s">
        <v>35</v>
      </c>
      <c r="Q38" s="14"/>
      <c r="R38" s="14"/>
      <c r="S38" s="14"/>
      <c r="T38" s="14"/>
      <c r="U38" s="14"/>
      <c r="V38" s="14"/>
      <c r="W38" s="14"/>
      <c r="X38" s="14"/>
      <c r="Y38" s="14"/>
      <c r="Z38" s="21"/>
      <c r="AB38" s="55"/>
      <c r="AC38" s="25" t="s">
        <v>35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21"/>
    </row>
    <row r="39" spans="2:39" x14ac:dyDescent="0.3">
      <c r="B39" s="55"/>
      <c r="C39" s="25" t="s">
        <v>37</v>
      </c>
      <c r="D39" s="38" t="s">
        <v>83</v>
      </c>
      <c r="E39" s="14" t="s">
        <v>83</v>
      </c>
      <c r="F39" s="14" t="s">
        <v>83</v>
      </c>
      <c r="G39" s="14" t="s">
        <v>83</v>
      </c>
      <c r="H39" s="14" t="s">
        <v>83</v>
      </c>
      <c r="I39" s="14" t="s">
        <v>83</v>
      </c>
      <c r="J39" s="14" t="s">
        <v>83</v>
      </c>
      <c r="K39" s="14" t="s">
        <v>83</v>
      </c>
      <c r="L39" s="14" t="s">
        <v>83</v>
      </c>
      <c r="M39" s="21" t="s">
        <v>83</v>
      </c>
      <c r="O39" s="55"/>
      <c r="P39" s="25" t="s">
        <v>37</v>
      </c>
      <c r="Q39" s="14"/>
      <c r="R39" s="14"/>
      <c r="S39" s="14"/>
      <c r="T39" s="14"/>
      <c r="U39" s="14"/>
      <c r="V39" s="14"/>
      <c r="W39" s="14"/>
      <c r="X39" s="14"/>
      <c r="Y39" s="14"/>
      <c r="Z39" s="21"/>
      <c r="AB39" s="55"/>
      <c r="AC39" s="25" t="s">
        <v>37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21"/>
    </row>
    <row r="40" spans="2:39" x14ac:dyDescent="0.3">
      <c r="B40" s="55"/>
      <c r="C40" s="25" t="s">
        <v>39</v>
      </c>
      <c r="D40" s="38" t="s">
        <v>83</v>
      </c>
      <c r="E40" s="14" t="s">
        <v>83</v>
      </c>
      <c r="F40" s="14" t="s">
        <v>83</v>
      </c>
      <c r="G40" s="14" t="s">
        <v>83</v>
      </c>
      <c r="H40" s="14" t="s">
        <v>83</v>
      </c>
      <c r="I40" s="14" t="s">
        <v>82</v>
      </c>
      <c r="J40" s="14" t="s">
        <v>83</v>
      </c>
      <c r="K40" s="14" t="s">
        <v>83</v>
      </c>
      <c r="L40" s="14" t="s">
        <v>82</v>
      </c>
      <c r="M40" s="21" t="s">
        <v>82</v>
      </c>
      <c r="O40" s="55"/>
      <c r="P40" s="25" t="s">
        <v>39</v>
      </c>
      <c r="Q40" s="14"/>
      <c r="R40" s="14"/>
      <c r="S40" s="14"/>
      <c r="T40" s="14"/>
      <c r="U40" s="14"/>
      <c r="V40" s="14"/>
      <c r="W40" s="14"/>
      <c r="X40" s="14"/>
      <c r="Y40" s="14"/>
      <c r="Z40" s="21"/>
      <c r="AB40" s="55"/>
      <c r="AC40" s="25" t="s">
        <v>39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21"/>
    </row>
    <row r="41" spans="2:39" x14ac:dyDescent="0.3">
      <c r="B41" s="55"/>
      <c r="C41" s="25" t="s">
        <v>40</v>
      </c>
      <c r="D41" s="38" t="s">
        <v>82</v>
      </c>
      <c r="E41" s="14" t="s">
        <v>82</v>
      </c>
      <c r="F41" s="14" t="s">
        <v>82</v>
      </c>
      <c r="G41" s="14" t="s">
        <v>82</v>
      </c>
      <c r="H41" s="14" t="s">
        <v>82</v>
      </c>
      <c r="I41" s="14" t="s">
        <v>82</v>
      </c>
      <c r="J41" s="14" t="s">
        <v>82</v>
      </c>
      <c r="K41" s="14" t="s">
        <v>82</v>
      </c>
      <c r="L41" s="14" t="s">
        <v>82</v>
      </c>
      <c r="M41" s="21" t="s">
        <v>82</v>
      </c>
      <c r="O41" s="55"/>
      <c r="P41" s="25" t="s">
        <v>40</v>
      </c>
      <c r="Q41" s="14"/>
      <c r="R41" s="14"/>
      <c r="S41" s="14"/>
      <c r="T41" s="14"/>
      <c r="U41" s="14"/>
      <c r="V41" s="14"/>
      <c r="W41" s="14"/>
      <c r="X41" s="14"/>
      <c r="Y41" s="14"/>
      <c r="Z41" s="21"/>
      <c r="AB41" s="55"/>
      <c r="AC41" s="25" t="s">
        <v>40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21"/>
    </row>
    <row r="42" spans="2:39" x14ac:dyDescent="0.3">
      <c r="B42" s="56"/>
      <c r="C42" s="26" t="s">
        <v>41</v>
      </c>
      <c r="D42" s="39" t="s">
        <v>83</v>
      </c>
      <c r="E42" s="22" t="s">
        <v>83</v>
      </c>
      <c r="F42" s="22" t="s">
        <v>83</v>
      </c>
      <c r="G42" s="22" t="s">
        <v>83</v>
      </c>
      <c r="H42" s="22" t="s">
        <v>83</v>
      </c>
      <c r="I42" s="22" t="s">
        <v>83</v>
      </c>
      <c r="J42" s="22" t="s">
        <v>83</v>
      </c>
      <c r="K42" s="22" t="s">
        <v>83</v>
      </c>
      <c r="L42" s="22" t="s">
        <v>83</v>
      </c>
      <c r="M42" s="23" t="s">
        <v>83</v>
      </c>
      <c r="O42" s="56"/>
      <c r="P42" s="26" t="s">
        <v>41</v>
      </c>
      <c r="Q42" s="22"/>
      <c r="R42" s="22"/>
      <c r="S42" s="22"/>
      <c r="T42" s="22"/>
      <c r="U42" s="22"/>
      <c r="V42" s="22"/>
      <c r="W42" s="22"/>
      <c r="X42" s="22"/>
      <c r="Y42" s="22"/>
      <c r="Z42" s="23"/>
      <c r="AB42" s="56"/>
      <c r="AC42" s="26" t="s">
        <v>41</v>
      </c>
      <c r="AD42" s="22"/>
      <c r="AE42" s="22"/>
      <c r="AF42" s="22"/>
      <c r="AG42" s="22"/>
      <c r="AH42" s="22"/>
      <c r="AI42" s="22"/>
      <c r="AJ42" s="22"/>
      <c r="AK42" s="22"/>
      <c r="AL42" s="22"/>
      <c r="AM42" s="23"/>
    </row>
    <row r="43" spans="2:39" x14ac:dyDescent="0.3">
      <c r="C43" s="13"/>
    </row>
    <row r="44" spans="2:39" x14ac:dyDescent="0.3">
      <c r="C44" s="13"/>
    </row>
  </sheetData>
  <mergeCells count="7">
    <mergeCell ref="AD3:AM4"/>
    <mergeCell ref="O6:O42"/>
    <mergeCell ref="B6:B42"/>
    <mergeCell ref="B1:M1"/>
    <mergeCell ref="AB6:AB42"/>
    <mergeCell ref="Q3:Z4"/>
    <mergeCell ref="D3:M4"/>
  </mergeCells>
  <conditionalFormatting sqref="D6:M42 Q6:Z42 AD6:AM42">
    <cfRule type="containsText" dxfId="3" priority="1" operator="containsText" text="H">
      <formula>NOT(ISERROR(SEARCH("H",D6)))</formula>
    </cfRule>
    <cfRule type="containsText" dxfId="2" priority="2" operator="containsText" text="SP">
      <formula>NOT(ISERROR(SEARCH("SP",D6)))</formula>
    </cfRule>
    <cfRule type="containsText" dxfId="1" priority="3" operator="containsText" text="S">
      <formula>NOT(ISERROR(SEARCH("S",D6)))</formula>
    </cfRule>
    <cfRule type="containsText" dxfId="0" priority="4" operator="containsText" text="DD">
      <formula>NOT(ISERROR(SEARCH("DD",D6)))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Dealer Stats</vt:lpstr>
      <vt:lpstr>Player Stats</vt:lpstr>
      <vt:lpstr>Stat Analysis</vt:lpstr>
      <vt:lpstr>Strategies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Sailer, Wyatt M</dc:creator>
  <cp:lastModifiedBy>Sailer, Wyatt M</cp:lastModifiedBy>
  <dcterms:created xsi:type="dcterms:W3CDTF">2025-01-23T16:46:04Z</dcterms:created>
  <dcterms:modified xsi:type="dcterms:W3CDTF">2025-01-29T20:09:35Z</dcterms:modified>
</cp:coreProperties>
</file>