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wyatt\Black Jack Simulation\Lib\"/>
    </mc:Choice>
  </mc:AlternateContent>
  <xr:revisionPtr revIDLastSave="0" documentId="13_ncr:1_{69D35CF8-CFCD-4116-B112-DD8B1979104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ealer Stats" sheetId="1" r:id="rId1"/>
    <sheet name="Player Stats" sheetId="2" r:id="rId2"/>
    <sheet name="Stat Testing" sheetId="3" r:id="rId3"/>
    <sheet name="Stat Analysis" sheetId="5" r:id="rId4"/>
    <sheet name="Strategi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94" i="5" l="1"/>
  <c r="BY94" i="5"/>
  <c r="BZ94" i="5"/>
  <c r="CA94" i="5"/>
  <c r="CB94" i="5"/>
  <c r="CC94" i="5"/>
  <c r="CD94" i="5"/>
  <c r="CE94" i="5"/>
  <c r="CF94" i="5"/>
  <c r="CG94" i="5"/>
  <c r="BX95" i="5"/>
  <c r="BY95" i="5"/>
  <c r="BZ95" i="5"/>
  <c r="CA95" i="5"/>
  <c r="CB95" i="5"/>
  <c r="CC95" i="5"/>
  <c r="CD95" i="5"/>
  <c r="CE95" i="5"/>
  <c r="CF95" i="5"/>
  <c r="CG95" i="5"/>
  <c r="BX96" i="5"/>
  <c r="BY96" i="5"/>
  <c r="BZ96" i="5"/>
  <c r="CA96" i="5"/>
  <c r="CB96" i="5"/>
  <c r="CC96" i="5"/>
  <c r="CD96" i="5"/>
  <c r="CE96" i="5"/>
  <c r="CF96" i="5"/>
  <c r="CG96" i="5"/>
  <c r="BX97" i="5"/>
  <c r="BY97" i="5"/>
  <c r="BZ97" i="5"/>
  <c r="CA97" i="5"/>
  <c r="CB97" i="5"/>
  <c r="CC97" i="5"/>
  <c r="CD97" i="5"/>
  <c r="CE97" i="5"/>
  <c r="CF97" i="5"/>
  <c r="CG97" i="5"/>
  <c r="BX98" i="5"/>
  <c r="BY98" i="5"/>
  <c r="BZ98" i="5"/>
  <c r="CA98" i="5"/>
  <c r="CB98" i="5"/>
  <c r="CC98" i="5"/>
  <c r="CD98" i="5"/>
  <c r="CE98" i="5"/>
  <c r="CF98" i="5"/>
  <c r="CG98" i="5"/>
  <c r="BX99" i="5"/>
  <c r="BY99" i="5"/>
  <c r="BZ99" i="5"/>
  <c r="CA99" i="5"/>
  <c r="CB99" i="5"/>
  <c r="CC99" i="5"/>
  <c r="CD99" i="5"/>
  <c r="CE99" i="5"/>
  <c r="CF99" i="5"/>
  <c r="CG99" i="5"/>
  <c r="BX100" i="5"/>
  <c r="BY100" i="5"/>
  <c r="BZ100" i="5"/>
  <c r="CA100" i="5"/>
  <c r="CB100" i="5"/>
  <c r="CC100" i="5"/>
  <c r="CD100" i="5"/>
  <c r="CE100" i="5"/>
  <c r="CF100" i="5"/>
  <c r="CG100" i="5"/>
  <c r="BX101" i="5"/>
  <c r="BY101" i="5"/>
  <c r="BZ101" i="5"/>
  <c r="CA101" i="5"/>
  <c r="CB101" i="5"/>
  <c r="CC101" i="5"/>
  <c r="CD101" i="5"/>
  <c r="CE101" i="5"/>
  <c r="CF101" i="5"/>
  <c r="CG101" i="5"/>
  <c r="BX102" i="5"/>
  <c r="BY102" i="5"/>
  <c r="BZ102" i="5"/>
  <c r="CA102" i="5"/>
  <c r="CB102" i="5"/>
  <c r="CC102" i="5"/>
  <c r="CD102" i="5"/>
  <c r="CE102" i="5"/>
  <c r="CF102" i="5"/>
  <c r="CG102" i="5"/>
  <c r="BY93" i="5"/>
  <c r="BZ93" i="5"/>
  <c r="CA93" i="5"/>
  <c r="CB93" i="5"/>
  <c r="CC93" i="5"/>
  <c r="CD93" i="5"/>
  <c r="CE93" i="5"/>
  <c r="CF93" i="5"/>
  <c r="CG93" i="5"/>
  <c r="BX93" i="5"/>
  <c r="CG87" i="5"/>
  <c r="BX79" i="5"/>
  <c r="BY79" i="5"/>
  <c r="BZ79" i="5"/>
  <c r="CA79" i="5"/>
  <c r="CB79" i="5"/>
  <c r="CC79" i="5"/>
  <c r="CD79" i="5"/>
  <c r="CE79" i="5"/>
  <c r="CF79" i="5"/>
  <c r="CG79" i="5"/>
  <c r="BX80" i="5"/>
  <c r="BY80" i="5"/>
  <c r="BZ80" i="5"/>
  <c r="CA80" i="5"/>
  <c r="CB80" i="5"/>
  <c r="CC80" i="5"/>
  <c r="CD80" i="5"/>
  <c r="CE80" i="5"/>
  <c r="CF80" i="5"/>
  <c r="CG80" i="5"/>
  <c r="BX81" i="5"/>
  <c r="BY81" i="5"/>
  <c r="BZ81" i="5"/>
  <c r="CA81" i="5"/>
  <c r="CB81" i="5"/>
  <c r="CC81" i="5"/>
  <c r="CD81" i="5"/>
  <c r="CE81" i="5"/>
  <c r="CF81" i="5"/>
  <c r="CG81" i="5"/>
  <c r="BX82" i="5"/>
  <c r="BY82" i="5"/>
  <c r="BZ82" i="5"/>
  <c r="CA82" i="5"/>
  <c r="CB82" i="5"/>
  <c r="CC82" i="5"/>
  <c r="CD82" i="5"/>
  <c r="CE82" i="5"/>
  <c r="CF82" i="5"/>
  <c r="CG82" i="5"/>
  <c r="BX83" i="5"/>
  <c r="BY83" i="5"/>
  <c r="BZ83" i="5"/>
  <c r="CA83" i="5"/>
  <c r="CB83" i="5"/>
  <c r="CC83" i="5"/>
  <c r="CD83" i="5"/>
  <c r="CE83" i="5"/>
  <c r="CF83" i="5"/>
  <c r="CG83" i="5"/>
  <c r="BX84" i="5"/>
  <c r="BY84" i="5"/>
  <c r="BZ84" i="5"/>
  <c r="CA84" i="5"/>
  <c r="CB84" i="5"/>
  <c r="CC84" i="5"/>
  <c r="CD84" i="5"/>
  <c r="CE84" i="5"/>
  <c r="CF84" i="5"/>
  <c r="CG84" i="5"/>
  <c r="BX85" i="5"/>
  <c r="BY85" i="5"/>
  <c r="BZ85" i="5"/>
  <c r="CA85" i="5"/>
  <c r="CB85" i="5"/>
  <c r="CC85" i="5"/>
  <c r="CD85" i="5"/>
  <c r="CE85" i="5"/>
  <c r="CF85" i="5"/>
  <c r="CG85" i="5"/>
  <c r="BX86" i="5"/>
  <c r="BY86" i="5"/>
  <c r="BZ86" i="5"/>
  <c r="CA86" i="5"/>
  <c r="CB86" i="5"/>
  <c r="CC86" i="5"/>
  <c r="CD86" i="5"/>
  <c r="CE86" i="5"/>
  <c r="CF86" i="5"/>
  <c r="CG86" i="5"/>
  <c r="BX87" i="5"/>
  <c r="BY87" i="5"/>
  <c r="BZ87" i="5"/>
  <c r="CA87" i="5"/>
  <c r="CB87" i="5"/>
  <c r="CC87" i="5"/>
  <c r="CD87" i="5"/>
  <c r="CE87" i="5"/>
  <c r="CF87" i="5"/>
  <c r="CG78" i="5"/>
  <c r="BY78" i="5"/>
  <c r="BZ78" i="5"/>
  <c r="CA78" i="5"/>
  <c r="CB78" i="5"/>
  <c r="CC78" i="5"/>
  <c r="CD78" i="5"/>
  <c r="CE78" i="5"/>
  <c r="CF78" i="5"/>
  <c r="BX78" i="5"/>
  <c r="DP4" i="5"/>
  <c r="DQ4" i="5"/>
  <c r="DR4" i="5"/>
  <c r="DS4" i="5"/>
  <c r="DP5" i="5"/>
  <c r="DQ5" i="5"/>
  <c r="DR5" i="5"/>
  <c r="DS5" i="5"/>
  <c r="DP6" i="5"/>
  <c r="DQ6" i="5"/>
  <c r="DR6" i="5"/>
  <c r="DS6" i="5"/>
  <c r="DP7" i="5"/>
  <c r="DQ7" i="5"/>
  <c r="DR7" i="5"/>
  <c r="DS7" i="5"/>
  <c r="DP8" i="5"/>
  <c r="DQ8" i="5"/>
  <c r="DR8" i="5"/>
  <c r="DS8" i="5"/>
  <c r="DP9" i="5"/>
  <c r="DQ9" i="5"/>
  <c r="DR9" i="5"/>
  <c r="DS9" i="5"/>
  <c r="DP10" i="5"/>
  <c r="DQ10" i="5"/>
  <c r="DR10" i="5"/>
  <c r="DS10" i="5"/>
  <c r="DP11" i="5"/>
  <c r="DQ11" i="5"/>
  <c r="DR11" i="5"/>
  <c r="DS11" i="5"/>
  <c r="DP12" i="5"/>
  <c r="DQ12" i="5"/>
  <c r="DR12" i="5"/>
  <c r="DS12" i="5"/>
  <c r="DP13" i="5"/>
  <c r="DQ13" i="5"/>
  <c r="DR13" i="5"/>
  <c r="DS13" i="5"/>
  <c r="DO5" i="5"/>
  <c r="DO6" i="5"/>
  <c r="DO7" i="5"/>
  <c r="DO8" i="5"/>
  <c r="DO9" i="5"/>
  <c r="DO10" i="5"/>
  <c r="DO11" i="5"/>
  <c r="DO12" i="5"/>
  <c r="DO13" i="5"/>
  <c r="DO4" i="5"/>
  <c r="DK5" i="5"/>
  <c r="DK6" i="5"/>
  <c r="DK7" i="5"/>
  <c r="DK8" i="5"/>
  <c r="DK9" i="5"/>
  <c r="DK10" i="5"/>
  <c r="DK11" i="5"/>
  <c r="DK12" i="5"/>
  <c r="DK13" i="5"/>
  <c r="DK4" i="5"/>
  <c r="CG14" i="5"/>
  <c r="CH15" i="5"/>
  <c r="CI16" i="5"/>
  <c r="CJ17" i="5"/>
  <c r="CK18" i="5"/>
  <c r="CL19" i="5"/>
  <c r="CM20" i="5"/>
  <c r="CN21" i="5"/>
  <c r="CO22" i="5"/>
  <c r="CF13" i="5"/>
  <c r="CO21" i="5"/>
  <c r="CO20" i="5"/>
  <c r="CN20" i="5"/>
  <c r="CO19" i="5"/>
  <c r="CN19" i="5"/>
  <c r="CM19" i="5"/>
  <c r="CO18" i="5"/>
  <c r="CN18" i="5"/>
  <c r="CM18" i="5"/>
  <c r="CL18" i="5"/>
  <c r="CO17" i="5"/>
  <c r="CN17" i="5"/>
  <c r="CM17" i="5"/>
  <c r="CL17" i="5"/>
  <c r="CK17" i="5"/>
  <c r="CO16" i="5"/>
  <c r="CN16" i="5"/>
  <c r="CM16" i="5"/>
  <c r="CL16" i="5"/>
  <c r="CK16" i="5"/>
  <c r="CJ16" i="5"/>
  <c r="CO15" i="5"/>
  <c r="CN15" i="5"/>
  <c r="CM15" i="5"/>
  <c r="CL15" i="5"/>
  <c r="CK15" i="5"/>
  <c r="CJ15" i="5"/>
  <c r="CI15" i="5"/>
  <c r="CO14" i="5"/>
  <c r="CN14" i="5"/>
  <c r="CM14" i="5"/>
  <c r="CL14" i="5"/>
  <c r="CK14" i="5"/>
  <c r="CJ14" i="5"/>
  <c r="CI14" i="5"/>
  <c r="CH14" i="5"/>
  <c r="CS5" i="5"/>
  <c r="CX5" i="5"/>
  <c r="CZ5" i="5"/>
  <c r="DD5" i="5"/>
  <c r="DE5" i="5"/>
  <c r="DF5" i="5"/>
  <c r="DG5" i="5"/>
  <c r="DH5" i="5"/>
  <c r="DI5" i="5"/>
  <c r="DJ5" i="5"/>
  <c r="CS6" i="5"/>
  <c r="CT6" i="5"/>
  <c r="DE6" i="5"/>
  <c r="DF6" i="5"/>
  <c r="DG6" i="5"/>
  <c r="DH6" i="5"/>
  <c r="DI6" i="5"/>
  <c r="DJ6" i="5"/>
  <c r="CS7" i="5"/>
  <c r="CT7" i="5"/>
  <c r="CU7" i="5"/>
  <c r="CV7" i="5"/>
  <c r="DC7" i="5"/>
  <c r="DD7" i="5"/>
  <c r="DF7" i="5"/>
  <c r="DG7" i="5"/>
  <c r="DH7" i="5"/>
  <c r="DI7" i="5"/>
  <c r="DJ7" i="5"/>
  <c r="CS8" i="5"/>
  <c r="CT8" i="5"/>
  <c r="CU8" i="5"/>
  <c r="CV8" i="5"/>
  <c r="DG8" i="5"/>
  <c r="DH8" i="5"/>
  <c r="DI8" i="5"/>
  <c r="DJ8" i="5"/>
  <c r="CS9" i="5"/>
  <c r="CT9" i="5"/>
  <c r="CU9" i="5"/>
  <c r="CV9" i="5"/>
  <c r="CW9" i="5"/>
  <c r="DH9" i="5"/>
  <c r="DI9" i="5"/>
  <c r="DJ9" i="5"/>
  <c r="CS10" i="5"/>
  <c r="CT10" i="5"/>
  <c r="CU10" i="5"/>
  <c r="CV10" i="5"/>
  <c r="CW10" i="5"/>
  <c r="CX10" i="5"/>
  <c r="DC10" i="5"/>
  <c r="DI10" i="5"/>
  <c r="DJ10" i="5"/>
  <c r="CS11" i="5"/>
  <c r="CT11" i="5"/>
  <c r="CU11" i="5"/>
  <c r="CV11" i="5"/>
  <c r="CW11" i="5"/>
  <c r="CX11" i="5"/>
  <c r="CY11" i="5"/>
  <c r="DJ11" i="5"/>
  <c r="CS12" i="5"/>
  <c r="CT12" i="5"/>
  <c r="CU12" i="5"/>
  <c r="CV12" i="5"/>
  <c r="CW12" i="5"/>
  <c r="CX12" i="5"/>
  <c r="CY12" i="5"/>
  <c r="CZ12" i="5"/>
  <c r="DA12" i="5"/>
  <c r="CS13" i="5"/>
  <c r="CT13" i="5"/>
  <c r="CU13" i="5"/>
  <c r="CV13" i="5"/>
  <c r="CW13" i="5"/>
  <c r="CX13" i="5"/>
  <c r="CY13" i="5"/>
  <c r="CZ13" i="5"/>
  <c r="DA13" i="5"/>
  <c r="DF13" i="5"/>
  <c r="DG13" i="5"/>
  <c r="DC4" i="5"/>
  <c r="DD4" i="5"/>
  <c r="DE4" i="5"/>
  <c r="DF4" i="5"/>
  <c r="DG4" i="5"/>
  <c r="DH4" i="5"/>
  <c r="DI4" i="5"/>
  <c r="DJ4" i="5"/>
  <c r="CG66" i="5"/>
  <c r="CF66" i="5"/>
  <c r="CE66" i="5"/>
  <c r="CD66" i="5"/>
  <c r="CC66" i="5"/>
  <c r="CB66" i="5"/>
  <c r="CA66" i="5"/>
  <c r="BZ66" i="5"/>
  <c r="BY66" i="5"/>
  <c r="BX66" i="5"/>
  <c r="CG65" i="5"/>
  <c r="CF65" i="5"/>
  <c r="CE65" i="5"/>
  <c r="CD65" i="5"/>
  <c r="CC65" i="5"/>
  <c r="CB65" i="5"/>
  <c r="CA65" i="5"/>
  <c r="BZ65" i="5"/>
  <c r="BY65" i="5"/>
  <c r="BX65" i="5"/>
  <c r="CG64" i="5"/>
  <c r="CF64" i="5"/>
  <c r="CE64" i="5"/>
  <c r="CD64" i="5"/>
  <c r="CC64" i="5"/>
  <c r="CB64" i="5"/>
  <c r="CA64" i="5"/>
  <c r="BZ64" i="5"/>
  <c r="BY64" i="5"/>
  <c r="BX64" i="5"/>
  <c r="BY63" i="5"/>
  <c r="BZ63" i="5"/>
  <c r="CA63" i="5"/>
  <c r="CB63" i="5"/>
  <c r="CC63" i="5"/>
  <c r="CD63" i="5"/>
  <c r="CE63" i="5"/>
  <c r="CF63" i="5"/>
  <c r="CG63" i="5"/>
  <c r="BX63" i="5"/>
  <c r="CO13" i="5"/>
  <c r="DJ13" i="5" s="1"/>
  <c r="CN13" i="5"/>
  <c r="DI13" i="5" s="1"/>
  <c r="CM13" i="5"/>
  <c r="DH13" i="5" s="1"/>
  <c r="CL13" i="5"/>
  <c r="CK13" i="5"/>
  <c r="CJ13" i="5"/>
  <c r="DE13" i="5" s="1"/>
  <c r="CI13" i="5"/>
  <c r="DD13" i="5" s="1"/>
  <c r="CH13" i="5"/>
  <c r="DC13" i="5" s="1"/>
  <c r="CG13" i="5"/>
  <c r="DB13" i="5" s="1"/>
  <c r="CO12" i="5"/>
  <c r="DJ12" i="5" s="1"/>
  <c r="CN12" i="5"/>
  <c r="DI12" i="5" s="1"/>
  <c r="CM12" i="5"/>
  <c r="DH12" i="5" s="1"/>
  <c r="CL12" i="5"/>
  <c r="DG12" i="5" s="1"/>
  <c r="CK12" i="5"/>
  <c r="CJ12" i="5"/>
  <c r="DE12" i="5" s="1"/>
  <c r="CI12" i="5"/>
  <c r="DD12" i="5" s="1"/>
  <c r="CH12" i="5"/>
  <c r="DC12" i="5" s="1"/>
  <c r="CG12" i="5"/>
  <c r="DB12" i="5" s="1"/>
  <c r="CF12" i="5"/>
  <c r="CN11" i="5"/>
  <c r="DI11" i="5" s="1"/>
  <c r="CM11" i="5"/>
  <c r="DH11" i="5" s="1"/>
  <c r="CL11" i="5"/>
  <c r="DG11" i="5" s="1"/>
  <c r="CK11" i="5"/>
  <c r="CA70" i="5" s="1"/>
  <c r="CJ11" i="5"/>
  <c r="DE11" i="5" s="1"/>
  <c r="CI11" i="5"/>
  <c r="DD11" i="5" s="1"/>
  <c r="CH11" i="5"/>
  <c r="DC11" i="5" s="1"/>
  <c r="CG11" i="5"/>
  <c r="DB11" i="5" s="1"/>
  <c r="CF11" i="5"/>
  <c r="DA11" i="5" s="1"/>
  <c r="CE11" i="5"/>
  <c r="CZ11" i="5" s="1"/>
  <c r="CM10" i="5"/>
  <c r="DH10" i="5" s="1"/>
  <c r="CL10" i="5"/>
  <c r="DG10" i="5" s="1"/>
  <c r="CK10" i="5"/>
  <c r="CB69" i="5" s="1"/>
  <c r="CJ10" i="5"/>
  <c r="DE10" i="5" s="1"/>
  <c r="CI10" i="5"/>
  <c r="DD10" i="5" s="1"/>
  <c r="CH10" i="5"/>
  <c r="CG10" i="5"/>
  <c r="DB10" i="5" s="1"/>
  <c r="CF10" i="5"/>
  <c r="DA10" i="5" s="1"/>
  <c r="CE10" i="5"/>
  <c r="CZ10" i="5" s="1"/>
  <c r="CD10" i="5"/>
  <c r="CY10" i="5" s="1"/>
  <c r="CL9" i="5"/>
  <c r="CK9" i="5"/>
  <c r="CC68" i="5" s="1"/>
  <c r="CJ9" i="5"/>
  <c r="DE9" i="5" s="1"/>
  <c r="CI9" i="5"/>
  <c r="DD9" i="5" s="1"/>
  <c r="CH9" i="5"/>
  <c r="DC9" i="5" s="1"/>
  <c r="CG9" i="5"/>
  <c r="DB9" i="5" s="1"/>
  <c r="CF9" i="5"/>
  <c r="DA9" i="5" s="1"/>
  <c r="CE9" i="5"/>
  <c r="CZ9" i="5" s="1"/>
  <c r="CD9" i="5"/>
  <c r="CY9" i="5" s="1"/>
  <c r="CC9" i="5"/>
  <c r="CX9" i="5" s="1"/>
  <c r="CK8" i="5"/>
  <c r="CA67" i="5" s="1"/>
  <c r="CJ8" i="5"/>
  <c r="DE8" i="5" s="1"/>
  <c r="CI8" i="5"/>
  <c r="DD8" i="5" s="1"/>
  <c r="CH8" i="5"/>
  <c r="DC8" i="5" s="1"/>
  <c r="CG8" i="5"/>
  <c r="DB8" i="5" s="1"/>
  <c r="CF8" i="5"/>
  <c r="DA8" i="5" s="1"/>
  <c r="CE8" i="5"/>
  <c r="CZ8" i="5" s="1"/>
  <c r="CD8" i="5"/>
  <c r="CY8" i="5" s="1"/>
  <c r="CC8" i="5"/>
  <c r="CX8" i="5" s="1"/>
  <c r="CB8" i="5"/>
  <c r="CW8" i="5" s="1"/>
  <c r="CJ7" i="5"/>
  <c r="DE7" i="5" s="1"/>
  <c r="CI7" i="5"/>
  <c r="CH7" i="5"/>
  <c r="CG7" i="5"/>
  <c r="DB7" i="5" s="1"/>
  <c r="CF7" i="5"/>
  <c r="DA7" i="5" s="1"/>
  <c r="CE7" i="5"/>
  <c r="CZ7" i="5" s="1"/>
  <c r="CD7" i="5"/>
  <c r="CY7" i="5" s="1"/>
  <c r="CC7" i="5"/>
  <c r="CX7" i="5" s="1"/>
  <c r="CB7" i="5"/>
  <c r="CW7" i="5" s="1"/>
  <c r="CA7" i="5"/>
  <c r="CI6" i="5"/>
  <c r="DD6" i="5" s="1"/>
  <c r="CH6" i="5"/>
  <c r="DC6" i="5" s="1"/>
  <c r="CG6" i="5"/>
  <c r="DB6" i="5" s="1"/>
  <c r="CF6" i="5"/>
  <c r="DA6" i="5" s="1"/>
  <c r="CE6" i="5"/>
  <c r="CZ6" i="5" s="1"/>
  <c r="CD6" i="5"/>
  <c r="CY6" i="5" s="1"/>
  <c r="CC6" i="5"/>
  <c r="CX6" i="5" s="1"/>
  <c r="CB6" i="5"/>
  <c r="CW6" i="5" s="1"/>
  <c r="CA6" i="5"/>
  <c r="CV6" i="5" s="1"/>
  <c r="BZ6" i="5"/>
  <c r="CU6" i="5" s="1"/>
  <c r="CH5" i="5"/>
  <c r="DC5" i="5" s="1"/>
  <c r="CG5" i="5"/>
  <c r="DB5" i="5" s="1"/>
  <c r="CF5" i="5"/>
  <c r="DA5" i="5" s="1"/>
  <c r="CE5" i="5"/>
  <c r="CD5" i="5"/>
  <c r="CY5" i="5" s="1"/>
  <c r="CC5" i="5"/>
  <c r="CB5" i="5"/>
  <c r="CW5" i="5" s="1"/>
  <c r="CA5" i="5"/>
  <c r="CV5" i="5" s="1"/>
  <c r="BZ5" i="5"/>
  <c r="CU5" i="5" s="1"/>
  <c r="BY5" i="5"/>
  <c r="CT5" i="5" s="1"/>
  <c r="CG4" i="5"/>
  <c r="DB4" i="5" s="1"/>
  <c r="CF4" i="5"/>
  <c r="DA4" i="5" s="1"/>
  <c r="BY4" i="5"/>
  <c r="CT4" i="5" s="1"/>
  <c r="BZ4" i="5"/>
  <c r="CU4" i="5" s="1"/>
  <c r="CA4" i="5"/>
  <c r="CV4" i="5" s="1"/>
  <c r="CB4" i="5"/>
  <c r="CW4" i="5" s="1"/>
  <c r="CC4" i="5"/>
  <c r="CX4" i="5" s="1"/>
  <c r="CD4" i="5"/>
  <c r="CY4" i="5" s="1"/>
  <c r="CE4" i="5"/>
  <c r="CZ4" i="5" s="1"/>
  <c r="BX4" i="5"/>
  <c r="CS4" i="5" s="1"/>
  <c r="D212" i="5"/>
  <c r="E212" i="5"/>
  <c r="F212" i="5"/>
  <c r="G212" i="5"/>
  <c r="H212" i="5"/>
  <c r="I212" i="5"/>
  <c r="J212" i="5"/>
  <c r="K212" i="5"/>
  <c r="L212" i="5"/>
  <c r="D213" i="5"/>
  <c r="E213" i="5"/>
  <c r="F213" i="5"/>
  <c r="G213" i="5"/>
  <c r="H213" i="5"/>
  <c r="I213" i="5"/>
  <c r="J213" i="5"/>
  <c r="K213" i="5"/>
  <c r="L213" i="5"/>
  <c r="D214" i="5"/>
  <c r="E214" i="5"/>
  <c r="F214" i="5"/>
  <c r="G214" i="5"/>
  <c r="H214" i="5"/>
  <c r="I214" i="5"/>
  <c r="J214" i="5"/>
  <c r="K214" i="5"/>
  <c r="L214" i="5"/>
  <c r="D215" i="5"/>
  <c r="E215" i="5"/>
  <c r="F215" i="5"/>
  <c r="G215" i="5"/>
  <c r="H215" i="5"/>
  <c r="I215" i="5"/>
  <c r="J215" i="5"/>
  <c r="K215" i="5"/>
  <c r="L215" i="5"/>
  <c r="C214" i="5"/>
  <c r="C213" i="5"/>
  <c r="C212" i="5"/>
  <c r="D205" i="5"/>
  <c r="E205" i="5"/>
  <c r="F205" i="5"/>
  <c r="G205" i="5"/>
  <c r="H205" i="5"/>
  <c r="I205" i="5"/>
  <c r="J205" i="5"/>
  <c r="K205" i="5"/>
  <c r="L205" i="5"/>
  <c r="D206" i="5"/>
  <c r="E206" i="5"/>
  <c r="F206" i="5"/>
  <c r="G206" i="5"/>
  <c r="H206" i="5"/>
  <c r="I206" i="5"/>
  <c r="J206" i="5"/>
  <c r="K206" i="5"/>
  <c r="L206" i="5"/>
  <c r="D207" i="5"/>
  <c r="E207" i="5"/>
  <c r="F207" i="5"/>
  <c r="G207" i="5"/>
  <c r="H207" i="5"/>
  <c r="I207" i="5"/>
  <c r="J207" i="5"/>
  <c r="K207" i="5"/>
  <c r="L207" i="5"/>
  <c r="D208" i="5"/>
  <c r="E208" i="5"/>
  <c r="F208" i="5"/>
  <c r="G208" i="5"/>
  <c r="H208" i="5"/>
  <c r="I208" i="5"/>
  <c r="J208" i="5"/>
  <c r="K208" i="5"/>
  <c r="L208" i="5"/>
  <c r="Z128" i="5" s="1"/>
  <c r="C207" i="5"/>
  <c r="C206" i="5"/>
  <c r="C205" i="5"/>
  <c r="D198" i="5"/>
  <c r="E198" i="5"/>
  <c r="F198" i="5"/>
  <c r="G198" i="5"/>
  <c r="H198" i="5"/>
  <c r="I198" i="5"/>
  <c r="J198" i="5"/>
  <c r="K198" i="5"/>
  <c r="L198" i="5"/>
  <c r="D199" i="5"/>
  <c r="E199" i="5"/>
  <c r="F199" i="5"/>
  <c r="G199" i="5"/>
  <c r="H199" i="5"/>
  <c r="I199" i="5"/>
  <c r="J199" i="5"/>
  <c r="K199" i="5"/>
  <c r="L199" i="5"/>
  <c r="D200" i="5"/>
  <c r="E200" i="5"/>
  <c r="S127" i="5" s="1"/>
  <c r="S169" i="5" s="1"/>
  <c r="F200" i="5"/>
  <c r="G200" i="5"/>
  <c r="H200" i="5"/>
  <c r="I200" i="5"/>
  <c r="J200" i="5"/>
  <c r="K200" i="5"/>
  <c r="L200" i="5"/>
  <c r="D201" i="5"/>
  <c r="E201" i="5"/>
  <c r="F201" i="5"/>
  <c r="T127" i="5" s="1"/>
  <c r="G201" i="5"/>
  <c r="H201" i="5"/>
  <c r="I201" i="5"/>
  <c r="J201" i="5"/>
  <c r="K201" i="5"/>
  <c r="L201" i="5"/>
  <c r="D191" i="5"/>
  <c r="E191" i="5"/>
  <c r="F191" i="5"/>
  <c r="G191" i="5"/>
  <c r="H191" i="5"/>
  <c r="I191" i="5"/>
  <c r="J191" i="5"/>
  <c r="K191" i="5"/>
  <c r="L191" i="5"/>
  <c r="D192" i="5"/>
  <c r="E192" i="5"/>
  <c r="F192" i="5"/>
  <c r="G192" i="5"/>
  <c r="H192" i="5"/>
  <c r="I192" i="5"/>
  <c r="J192" i="5"/>
  <c r="K192" i="5"/>
  <c r="L192" i="5"/>
  <c r="D193" i="5"/>
  <c r="E193" i="5"/>
  <c r="F193" i="5"/>
  <c r="G193" i="5"/>
  <c r="H193" i="5"/>
  <c r="I193" i="5"/>
  <c r="J193" i="5"/>
  <c r="X126" i="5" s="1"/>
  <c r="K193" i="5"/>
  <c r="L193" i="5"/>
  <c r="D194" i="5"/>
  <c r="E194" i="5"/>
  <c r="F194" i="5"/>
  <c r="G194" i="5"/>
  <c r="H194" i="5"/>
  <c r="I194" i="5"/>
  <c r="J194" i="5"/>
  <c r="K194" i="5"/>
  <c r="L194" i="5"/>
  <c r="C200" i="5"/>
  <c r="C199" i="5"/>
  <c r="C198" i="5"/>
  <c r="C193" i="5"/>
  <c r="C192" i="5"/>
  <c r="C191" i="5"/>
  <c r="D184" i="5"/>
  <c r="E184" i="5"/>
  <c r="F184" i="5"/>
  <c r="G184" i="5"/>
  <c r="H184" i="5"/>
  <c r="I184" i="5"/>
  <c r="J184" i="5"/>
  <c r="K184" i="5"/>
  <c r="L184" i="5"/>
  <c r="D185" i="5"/>
  <c r="E185" i="5"/>
  <c r="F185" i="5"/>
  <c r="G185" i="5"/>
  <c r="H185" i="5"/>
  <c r="I185" i="5"/>
  <c r="J185" i="5"/>
  <c r="K185" i="5"/>
  <c r="L185" i="5"/>
  <c r="D186" i="5"/>
  <c r="E186" i="5"/>
  <c r="F186" i="5"/>
  <c r="G186" i="5"/>
  <c r="H186" i="5"/>
  <c r="I186" i="5"/>
  <c r="J186" i="5"/>
  <c r="K186" i="5"/>
  <c r="L186" i="5"/>
  <c r="D187" i="5"/>
  <c r="E187" i="5"/>
  <c r="F187" i="5"/>
  <c r="G187" i="5"/>
  <c r="H187" i="5"/>
  <c r="I187" i="5"/>
  <c r="J187" i="5"/>
  <c r="K187" i="5"/>
  <c r="L187" i="5"/>
  <c r="D177" i="5"/>
  <c r="E177" i="5"/>
  <c r="F177" i="5"/>
  <c r="G177" i="5"/>
  <c r="H177" i="5"/>
  <c r="I177" i="5"/>
  <c r="J177" i="5"/>
  <c r="K177" i="5"/>
  <c r="L177" i="5"/>
  <c r="D178" i="5"/>
  <c r="E178" i="5"/>
  <c r="F178" i="5"/>
  <c r="G178" i="5"/>
  <c r="H178" i="5"/>
  <c r="I178" i="5"/>
  <c r="J178" i="5"/>
  <c r="K178" i="5"/>
  <c r="L178" i="5"/>
  <c r="D179" i="5"/>
  <c r="E179" i="5"/>
  <c r="F179" i="5"/>
  <c r="G179" i="5"/>
  <c r="H179" i="5"/>
  <c r="I179" i="5"/>
  <c r="J179" i="5"/>
  <c r="K179" i="5"/>
  <c r="L179" i="5"/>
  <c r="D180" i="5"/>
  <c r="E180" i="5"/>
  <c r="F180" i="5"/>
  <c r="G180" i="5"/>
  <c r="H180" i="5"/>
  <c r="I180" i="5"/>
  <c r="J180" i="5"/>
  <c r="K180" i="5"/>
  <c r="L180" i="5"/>
  <c r="C186" i="5"/>
  <c r="C185" i="5"/>
  <c r="C184" i="5"/>
  <c r="C179" i="5"/>
  <c r="C178" i="5"/>
  <c r="C177" i="5"/>
  <c r="D170" i="5"/>
  <c r="E170" i="5"/>
  <c r="F170" i="5"/>
  <c r="G170" i="5"/>
  <c r="H170" i="5"/>
  <c r="I170" i="5"/>
  <c r="J170" i="5"/>
  <c r="K170" i="5"/>
  <c r="L170" i="5"/>
  <c r="D171" i="5"/>
  <c r="E171" i="5"/>
  <c r="F171" i="5"/>
  <c r="G171" i="5"/>
  <c r="H171" i="5"/>
  <c r="I171" i="5"/>
  <c r="J171" i="5"/>
  <c r="K171" i="5"/>
  <c r="L171" i="5"/>
  <c r="D172" i="5"/>
  <c r="E172" i="5"/>
  <c r="F172" i="5"/>
  <c r="G172" i="5"/>
  <c r="H172" i="5"/>
  <c r="I172" i="5"/>
  <c r="J172" i="5"/>
  <c r="K172" i="5"/>
  <c r="L172" i="5"/>
  <c r="D173" i="5"/>
  <c r="E173" i="5"/>
  <c r="F173" i="5"/>
  <c r="G173" i="5"/>
  <c r="H173" i="5"/>
  <c r="I173" i="5"/>
  <c r="J173" i="5"/>
  <c r="K173" i="5"/>
  <c r="L173" i="5"/>
  <c r="D163" i="5"/>
  <c r="E163" i="5"/>
  <c r="F163" i="5"/>
  <c r="G163" i="5"/>
  <c r="H163" i="5"/>
  <c r="I163" i="5"/>
  <c r="J163" i="5"/>
  <c r="K163" i="5"/>
  <c r="L163" i="5"/>
  <c r="D164" i="5"/>
  <c r="E164" i="5"/>
  <c r="F164" i="5"/>
  <c r="G164" i="5"/>
  <c r="H164" i="5"/>
  <c r="I164" i="5"/>
  <c r="J164" i="5"/>
  <c r="K164" i="5"/>
  <c r="L164" i="5"/>
  <c r="D165" i="5"/>
  <c r="E165" i="5"/>
  <c r="F165" i="5"/>
  <c r="G165" i="5"/>
  <c r="H165" i="5"/>
  <c r="I165" i="5"/>
  <c r="J165" i="5"/>
  <c r="K165" i="5"/>
  <c r="L165" i="5"/>
  <c r="D166" i="5"/>
  <c r="E166" i="5"/>
  <c r="F166" i="5"/>
  <c r="G166" i="5"/>
  <c r="H166" i="5"/>
  <c r="I166" i="5"/>
  <c r="J166" i="5"/>
  <c r="K166" i="5"/>
  <c r="L166" i="5"/>
  <c r="C172" i="5"/>
  <c r="C171" i="5"/>
  <c r="C170" i="5"/>
  <c r="C165" i="5"/>
  <c r="C164" i="5"/>
  <c r="C163" i="5"/>
  <c r="D156" i="5"/>
  <c r="E156" i="5"/>
  <c r="F156" i="5"/>
  <c r="G156" i="5"/>
  <c r="H156" i="5"/>
  <c r="I156" i="5"/>
  <c r="J156" i="5"/>
  <c r="K156" i="5"/>
  <c r="L156" i="5"/>
  <c r="D157" i="5"/>
  <c r="E157" i="5"/>
  <c r="F157" i="5"/>
  <c r="G157" i="5"/>
  <c r="H157" i="5"/>
  <c r="I157" i="5"/>
  <c r="J157" i="5"/>
  <c r="K157" i="5"/>
  <c r="L157" i="5"/>
  <c r="D158" i="5"/>
  <c r="E158" i="5"/>
  <c r="F158" i="5"/>
  <c r="G158" i="5"/>
  <c r="H158" i="5"/>
  <c r="I158" i="5"/>
  <c r="J158" i="5"/>
  <c r="K158" i="5"/>
  <c r="L158" i="5"/>
  <c r="D159" i="5"/>
  <c r="E159" i="5"/>
  <c r="F159" i="5"/>
  <c r="G159" i="5"/>
  <c r="H159" i="5"/>
  <c r="I159" i="5"/>
  <c r="J159" i="5"/>
  <c r="K159" i="5"/>
  <c r="L159" i="5"/>
  <c r="C158" i="5"/>
  <c r="C157" i="5"/>
  <c r="C156" i="5"/>
  <c r="D149" i="5"/>
  <c r="E149" i="5"/>
  <c r="F149" i="5"/>
  <c r="G149" i="5"/>
  <c r="H149" i="5"/>
  <c r="I149" i="5"/>
  <c r="J149" i="5"/>
  <c r="K149" i="5"/>
  <c r="L149" i="5"/>
  <c r="D150" i="5"/>
  <c r="E150" i="5"/>
  <c r="F150" i="5"/>
  <c r="G150" i="5"/>
  <c r="H150" i="5"/>
  <c r="I150" i="5"/>
  <c r="J150" i="5"/>
  <c r="K150" i="5"/>
  <c r="L150" i="5"/>
  <c r="D151" i="5"/>
  <c r="E151" i="5"/>
  <c r="F151" i="5"/>
  <c r="G151" i="5"/>
  <c r="H151" i="5"/>
  <c r="I151" i="5"/>
  <c r="J151" i="5"/>
  <c r="K151" i="5"/>
  <c r="L151" i="5"/>
  <c r="D152" i="5"/>
  <c r="E152" i="5"/>
  <c r="F152" i="5"/>
  <c r="G152" i="5"/>
  <c r="H152" i="5"/>
  <c r="I152" i="5"/>
  <c r="J152" i="5"/>
  <c r="K152" i="5"/>
  <c r="L152" i="5"/>
  <c r="C151" i="5"/>
  <c r="C150" i="5"/>
  <c r="C149" i="5"/>
  <c r="D142" i="5"/>
  <c r="E142" i="5"/>
  <c r="F142" i="5"/>
  <c r="G142" i="5"/>
  <c r="H142" i="5"/>
  <c r="I142" i="5"/>
  <c r="J142" i="5"/>
  <c r="K142" i="5"/>
  <c r="L142" i="5"/>
  <c r="D143" i="5"/>
  <c r="E143" i="5"/>
  <c r="F143" i="5"/>
  <c r="G143" i="5"/>
  <c r="H143" i="5"/>
  <c r="I143" i="5"/>
  <c r="J143" i="5"/>
  <c r="K143" i="5"/>
  <c r="L143" i="5"/>
  <c r="D144" i="5"/>
  <c r="E144" i="5"/>
  <c r="F144" i="5"/>
  <c r="G144" i="5"/>
  <c r="H144" i="5"/>
  <c r="I144" i="5"/>
  <c r="J144" i="5"/>
  <c r="K144" i="5"/>
  <c r="L144" i="5"/>
  <c r="D145" i="5"/>
  <c r="E145" i="5"/>
  <c r="F145" i="5"/>
  <c r="G145" i="5"/>
  <c r="H145" i="5"/>
  <c r="I145" i="5"/>
  <c r="J145" i="5"/>
  <c r="K145" i="5"/>
  <c r="L145" i="5"/>
  <c r="C145" i="5"/>
  <c r="C144" i="5"/>
  <c r="C143" i="5"/>
  <c r="C142" i="5"/>
  <c r="D135" i="5"/>
  <c r="E135" i="5"/>
  <c r="F135" i="5"/>
  <c r="G135" i="5"/>
  <c r="H135" i="5"/>
  <c r="I135" i="5"/>
  <c r="J135" i="5"/>
  <c r="K135" i="5"/>
  <c r="L135" i="5"/>
  <c r="D136" i="5"/>
  <c r="E136" i="5"/>
  <c r="F136" i="5"/>
  <c r="G136" i="5"/>
  <c r="H136" i="5"/>
  <c r="I136" i="5"/>
  <c r="J136" i="5"/>
  <c r="K136" i="5"/>
  <c r="L136" i="5"/>
  <c r="D137" i="5"/>
  <c r="E137" i="5"/>
  <c r="F137" i="5"/>
  <c r="G137" i="5"/>
  <c r="H137" i="5"/>
  <c r="I137" i="5"/>
  <c r="J137" i="5"/>
  <c r="K137" i="5"/>
  <c r="L137" i="5"/>
  <c r="D138" i="5"/>
  <c r="E138" i="5"/>
  <c r="F138" i="5"/>
  <c r="G138" i="5"/>
  <c r="H138" i="5"/>
  <c r="I138" i="5"/>
  <c r="J138" i="5"/>
  <c r="K138" i="5"/>
  <c r="L138" i="5"/>
  <c r="C138" i="5"/>
  <c r="C137" i="5"/>
  <c r="C136" i="5"/>
  <c r="C135" i="5"/>
  <c r="D128" i="5"/>
  <c r="E128" i="5"/>
  <c r="F128" i="5"/>
  <c r="G128" i="5"/>
  <c r="H128" i="5"/>
  <c r="I128" i="5"/>
  <c r="J128" i="5"/>
  <c r="K128" i="5"/>
  <c r="L128" i="5"/>
  <c r="D129" i="5"/>
  <c r="E129" i="5"/>
  <c r="F129" i="5"/>
  <c r="G129" i="5"/>
  <c r="H129" i="5"/>
  <c r="I129" i="5"/>
  <c r="J129" i="5"/>
  <c r="K129" i="5"/>
  <c r="L129" i="5"/>
  <c r="D130" i="5"/>
  <c r="E130" i="5"/>
  <c r="F130" i="5"/>
  <c r="G130" i="5"/>
  <c r="H130" i="5"/>
  <c r="I130" i="5"/>
  <c r="J130" i="5"/>
  <c r="K130" i="5"/>
  <c r="L130" i="5"/>
  <c r="D131" i="5"/>
  <c r="E131" i="5"/>
  <c r="F131" i="5"/>
  <c r="G131" i="5"/>
  <c r="H131" i="5"/>
  <c r="I131" i="5"/>
  <c r="J131" i="5"/>
  <c r="K131" i="5"/>
  <c r="L131" i="5"/>
  <c r="C131" i="5"/>
  <c r="C130" i="5"/>
  <c r="C129" i="5"/>
  <c r="C128" i="5"/>
  <c r="H17" i="5"/>
  <c r="Y33" i="2"/>
  <c r="CG48" i="5"/>
  <c r="CF48" i="5"/>
  <c r="CE48" i="5"/>
  <c r="CD48" i="5"/>
  <c r="CC48" i="5"/>
  <c r="CB48" i="5"/>
  <c r="CA48" i="5"/>
  <c r="BZ48" i="5"/>
  <c r="BY48" i="5"/>
  <c r="BX48" i="5"/>
  <c r="BY40" i="5"/>
  <c r="BZ40" i="5"/>
  <c r="CA40" i="5"/>
  <c r="CB40" i="5"/>
  <c r="CC40" i="5"/>
  <c r="CD40" i="5"/>
  <c r="CE40" i="5"/>
  <c r="CF40" i="5"/>
  <c r="CG40" i="5"/>
  <c r="BY41" i="5"/>
  <c r="BZ41" i="5"/>
  <c r="CA41" i="5"/>
  <c r="CB41" i="5"/>
  <c r="CC41" i="5"/>
  <c r="CD41" i="5"/>
  <c r="CE41" i="5"/>
  <c r="CF41" i="5"/>
  <c r="CG41" i="5"/>
  <c r="BY42" i="5"/>
  <c r="BZ42" i="5"/>
  <c r="CA42" i="5"/>
  <c r="CB42" i="5"/>
  <c r="CC42" i="5"/>
  <c r="CD42" i="5"/>
  <c r="CE42" i="5"/>
  <c r="CF42" i="5"/>
  <c r="CG42" i="5"/>
  <c r="BX41" i="5"/>
  <c r="BX42" i="5"/>
  <c r="BX40" i="5"/>
  <c r="BX34" i="5"/>
  <c r="BY34" i="5"/>
  <c r="BZ34" i="5"/>
  <c r="CA34" i="5"/>
  <c r="CB34" i="5"/>
  <c r="CC34" i="5"/>
  <c r="CD34" i="5"/>
  <c r="CE34" i="5"/>
  <c r="CF34" i="5"/>
  <c r="CG34" i="5"/>
  <c r="BX35" i="5"/>
  <c r="BY35" i="5"/>
  <c r="BZ35" i="5"/>
  <c r="CA35" i="5"/>
  <c r="CB35" i="5"/>
  <c r="CC35" i="5"/>
  <c r="CD35" i="5"/>
  <c r="CE35" i="5"/>
  <c r="CF35" i="5"/>
  <c r="CG35" i="5"/>
  <c r="BX36" i="5"/>
  <c r="BY36" i="5"/>
  <c r="BZ36" i="5"/>
  <c r="CA36" i="5"/>
  <c r="CB36" i="5"/>
  <c r="CC36" i="5"/>
  <c r="CD36" i="5"/>
  <c r="CE36" i="5"/>
  <c r="CF36" i="5"/>
  <c r="CG36" i="5"/>
  <c r="BX37" i="5"/>
  <c r="BY37" i="5"/>
  <c r="BZ37" i="5"/>
  <c r="CA37" i="5"/>
  <c r="CB37" i="5"/>
  <c r="CC37" i="5"/>
  <c r="CD37" i="5"/>
  <c r="CE37" i="5"/>
  <c r="CF37" i="5"/>
  <c r="CG37" i="5"/>
  <c r="BX38" i="5"/>
  <c r="BY38" i="5"/>
  <c r="BZ38" i="5"/>
  <c r="CA38" i="5"/>
  <c r="CB38" i="5"/>
  <c r="CC38" i="5"/>
  <c r="CD38" i="5"/>
  <c r="CE38" i="5"/>
  <c r="CF38" i="5"/>
  <c r="CG38" i="5"/>
  <c r="BX39" i="5"/>
  <c r="BY39" i="5"/>
  <c r="BZ39" i="5"/>
  <c r="CA39" i="5"/>
  <c r="CB39" i="5"/>
  <c r="CC39" i="5"/>
  <c r="CD39" i="5"/>
  <c r="CE39" i="5"/>
  <c r="CF39" i="5"/>
  <c r="CG39" i="5"/>
  <c r="BY33" i="5"/>
  <c r="BZ33" i="5"/>
  <c r="CA33" i="5"/>
  <c r="CB33" i="5"/>
  <c r="CC33" i="5"/>
  <c r="CD33" i="5"/>
  <c r="CE33" i="5"/>
  <c r="CF33" i="5"/>
  <c r="CG33" i="5"/>
  <c r="BX33" i="5"/>
  <c r="AY57" i="5"/>
  <c r="AX57" i="5"/>
  <c r="AW57" i="5"/>
  <c r="AV57" i="5"/>
  <c r="AU57" i="5"/>
  <c r="AT57" i="5"/>
  <c r="AS57" i="5"/>
  <c r="AR57" i="5"/>
  <c r="AQ57" i="5"/>
  <c r="AP57" i="5"/>
  <c r="AQ50" i="5"/>
  <c r="AR50" i="5"/>
  <c r="AS50" i="5"/>
  <c r="AT50" i="5"/>
  <c r="AU50" i="5"/>
  <c r="AV50" i="5"/>
  <c r="AW50" i="5"/>
  <c r="AX50" i="5"/>
  <c r="AY50" i="5"/>
  <c r="AQ51" i="5"/>
  <c r="AR51" i="5"/>
  <c r="AS51" i="5"/>
  <c r="AT51" i="5"/>
  <c r="AU51" i="5"/>
  <c r="AV51" i="5"/>
  <c r="AW51" i="5"/>
  <c r="AX51" i="5"/>
  <c r="AY51" i="5"/>
  <c r="AQ52" i="5"/>
  <c r="AR52" i="5"/>
  <c r="AS52" i="5"/>
  <c r="AT52" i="5"/>
  <c r="AU52" i="5"/>
  <c r="AV52" i="5"/>
  <c r="AW52" i="5"/>
  <c r="AX52" i="5"/>
  <c r="AY52" i="5"/>
  <c r="AQ53" i="5"/>
  <c r="AR53" i="5"/>
  <c r="AS53" i="5"/>
  <c r="AT53" i="5"/>
  <c r="AU53" i="5"/>
  <c r="AV53" i="5"/>
  <c r="AW53" i="5"/>
  <c r="AX53" i="5"/>
  <c r="AY53" i="5"/>
  <c r="AQ58" i="5"/>
  <c r="AR58" i="5"/>
  <c r="AS58" i="5"/>
  <c r="AT58" i="5"/>
  <c r="AU58" i="5"/>
  <c r="AV58" i="5"/>
  <c r="AW58" i="5"/>
  <c r="AX58" i="5"/>
  <c r="AY58" i="5"/>
  <c r="AQ59" i="5"/>
  <c r="AR59" i="5"/>
  <c r="AS59" i="5"/>
  <c r="AT59" i="5"/>
  <c r="AU59" i="5"/>
  <c r="AV59" i="5"/>
  <c r="AW59" i="5"/>
  <c r="AX59" i="5"/>
  <c r="AY59" i="5"/>
  <c r="AQ60" i="5"/>
  <c r="AR60" i="5"/>
  <c r="AS60" i="5"/>
  <c r="AT60" i="5"/>
  <c r="AU60" i="5"/>
  <c r="AV60" i="5"/>
  <c r="AW60" i="5"/>
  <c r="AX60" i="5"/>
  <c r="AY60" i="5"/>
  <c r="AQ64" i="5"/>
  <c r="AR64" i="5"/>
  <c r="AS64" i="5"/>
  <c r="AT64" i="5"/>
  <c r="AU64" i="5"/>
  <c r="AV64" i="5"/>
  <c r="AW64" i="5"/>
  <c r="AX64" i="5"/>
  <c r="AY64" i="5"/>
  <c r="AQ65" i="5"/>
  <c r="AR65" i="5"/>
  <c r="AS65" i="5"/>
  <c r="AT65" i="5"/>
  <c r="AU65" i="5"/>
  <c r="AV65" i="5"/>
  <c r="AW65" i="5"/>
  <c r="AX65" i="5"/>
  <c r="AY65" i="5"/>
  <c r="AQ66" i="5"/>
  <c r="AR66" i="5"/>
  <c r="AS66" i="5"/>
  <c r="AT66" i="5"/>
  <c r="AU66" i="5"/>
  <c r="AV66" i="5"/>
  <c r="AW66" i="5"/>
  <c r="AX66" i="5"/>
  <c r="AY66" i="5"/>
  <c r="AQ67" i="5"/>
  <c r="AR67" i="5"/>
  <c r="AS67" i="5"/>
  <c r="AT67" i="5"/>
  <c r="AU67" i="5"/>
  <c r="AV67" i="5"/>
  <c r="AW67" i="5"/>
  <c r="AX67" i="5"/>
  <c r="AY67" i="5"/>
  <c r="AQ71" i="5"/>
  <c r="AR71" i="5"/>
  <c r="AS71" i="5"/>
  <c r="AT71" i="5"/>
  <c r="AU71" i="5"/>
  <c r="AV71" i="5"/>
  <c r="AW71" i="5"/>
  <c r="AX71" i="5"/>
  <c r="AY71" i="5"/>
  <c r="AQ72" i="5"/>
  <c r="AR72" i="5"/>
  <c r="AS72" i="5"/>
  <c r="AT72" i="5"/>
  <c r="AU72" i="5"/>
  <c r="AV72" i="5"/>
  <c r="AW72" i="5"/>
  <c r="AX72" i="5"/>
  <c r="AY72" i="5"/>
  <c r="AQ73" i="5"/>
  <c r="AR73" i="5"/>
  <c r="AS73" i="5"/>
  <c r="AT73" i="5"/>
  <c r="AU73" i="5"/>
  <c r="AV73" i="5"/>
  <c r="AW73" i="5"/>
  <c r="AX73" i="5"/>
  <c r="AY73" i="5"/>
  <c r="AQ74" i="5"/>
  <c r="AR74" i="5"/>
  <c r="AS74" i="5"/>
  <c r="AT74" i="5"/>
  <c r="AU74" i="5"/>
  <c r="AV74" i="5"/>
  <c r="AW74" i="5"/>
  <c r="AX74" i="5"/>
  <c r="AY74" i="5"/>
  <c r="AQ78" i="5"/>
  <c r="AR78" i="5"/>
  <c r="AS78" i="5"/>
  <c r="AT78" i="5"/>
  <c r="AU78" i="5"/>
  <c r="AV78" i="5"/>
  <c r="AW78" i="5"/>
  <c r="AX78" i="5"/>
  <c r="AY78" i="5"/>
  <c r="AQ79" i="5"/>
  <c r="AR79" i="5"/>
  <c r="AS79" i="5"/>
  <c r="AT79" i="5"/>
  <c r="AU79" i="5"/>
  <c r="AV79" i="5"/>
  <c r="AW79" i="5"/>
  <c r="AX79" i="5"/>
  <c r="AY79" i="5"/>
  <c r="AQ80" i="5"/>
  <c r="AR80" i="5"/>
  <c r="AS80" i="5"/>
  <c r="AT80" i="5"/>
  <c r="AU80" i="5"/>
  <c r="AV80" i="5"/>
  <c r="AW80" i="5"/>
  <c r="AX80" i="5"/>
  <c r="AY80" i="5"/>
  <c r="AQ81" i="5"/>
  <c r="AR81" i="5"/>
  <c r="AS81" i="5"/>
  <c r="AT81" i="5"/>
  <c r="AU81" i="5"/>
  <c r="AV81" i="5"/>
  <c r="AW81" i="5"/>
  <c r="AX81" i="5"/>
  <c r="AY81" i="5"/>
  <c r="AP81" i="5"/>
  <c r="AP80" i="5"/>
  <c r="AP79" i="5"/>
  <c r="AP78" i="5"/>
  <c r="AP74" i="5"/>
  <c r="AP73" i="5"/>
  <c r="AP72" i="5"/>
  <c r="AP71" i="5"/>
  <c r="AP67" i="5"/>
  <c r="AP66" i="5"/>
  <c r="AP65" i="5"/>
  <c r="AP64" i="5"/>
  <c r="AP60" i="5"/>
  <c r="AP59" i="5"/>
  <c r="AP58" i="5"/>
  <c r="AP53" i="5"/>
  <c r="AP52" i="5"/>
  <c r="AP51" i="5"/>
  <c r="AP50" i="5"/>
  <c r="R148" i="5"/>
  <c r="S148" i="5"/>
  <c r="T148" i="5"/>
  <c r="U148" i="5"/>
  <c r="V148" i="5"/>
  <c r="W148" i="5"/>
  <c r="X148" i="5"/>
  <c r="Y148" i="5"/>
  <c r="Z148" i="5"/>
  <c r="R149" i="5"/>
  <c r="S149" i="5"/>
  <c r="T149" i="5"/>
  <c r="U149" i="5"/>
  <c r="V149" i="5"/>
  <c r="W149" i="5"/>
  <c r="X149" i="5"/>
  <c r="Y149" i="5"/>
  <c r="Z149" i="5"/>
  <c r="R150" i="5"/>
  <c r="S150" i="5"/>
  <c r="T150" i="5"/>
  <c r="U150" i="5"/>
  <c r="V150" i="5"/>
  <c r="W150" i="5"/>
  <c r="X150" i="5"/>
  <c r="Y150" i="5"/>
  <c r="Z150" i="5"/>
  <c r="Q150" i="5"/>
  <c r="Q149" i="5"/>
  <c r="Q148" i="5"/>
  <c r="Q137" i="5"/>
  <c r="R137" i="5"/>
  <c r="S137" i="5"/>
  <c r="T137" i="5"/>
  <c r="U137" i="5"/>
  <c r="V137" i="5"/>
  <c r="W137" i="5"/>
  <c r="X137" i="5"/>
  <c r="Y137" i="5"/>
  <c r="Z137" i="5"/>
  <c r="Q138" i="5"/>
  <c r="R138" i="5"/>
  <c r="S138" i="5"/>
  <c r="T138" i="5"/>
  <c r="U138" i="5"/>
  <c r="V138" i="5"/>
  <c r="W138" i="5"/>
  <c r="X138" i="5"/>
  <c r="Y138" i="5"/>
  <c r="Z138" i="5"/>
  <c r="Q139" i="5"/>
  <c r="R139" i="5"/>
  <c r="S139" i="5"/>
  <c r="T139" i="5"/>
  <c r="U139" i="5"/>
  <c r="V139" i="5"/>
  <c r="W139" i="5"/>
  <c r="X139" i="5"/>
  <c r="Y139" i="5"/>
  <c r="Z139" i="5"/>
  <c r="Q140" i="5"/>
  <c r="R140" i="5"/>
  <c r="S140" i="5"/>
  <c r="T140" i="5"/>
  <c r="U140" i="5"/>
  <c r="V140" i="5"/>
  <c r="W140" i="5"/>
  <c r="X140" i="5"/>
  <c r="Y140" i="5"/>
  <c r="Z140" i="5"/>
  <c r="Q141" i="5"/>
  <c r="R141" i="5"/>
  <c r="S141" i="5"/>
  <c r="T141" i="5"/>
  <c r="U141" i="5"/>
  <c r="V141" i="5"/>
  <c r="W141" i="5"/>
  <c r="X141" i="5"/>
  <c r="Y141" i="5"/>
  <c r="Z141" i="5"/>
  <c r="Q142" i="5"/>
  <c r="R142" i="5"/>
  <c r="S142" i="5"/>
  <c r="T142" i="5"/>
  <c r="U142" i="5"/>
  <c r="V142" i="5"/>
  <c r="W142" i="5"/>
  <c r="X142" i="5"/>
  <c r="Y142" i="5"/>
  <c r="Z142" i="5"/>
  <c r="Q143" i="5"/>
  <c r="R143" i="5"/>
  <c r="S143" i="5"/>
  <c r="T143" i="5"/>
  <c r="U143" i="5"/>
  <c r="V143" i="5"/>
  <c r="W143" i="5"/>
  <c r="X143" i="5"/>
  <c r="Y143" i="5"/>
  <c r="Z143" i="5"/>
  <c r="Q144" i="5"/>
  <c r="R144" i="5"/>
  <c r="S144" i="5"/>
  <c r="T144" i="5"/>
  <c r="U144" i="5"/>
  <c r="V144" i="5"/>
  <c r="W144" i="5"/>
  <c r="X144" i="5"/>
  <c r="Y144" i="5"/>
  <c r="Z144" i="5"/>
  <c r="Q145" i="5"/>
  <c r="R145" i="5"/>
  <c r="S145" i="5"/>
  <c r="T145" i="5"/>
  <c r="U145" i="5"/>
  <c r="V145" i="5"/>
  <c r="W145" i="5"/>
  <c r="X145" i="5"/>
  <c r="Y145" i="5"/>
  <c r="Z145" i="5"/>
  <c r="Q146" i="5"/>
  <c r="R146" i="5"/>
  <c r="S146" i="5"/>
  <c r="T146" i="5"/>
  <c r="U146" i="5"/>
  <c r="V146" i="5"/>
  <c r="W146" i="5"/>
  <c r="X146" i="5"/>
  <c r="Y146" i="5"/>
  <c r="Z146" i="5"/>
  <c r="Q147" i="5"/>
  <c r="R147" i="5"/>
  <c r="S147" i="5"/>
  <c r="T147" i="5"/>
  <c r="U147" i="5"/>
  <c r="V147" i="5"/>
  <c r="W147" i="5"/>
  <c r="X147" i="5"/>
  <c r="Y147" i="5"/>
  <c r="Z147" i="5"/>
  <c r="R136" i="5"/>
  <c r="S136" i="5"/>
  <c r="T136" i="5"/>
  <c r="U136" i="5"/>
  <c r="V136" i="5"/>
  <c r="W136" i="5"/>
  <c r="X136" i="5"/>
  <c r="Y136" i="5"/>
  <c r="Z136" i="5"/>
  <c r="C215" i="5"/>
  <c r="C208" i="5"/>
  <c r="C201" i="5"/>
  <c r="C194" i="5"/>
  <c r="C187" i="5"/>
  <c r="C180" i="5"/>
  <c r="C173" i="5"/>
  <c r="C166" i="5"/>
  <c r="C159" i="5"/>
  <c r="C152" i="5"/>
  <c r="D121" i="5"/>
  <c r="E121" i="5"/>
  <c r="F121" i="5"/>
  <c r="G121" i="5"/>
  <c r="H121" i="5"/>
  <c r="I121" i="5"/>
  <c r="J121" i="5"/>
  <c r="K121" i="5"/>
  <c r="L121" i="5"/>
  <c r="D122" i="5"/>
  <c r="E122" i="5"/>
  <c r="F122" i="5"/>
  <c r="G122" i="5"/>
  <c r="H122" i="5"/>
  <c r="I122" i="5"/>
  <c r="J122" i="5"/>
  <c r="K122" i="5"/>
  <c r="L122" i="5"/>
  <c r="D123" i="5"/>
  <c r="E123" i="5"/>
  <c r="F123" i="5"/>
  <c r="G123" i="5"/>
  <c r="H123" i="5"/>
  <c r="I123" i="5"/>
  <c r="J123" i="5"/>
  <c r="K123" i="5"/>
  <c r="L123" i="5"/>
  <c r="D124" i="5"/>
  <c r="E124" i="5"/>
  <c r="F124" i="5"/>
  <c r="G124" i="5"/>
  <c r="H124" i="5"/>
  <c r="I124" i="5"/>
  <c r="J124" i="5"/>
  <c r="K124" i="5"/>
  <c r="L124" i="5"/>
  <c r="C124" i="5"/>
  <c r="C123" i="5"/>
  <c r="C122" i="5"/>
  <c r="C121" i="5"/>
  <c r="D114" i="5"/>
  <c r="E114" i="5"/>
  <c r="F114" i="5"/>
  <c r="G114" i="5"/>
  <c r="H114" i="5"/>
  <c r="I114" i="5"/>
  <c r="J114" i="5"/>
  <c r="K114" i="5"/>
  <c r="L114" i="5"/>
  <c r="D115" i="5"/>
  <c r="E115" i="5"/>
  <c r="F115" i="5"/>
  <c r="G115" i="5"/>
  <c r="H115" i="5"/>
  <c r="I115" i="5"/>
  <c r="J115" i="5"/>
  <c r="K115" i="5"/>
  <c r="L115" i="5"/>
  <c r="D116" i="5"/>
  <c r="E116" i="5"/>
  <c r="F116" i="5"/>
  <c r="G116" i="5"/>
  <c r="H116" i="5"/>
  <c r="I116" i="5"/>
  <c r="J116" i="5"/>
  <c r="K116" i="5"/>
  <c r="L116" i="5"/>
  <c r="D117" i="5"/>
  <c r="E117" i="5"/>
  <c r="F117" i="5"/>
  <c r="G117" i="5"/>
  <c r="H117" i="5"/>
  <c r="I117" i="5"/>
  <c r="J117" i="5"/>
  <c r="K117" i="5"/>
  <c r="L117" i="5"/>
  <c r="C117" i="5"/>
  <c r="C116" i="5"/>
  <c r="C115" i="5"/>
  <c r="C114" i="5"/>
  <c r="Q136" i="5"/>
  <c r="C3" i="5"/>
  <c r="AQ31" i="5"/>
  <c r="AR31" i="5"/>
  <c r="AS31" i="5"/>
  <c r="AT31" i="5"/>
  <c r="AU31" i="5"/>
  <c r="AV31" i="5"/>
  <c r="AW31" i="5"/>
  <c r="AX31" i="5"/>
  <c r="AY31" i="5"/>
  <c r="AQ32" i="5"/>
  <c r="AR32" i="5"/>
  <c r="AS32" i="5"/>
  <c r="AT32" i="5"/>
  <c r="AU32" i="5"/>
  <c r="AV32" i="5"/>
  <c r="AW32" i="5"/>
  <c r="AX32" i="5"/>
  <c r="AY32" i="5"/>
  <c r="AQ33" i="5"/>
  <c r="AR33" i="5"/>
  <c r="AS33" i="5"/>
  <c r="AT33" i="5"/>
  <c r="AU33" i="5"/>
  <c r="AV33" i="5"/>
  <c r="AW33" i="5"/>
  <c r="AX33" i="5"/>
  <c r="AY33" i="5"/>
  <c r="AQ34" i="5"/>
  <c r="AR34" i="5"/>
  <c r="AS34" i="5"/>
  <c r="AT34" i="5"/>
  <c r="AU34" i="5"/>
  <c r="AV34" i="5"/>
  <c r="AW34" i="5"/>
  <c r="BK11" i="5" s="1"/>
  <c r="AX34" i="5"/>
  <c r="AY34" i="5"/>
  <c r="AP34" i="5"/>
  <c r="AP33" i="5"/>
  <c r="AP32" i="5"/>
  <c r="AP31" i="5"/>
  <c r="AQ24" i="5"/>
  <c r="AR24" i="5"/>
  <c r="AS24" i="5"/>
  <c r="AT24" i="5"/>
  <c r="AU24" i="5"/>
  <c r="AV24" i="5"/>
  <c r="AW24" i="5"/>
  <c r="AX24" i="5"/>
  <c r="AY24" i="5"/>
  <c r="AQ25" i="5"/>
  <c r="AR25" i="5"/>
  <c r="AS25" i="5"/>
  <c r="AT25" i="5"/>
  <c r="AU25" i="5"/>
  <c r="AV25" i="5"/>
  <c r="AW25" i="5"/>
  <c r="AX25" i="5"/>
  <c r="AY25" i="5"/>
  <c r="AQ26" i="5"/>
  <c r="AR26" i="5"/>
  <c r="AS26" i="5"/>
  <c r="AT26" i="5"/>
  <c r="AU26" i="5"/>
  <c r="AV26" i="5"/>
  <c r="AW26" i="5"/>
  <c r="AX26" i="5"/>
  <c r="AY26" i="5"/>
  <c r="AQ27" i="5"/>
  <c r="AR27" i="5"/>
  <c r="AS27" i="5"/>
  <c r="AT27" i="5"/>
  <c r="AU27" i="5"/>
  <c r="AV27" i="5"/>
  <c r="AW27" i="5"/>
  <c r="AX27" i="5"/>
  <c r="AY27" i="5"/>
  <c r="AP26" i="5"/>
  <c r="AP25" i="5"/>
  <c r="AP24" i="5"/>
  <c r="AQ17" i="5"/>
  <c r="AR17" i="5"/>
  <c r="AS17" i="5"/>
  <c r="AT17" i="5"/>
  <c r="AU17" i="5"/>
  <c r="AV17" i="5"/>
  <c r="AW17" i="5"/>
  <c r="AX17" i="5"/>
  <c r="AY17" i="5"/>
  <c r="AQ18" i="5"/>
  <c r="AR18" i="5"/>
  <c r="AS18" i="5"/>
  <c r="AT18" i="5"/>
  <c r="AU18" i="5"/>
  <c r="AV18" i="5"/>
  <c r="AW18" i="5"/>
  <c r="AX18" i="5"/>
  <c r="AY18" i="5"/>
  <c r="AQ19" i="5"/>
  <c r="AR19" i="5"/>
  <c r="AS19" i="5"/>
  <c r="AT19" i="5"/>
  <c r="AU19" i="5"/>
  <c r="AV19" i="5"/>
  <c r="AW19" i="5"/>
  <c r="AX19" i="5"/>
  <c r="AY19" i="5"/>
  <c r="AQ20" i="5"/>
  <c r="AR20" i="5"/>
  <c r="AS20" i="5"/>
  <c r="AT20" i="5"/>
  <c r="AU20" i="5"/>
  <c r="AV20" i="5"/>
  <c r="AW20" i="5"/>
  <c r="AX20" i="5"/>
  <c r="AY20" i="5"/>
  <c r="AP17" i="5"/>
  <c r="AP18" i="5"/>
  <c r="AQ10" i="5"/>
  <c r="AR10" i="5"/>
  <c r="AS10" i="5"/>
  <c r="AT10" i="5"/>
  <c r="AU10" i="5"/>
  <c r="AV10" i="5"/>
  <c r="AW10" i="5"/>
  <c r="AX10" i="5"/>
  <c r="AY10" i="5"/>
  <c r="AQ11" i="5"/>
  <c r="AR11" i="5"/>
  <c r="AS11" i="5"/>
  <c r="AT11" i="5"/>
  <c r="AU11" i="5"/>
  <c r="AV11" i="5"/>
  <c r="AW11" i="5"/>
  <c r="AX11" i="5"/>
  <c r="AY11" i="5"/>
  <c r="AQ12" i="5"/>
  <c r="AR12" i="5"/>
  <c r="AS12" i="5"/>
  <c r="AT12" i="5"/>
  <c r="AU12" i="5"/>
  <c r="AV12" i="5"/>
  <c r="AW12" i="5"/>
  <c r="AX12" i="5"/>
  <c r="AY12" i="5"/>
  <c r="AQ13" i="5"/>
  <c r="AR13" i="5"/>
  <c r="BF8" i="5" s="1"/>
  <c r="AS13" i="5"/>
  <c r="AT13" i="5"/>
  <c r="AU13" i="5"/>
  <c r="AV13" i="5"/>
  <c r="AW13" i="5"/>
  <c r="AX13" i="5"/>
  <c r="AY13" i="5"/>
  <c r="AP11" i="5"/>
  <c r="AP10" i="5"/>
  <c r="AP27" i="5"/>
  <c r="AP20" i="5"/>
  <c r="AP19" i="5"/>
  <c r="AP13" i="5"/>
  <c r="AP12" i="5"/>
  <c r="AQ3" i="5"/>
  <c r="AR3" i="5"/>
  <c r="AS3" i="5"/>
  <c r="AT3" i="5"/>
  <c r="AU3" i="5"/>
  <c r="AV3" i="5"/>
  <c r="AW3" i="5"/>
  <c r="AX3" i="5"/>
  <c r="AY3" i="5"/>
  <c r="AQ4" i="5"/>
  <c r="AR4" i="5"/>
  <c r="AS4" i="5"/>
  <c r="AT4" i="5"/>
  <c r="AU4" i="5"/>
  <c r="AV4" i="5"/>
  <c r="AW4" i="5"/>
  <c r="AX4" i="5"/>
  <c r="AY4" i="5"/>
  <c r="AQ5" i="5"/>
  <c r="AR5" i="5"/>
  <c r="AS5" i="5"/>
  <c r="AT5" i="5"/>
  <c r="AU5" i="5"/>
  <c r="AV5" i="5"/>
  <c r="AW5" i="5"/>
  <c r="AX5" i="5"/>
  <c r="AY5" i="5"/>
  <c r="AQ6" i="5"/>
  <c r="AR6" i="5"/>
  <c r="AS6" i="5"/>
  <c r="AT6" i="5"/>
  <c r="AU6" i="5"/>
  <c r="AV6" i="5"/>
  <c r="AW6" i="5"/>
  <c r="BK7" i="5" s="1"/>
  <c r="AX6" i="5"/>
  <c r="AY6" i="5"/>
  <c r="AP6" i="5"/>
  <c r="AP5" i="5"/>
  <c r="AP4" i="5"/>
  <c r="AP3" i="5"/>
  <c r="AL6" i="5"/>
  <c r="AK10" i="5"/>
  <c r="AK11" i="5"/>
  <c r="AK9" i="5"/>
  <c r="AK8" i="5"/>
  <c r="AK7" i="5"/>
  <c r="AL7" i="5" s="1"/>
  <c r="AK6" i="5"/>
  <c r="AK5" i="5"/>
  <c r="AL5" i="5" s="1"/>
  <c r="AK4" i="5"/>
  <c r="AL4" i="5" s="1"/>
  <c r="AJ11" i="5"/>
  <c r="AJ10" i="5"/>
  <c r="AJ9" i="5"/>
  <c r="AJ8" i="5"/>
  <c r="AJ5" i="5"/>
  <c r="AJ6" i="5"/>
  <c r="AJ7" i="5"/>
  <c r="AJ4" i="5"/>
  <c r="F16" i="1"/>
  <c r="E16" i="1"/>
  <c r="D16" i="1"/>
  <c r="C16" i="1"/>
  <c r="B16" i="1"/>
  <c r="R25" i="5"/>
  <c r="S25" i="5"/>
  <c r="T25" i="5"/>
  <c r="U25" i="5"/>
  <c r="V25" i="5"/>
  <c r="W25" i="5"/>
  <c r="X25" i="5"/>
  <c r="Y25" i="5"/>
  <c r="Z25" i="5"/>
  <c r="R26" i="5"/>
  <c r="S26" i="5"/>
  <c r="T26" i="5"/>
  <c r="U26" i="5"/>
  <c r="V26" i="5"/>
  <c r="W26" i="5"/>
  <c r="X26" i="5"/>
  <c r="Y26" i="5"/>
  <c r="Z26" i="5"/>
  <c r="R27" i="5"/>
  <c r="S27" i="5"/>
  <c r="T27" i="5"/>
  <c r="U27" i="5"/>
  <c r="V27" i="5"/>
  <c r="W27" i="5"/>
  <c r="X27" i="5"/>
  <c r="Y27" i="5"/>
  <c r="Z27" i="5"/>
  <c r="R28" i="5"/>
  <c r="S28" i="5"/>
  <c r="T28" i="5"/>
  <c r="U28" i="5"/>
  <c r="V28" i="5"/>
  <c r="W28" i="5"/>
  <c r="X28" i="5"/>
  <c r="Y28" i="5"/>
  <c r="Z28" i="5"/>
  <c r="R29" i="5"/>
  <c r="S29" i="5"/>
  <c r="T29" i="5"/>
  <c r="U29" i="5"/>
  <c r="V29" i="5"/>
  <c r="W29" i="5"/>
  <c r="X29" i="5"/>
  <c r="Y29" i="5"/>
  <c r="Z29" i="5"/>
  <c r="R30" i="5"/>
  <c r="S30" i="5"/>
  <c r="T30" i="5"/>
  <c r="U30" i="5"/>
  <c r="V30" i="5"/>
  <c r="W30" i="5"/>
  <c r="X30" i="5"/>
  <c r="Y30" i="5"/>
  <c r="Z30" i="5"/>
  <c r="R31" i="5"/>
  <c r="S31" i="5"/>
  <c r="T31" i="5"/>
  <c r="U31" i="5"/>
  <c r="V31" i="5"/>
  <c r="W31" i="5"/>
  <c r="X31" i="5"/>
  <c r="Y31" i="5"/>
  <c r="Z31" i="5"/>
  <c r="R32" i="5"/>
  <c r="S32" i="5"/>
  <c r="T32" i="5"/>
  <c r="BG18" i="5" s="1"/>
  <c r="U32" i="5"/>
  <c r="BH18" i="5" s="1"/>
  <c r="V32" i="5"/>
  <c r="BI18" i="5" s="1"/>
  <c r="W32" i="5"/>
  <c r="BJ18" i="5" s="1"/>
  <c r="X32" i="5"/>
  <c r="Y32" i="5"/>
  <c r="Z32" i="5"/>
  <c r="BM18" i="5" s="1"/>
  <c r="R33" i="5"/>
  <c r="S33" i="5"/>
  <c r="BF19" i="5" s="1"/>
  <c r="T33" i="5"/>
  <c r="BG19" i="5" s="1"/>
  <c r="U33" i="5"/>
  <c r="BH66" i="5" s="1"/>
  <c r="V33" i="5"/>
  <c r="BI19" i="5" s="1"/>
  <c r="W33" i="5"/>
  <c r="X33" i="5"/>
  <c r="BK19" i="5" s="1"/>
  <c r="Y33" i="5"/>
  <c r="Z33" i="5"/>
  <c r="R34" i="5"/>
  <c r="BE20" i="5" s="1"/>
  <c r="S34" i="5"/>
  <c r="T34" i="5"/>
  <c r="BG67" i="5" s="1"/>
  <c r="U34" i="5"/>
  <c r="BH20" i="5" s="1"/>
  <c r="V34" i="5"/>
  <c r="BI20" i="5" s="1"/>
  <c r="W34" i="5"/>
  <c r="BJ20" i="5" s="1"/>
  <c r="X34" i="5"/>
  <c r="Y34" i="5"/>
  <c r="Z34" i="5"/>
  <c r="BM20" i="5" s="1"/>
  <c r="R35" i="5"/>
  <c r="BE68" i="5" s="1"/>
  <c r="S35" i="5"/>
  <c r="BF21" i="5" s="1"/>
  <c r="T35" i="5"/>
  <c r="BG21" i="5" s="1"/>
  <c r="U35" i="5"/>
  <c r="BH21" i="5" s="1"/>
  <c r="V35" i="5"/>
  <c r="BI21" i="5" s="1"/>
  <c r="W35" i="5"/>
  <c r="X35" i="5"/>
  <c r="Y35" i="5"/>
  <c r="BL68" i="5" s="1"/>
  <c r="Z35" i="5"/>
  <c r="BM68" i="5" s="1"/>
  <c r="R36" i="5"/>
  <c r="BE22" i="5" s="1"/>
  <c r="S36" i="5"/>
  <c r="BF22" i="5" s="1"/>
  <c r="T36" i="5"/>
  <c r="BG22" i="5" s="1"/>
  <c r="U36" i="5"/>
  <c r="BH22" i="5" s="1"/>
  <c r="V36" i="5"/>
  <c r="W36" i="5"/>
  <c r="X36" i="5"/>
  <c r="Y36" i="5"/>
  <c r="BL22" i="5" s="1"/>
  <c r="Z36" i="5"/>
  <c r="BM22" i="5" s="1"/>
  <c r="R37" i="5"/>
  <c r="BE23" i="5" s="1"/>
  <c r="S37" i="5"/>
  <c r="BF23" i="5" s="1"/>
  <c r="T37" i="5"/>
  <c r="BG23" i="5" s="1"/>
  <c r="U37" i="5"/>
  <c r="V37" i="5"/>
  <c r="W37" i="5"/>
  <c r="BJ23" i="5" s="1"/>
  <c r="X37" i="5"/>
  <c r="BK23" i="5" s="1"/>
  <c r="Y37" i="5"/>
  <c r="BL23" i="5" s="1"/>
  <c r="Z37" i="5"/>
  <c r="BM23" i="5" s="1"/>
  <c r="R38" i="5"/>
  <c r="BE24" i="5" s="1"/>
  <c r="S38" i="5"/>
  <c r="T38" i="5"/>
  <c r="U38" i="5"/>
  <c r="V38" i="5"/>
  <c r="BI24" i="5" s="1"/>
  <c r="W38" i="5"/>
  <c r="BJ24" i="5" s="1"/>
  <c r="X38" i="5"/>
  <c r="BK24" i="5" s="1"/>
  <c r="Y38" i="5"/>
  <c r="BL24" i="5" s="1"/>
  <c r="Z38" i="5"/>
  <c r="BM24" i="5" s="1"/>
  <c r="R39" i="5"/>
  <c r="S39" i="5"/>
  <c r="T39" i="5"/>
  <c r="U39" i="5"/>
  <c r="BH25" i="5" s="1"/>
  <c r="V39" i="5"/>
  <c r="BI25" i="5" s="1"/>
  <c r="W39" i="5"/>
  <c r="BJ25" i="5" s="1"/>
  <c r="X39" i="5"/>
  <c r="BK25" i="5" s="1"/>
  <c r="Y39" i="5"/>
  <c r="Z39" i="5"/>
  <c r="Q39" i="5"/>
  <c r="Q38" i="5"/>
  <c r="Q37" i="5"/>
  <c r="BD23" i="5" s="1"/>
  <c r="Q36" i="5"/>
  <c r="Q31" i="5"/>
  <c r="Q32" i="5"/>
  <c r="BD18" i="5" s="1"/>
  <c r="Q33" i="5"/>
  <c r="BD19" i="5" s="1"/>
  <c r="Q34" i="5"/>
  <c r="BD20" i="5" s="1"/>
  <c r="Q35" i="5"/>
  <c r="BD68" i="5" s="1"/>
  <c r="Q26" i="5"/>
  <c r="Q27" i="5"/>
  <c r="Q28" i="5"/>
  <c r="Q29" i="5"/>
  <c r="Q30" i="5"/>
  <c r="Q25" i="5"/>
  <c r="D101" i="5"/>
  <c r="E101" i="5"/>
  <c r="F101" i="5"/>
  <c r="G101" i="5"/>
  <c r="H101" i="5"/>
  <c r="I101" i="5"/>
  <c r="J101" i="5"/>
  <c r="K101" i="5"/>
  <c r="L101" i="5"/>
  <c r="D102" i="5"/>
  <c r="E102" i="5"/>
  <c r="F102" i="5"/>
  <c r="G102" i="5"/>
  <c r="H102" i="5"/>
  <c r="I102" i="5"/>
  <c r="J102" i="5"/>
  <c r="K102" i="5"/>
  <c r="L102" i="5"/>
  <c r="D103" i="5"/>
  <c r="E103" i="5"/>
  <c r="F103" i="5"/>
  <c r="G103" i="5"/>
  <c r="H103" i="5"/>
  <c r="I103" i="5"/>
  <c r="J103" i="5"/>
  <c r="K103" i="5"/>
  <c r="L103" i="5"/>
  <c r="D104" i="5"/>
  <c r="E104" i="5"/>
  <c r="F104" i="5"/>
  <c r="G104" i="5"/>
  <c r="H104" i="5"/>
  <c r="I104" i="5"/>
  <c r="J104" i="5"/>
  <c r="K104" i="5"/>
  <c r="L104" i="5"/>
  <c r="C104" i="5"/>
  <c r="C103" i="5"/>
  <c r="C102" i="5"/>
  <c r="C101" i="5"/>
  <c r="D94" i="5"/>
  <c r="E94" i="5"/>
  <c r="F94" i="5"/>
  <c r="G94" i="5"/>
  <c r="H94" i="5"/>
  <c r="I94" i="5"/>
  <c r="J94" i="5"/>
  <c r="K94" i="5"/>
  <c r="L94" i="5"/>
  <c r="D95" i="5"/>
  <c r="E95" i="5"/>
  <c r="F95" i="5"/>
  <c r="G95" i="5"/>
  <c r="H95" i="5"/>
  <c r="I95" i="5"/>
  <c r="J95" i="5"/>
  <c r="K95" i="5"/>
  <c r="L95" i="5"/>
  <c r="D96" i="5"/>
  <c r="E96" i="5"/>
  <c r="F96" i="5"/>
  <c r="G96" i="5"/>
  <c r="H96" i="5"/>
  <c r="I96" i="5"/>
  <c r="J96" i="5"/>
  <c r="K96" i="5"/>
  <c r="L96" i="5"/>
  <c r="D97" i="5"/>
  <c r="E97" i="5"/>
  <c r="F97" i="5"/>
  <c r="G97" i="5"/>
  <c r="H97" i="5"/>
  <c r="I97" i="5"/>
  <c r="J97" i="5"/>
  <c r="K97" i="5"/>
  <c r="L97" i="5"/>
  <c r="C97" i="5"/>
  <c r="C96" i="5"/>
  <c r="C95" i="5"/>
  <c r="C94" i="5"/>
  <c r="D87" i="5"/>
  <c r="E87" i="5"/>
  <c r="F87" i="5"/>
  <c r="G87" i="5"/>
  <c r="H87" i="5"/>
  <c r="I87" i="5"/>
  <c r="J87" i="5"/>
  <c r="K87" i="5"/>
  <c r="L87" i="5"/>
  <c r="D88" i="5"/>
  <c r="E88" i="5"/>
  <c r="F88" i="5"/>
  <c r="G88" i="5"/>
  <c r="H88" i="5"/>
  <c r="I88" i="5"/>
  <c r="J88" i="5"/>
  <c r="K88" i="5"/>
  <c r="L88" i="5"/>
  <c r="D89" i="5"/>
  <c r="E89" i="5"/>
  <c r="F89" i="5"/>
  <c r="G89" i="5"/>
  <c r="H89" i="5"/>
  <c r="I89" i="5"/>
  <c r="J89" i="5"/>
  <c r="K89" i="5"/>
  <c r="L89" i="5"/>
  <c r="D90" i="5"/>
  <c r="E90" i="5"/>
  <c r="F90" i="5"/>
  <c r="G90" i="5"/>
  <c r="H90" i="5"/>
  <c r="I90" i="5"/>
  <c r="J90" i="5"/>
  <c r="K90" i="5"/>
  <c r="L90" i="5"/>
  <c r="C90" i="5"/>
  <c r="C89" i="5"/>
  <c r="C88" i="5"/>
  <c r="C87" i="5"/>
  <c r="D80" i="5"/>
  <c r="E80" i="5"/>
  <c r="F80" i="5"/>
  <c r="G80" i="5"/>
  <c r="H80" i="5"/>
  <c r="I80" i="5"/>
  <c r="J80" i="5"/>
  <c r="K80" i="5"/>
  <c r="L80" i="5"/>
  <c r="D81" i="5"/>
  <c r="E81" i="5"/>
  <c r="F81" i="5"/>
  <c r="G81" i="5"/>
  <c r="H81" i="5"/>
  <c r="I81" i="5"/>
  <c r="J81" i="5"/>
  <c r="K81" i="5"/>
  <c r="L81" i="5"/>
  <c r="D82" i="5"/>
  <c r="E82" i="5"/>
  <c r="F82" i="5"/>
  <c r="G82" i="5"/>
  <c r="H82" i="5"/>
  <c r="I82" i="5"/>
  <c r="J82" i="5"/>
  <c r="K82" i="5"/>
  <c r="L82" i="5"/>
  <c r="D83" i="5"/>
  <c r="E83" i="5"/>
  <c r="F83" i="5"/>
  <c r="G83" i="5"/>
  <c r="H83" i="5"/>
  <c r="I83" i="5"/>
  <c r="J83" i="5"/>
  <c r="K83" i="5"/>
  <c r="L83" i="5"/>
  <c r="C83" i="5"/>
  <c r="C82" i="5"/>
  <c r="C81" i="5"/>
  <c r="C80" i="5"/>
  <c r="D73" i="5"/>
  <c r="E73" i="5"/>
  <c r="F73" i="5"/>
  <c r="G73" i="5"/>
  <c r="H73" i="5"/>
  <c r="I73" i="5"/>
  <c r="J73" i="5"/>
  <c r="K73" i="5"/>
  <c r="L73" i="5"/>
  <c r="D74" i="5"/>
  <c r="E74" i="5"/>
  <c r="F74" i="5"/>
  <c r="G74" i="5"/>
  <c r="H74" i="5"/>
  <c r="I74" i="5"/>
  <c r="J74" i="5"/>
  <c r="K74" i="5"/>
  <c r="L74" i="5"/>
  <c r="D75" i="5"/>
  <c r="E75" i="5"/>
  <c r="F75" i="5"/>
  <c r="G75" i="5"/>
  <c r="H75" i="5"/>
  <c r="I75" i="5"/>
  <c r="J75" i="5"/>
  <c r="K75" i="5"/>
  <c r="L75" i="5"/>
  <c r="D76" i="5"/>
  <c r="E76" i="5"/>
  <c r="F76" i="5"/>
  <c r="G76" i="5"/>
  <c r="H76" i="5"/>
  <c r="I76" i="5"/>
  <c r="J76" i="5"/>
  <c r="K76" i="5"/>
  <c r="L76" i="5"/>
  <c r="C76" i="5"/>
  <c r="C75" i="5"/>
  <c r="C74" i="5"/>
  <c r="C73" i="5"/>
  <c r="D66" i="5"/>
  <c r="E66" i="5"/>
  <c r="F66" i="5"/>
  <c r="G66" i="5"/>
  <c r="H66" i="5"/>
  <c r="I66" i="5"/>
  <c r="J66" i="5"/>
  <c r="K66" i="5"/>
  <c r="L66" i="5"/>
  <c r="D67" i="5"/>
  <c r="E67" i="5"/>
  <c r="F67" i="5"/>
  <c r="G67" i="5"/>
  <c r="H67" i="5"/>
  <c r="I67" i="5"/>
  <c r="J67" i="5"/>
  <c r="K67" i="5"/>
  <c r="L67" i="5"/>
  <c r="D68" i="5"/>
  <c r="E68" i="5"/>
  <c r="F68" i="5"/>
  <c r="G68" i="5"/>
  <c r="H68" i="5"/>
  <c r="I68" i="5"/>
  <c r="J68" i="5"/>
  <c r="K68" i="5"/>
  <c r="L68" i="5"/>
  <c r="D69" i="5"/>
  <c r="E69" i="5"/>
  <c r="F69" i="5"/>
  <c r="G69" i="5"/>
  <c r="H69" i="5"/>
  <c r="I69" i="5"/>
  <c r="J69" i="5"/>
  <c r="K69" i="5"/>
  <c r="L69" i="5"/>
  <c r="C69" i="5"/>
  <c r="C68" i="5"/>
  <c r="C67" i="5"/>
  <c r="C66" i="5"/>
  <c r="D59" i="5"/>
  <c r="E59" i="5"/>
  <c r="F59" i="5"/>
  <c r="G59" i="5"/>
  <c r="H59" i="5"/>
  <c r="I59" i="5"/>
  <c r="J59" i="5"/>
  <c r="K59" i="5"/>
  <c r="L59" i="5"/>
  <c r="D60" i="5"/>
  <c r="E60" i="5"/>
  <c r="F60" i="5"/>
  <c r="G60" i="5"/>
  <c r="H60" i="5"/>
  <c r="I60" i="5"/>
  <c r="J60" i="5"/>
  <c r="K60" i="5"/>
  <c r="L60" i="5"/>
  <c r="D61" i="5"/>
  <c r="E61" i="5"/>
  <c r="F61" i="5"/>
  <c r="G61" i="5"/>
  <c r="H61" i="5"/>
  <c r="I61" i="5"/>
  <c r="J61" i="5"/>
  <c r="K61" i="5"/>
  <c r="L61" i="5"/>
  <c r="D62" i="5"/>
  <c r="E62" i="5"/>
  <c r="F62" i="5"/>
  <c r="G62" i="5"/>
  <c r="H62" i="5"/>
  <c r="I62" i="5"/>
  <c r="J62" i="5"/>
  <c r="K62" i="5"/>
  <c r="L62" i="5"/>
  <c r="C62" i="5"/>
  <c r="C61" i="5"/>
  <c r="C60" i="5"/>
  <c r="C59" i="5"/>
  <c r="D52" i="5"/>
  <c r="E52" i="5"/>
  <c r="F52" i="5"/>
  <c r="G52" i="5"/>
  <c r="H52" i="5"/>
  <c r="I52" i="5"/>
  <c r="J52" i="5"/>
  <c r="K52" i="5"/>
  <c r="L52" i="5"/>
  <c r="D53" i="5"/>
  <c r="E53" i="5"/>
  <c r="F53" i="5"/>
  <c r="G53" i="5"/>
  <c r="H53" i="5"/>
  <c r="I53" i="5"/>
  <c r="J53" i="5"/>
  <c r="K53" i="5"/>
  <c r="L53" i="5"/>
  <c r="D54" i="5"/>
  <c r="E54" i="5"/>
  <c r="F54" i="5"/>
  <c r="G54" i="5"/>
  <c r="H54" i="5"/>
  <c r="I54" i="5"/>
  <c r="J54" i="5"/>
  <c r="K54" i="5"/>
  <c r="L54" i="5"/>
  <c r="D55" i="5"/>
  <c r="E55" i="5"/>
  <c r="F55" i="5"/>
  <c r="G55" i="5"/>
  <c r="H55" i="5"/>
  <c r="I55" i="5"/>
  <c r="J55" i="5"/>
  <c r="K55" i="5"/>
  <c r="L55" i="5"/>
  <c r="C55" i="5"/>
  <c r="C54" i="5"/>
  <c r="C53" i="5"/>
  <c r="C52" i="5"/>
  <c r="D45" i="5"/>
  <c r="E45" i="5"/>
  <c r="F45" i="5"/>
  <c r="G45" i="5"/>
  <c r="H45" i="5"/>
  <c r="I45" i="5"/>
  <c r="J45" i="5"/>
  <c r="K45" i="5"/>
  <c r="L45" i="5"/>
  <c r="D46" i="5"/>
  <c r="E46" i="5"/>
  <c r="F46" i="5"/>
  <c r="G46" i="5"/>
  <c r="H46" i="5"/>
  <c r="I46" i="5"/>
  <c r="J46" i="5"/>
  <c r="K46" i="5"/>
  <c r="L46" i="5"/>
  <c r="D47" i="5"/>
  <c r="E47" i="5"/>
  <c r="F47" i="5"/>
  <c r="G47" i="5"/>
  <c r="H47" i="5"/>
  <c r="I47" i="5"/>
  <c r="J47" i="5"/>
  <c r="K47" i="5"/>
  <c r="L47" i="5"/>
  <c r="D48" i="5"/>
  <c r="E48" i="5"/>
  <c r="F48" i="5"/>
  <c r="G48" i="5"/>
  <c r="H48" i="5"/>
  <c r="I48" i="5"/>
  <c r="J48" i="5"/>
  <c r="K48" i="5"/>
  <c r="L48" i="5"/>
  <c r="C48" i="5"/>
  <c r="C47" i="5"/>
  <c r="C46" i="5"/>
  <c r="C45" i="5"/>
  <c r="D38" i="5"/>
  <c r="E38" i="5"/>
  <c r="F38" i="5"/>
  <c r="G38" i="5"/>
  <c r="H38" i="5"/>
  <c r="I38" i="5"/>
  <c r="J38" i="5"/>
  <c r="K38" i="5"/>
  <c r="L38" i="5"/>
  <c r="D39" i="5"/>
  <c r="E39" i="5"/>
  <c r="F39" i="5"/>
  <c r="G39" i="5"/>
  <c r="H39" i="5"/>
  <c r="I39" i="5"/>
  <c r="J39" i="5"/>
  <c r="K39" i="5"/>
  <c r="L39" i="5"/>
  <c r="D40" i="5"/>
  <c r="E40" i="5"/>
  <c r="F40" i="5"/>
  <c r="G40" i="5"/>
  <c r="H40" i="5"/>
  <c r="I40" i="5"/>
  <c r="J40" i="5"/>
  <c r="K40" i="5"/>
  <c r="L40" i="5"/>
  <c r="D41" i="5"/>
  <c r="E41" i="5"/>
  <c r="F41" i="5"/>
  <c r="G41" i="5"/>
  <c r="H41" i="5"/>
  <c r="I41" i="5"/>
  <c r="J41" i="5"/>
  <c r="K41" i="5"/>
  <c r="L41" i="5"/>
  <c r="C41" i="5"/>
  <c r="C40" i="5"/>
  <c r="C39" i="5"/>
  <c r="C38" i="5"/>
  <c r="D31" i="5"/>
  <c r="E31" i="5"/>
  <c r="F31" i="5"/>
  <c r="G31" i="5"/>
  <c r="H31" i="5"/>
  <c r="I31" i="5"/>
  <c r="J31" i="5"/>
  <c r="K31" i="5"/>
  <c r="L31" i="5"/>
  <c r="D32" i="5"/>
  <c r="E32" i="5"/>
  <c r="F32" i="5"/>
  <c r="G32" i="5"/>
  <c r="H32" i="5"/>
  <c r="I32" i="5"/>
  <c r="J32" i="5"/>
  <c r="K32" i="5"/>
  <c r="L32" i="5"/>
  <c r="D33" i="5"/>
  <c r="E33" i="5"/>
  <c r="F33" i="5"/>
  <c r="G33" i="5"/>
  <c r="H33" i="5"/>
  <c r="I33" i="5"/>
  <c r="J33" i="5"/>
  <c r="K33" i="5"/>
  <c r="L33" i="5"/>
  <c r="D34" i="5"/>
  <c r="E34" i="5"/>
  <c r="F34" i="5"/>
  <c r="G34" i="5"/>
  <c r="H34" i="5"/>
  <c r="I34" i="5"/>
  <c r="J34" i="5"/>
  <c r="K34" i="5"/>
  <c r="L34" i="5"/>
  <c r="C34" i="5"/>
  <c r="C33" i="5"/>
  <c r="C32" i="5"/>
  <c r="C31" i="5"/>
  <c r="D24" i="5"/>
  <c r="E24" i="5"/>
  <c r="F24" i="5"/>
  <c r="G24" i="5"/>
  <c r="H24" i="5"/>
  <c r="I24" i="5"/>
  <c r="J24" i="5"/>
  <c r="K24" i="5"/>
  <c r="L24" i="5"/>
  <c r="D25" i="5"/>
  <c r="E25" i="5"/>
  <c r="F25" i="5"/>
  <c r="G25" i="5"/>
  <c r="H25" i="5"/>
  <c r="I25" i="5"/>
  <c r="J25" i="5"/>
  <c r="K25" i="5"/>
  <c r="L25" i="5"/>
  <c r="D26" i="5"/>
  <c r="E26" i="5"/>
  <c r="F26" i="5"/>
  <c r="G26" i="5"/>
  <c r="H26" i="5"/>
  <c r="I26" i="5"/>
  <c r="J26" i="5"/>
  <c r="K26" i="5"/>
  <c r="L26" i="5"/>
  <c r="D27" i="5"/>
  <c r="E27" i="5"/>
  <c r="F27" i="5"/>
  <c r="G27" i="5"/>
  <c r="H27" i="5"/>
  <c r="I27" i="5"/>
  <c r="J27" i="5"/>
  <c r="K27" i="5"/>
  <c r="L27" i="5"/>
  <c r="C27" i="5"/>
  <c r="C26" i="5"/>
  <c r="C25" i="5"/>
  <c r="C24" i="5"/>
  <c r="D17" i="5"/>
  <c r="E17" i="5"/>
  <c r="F17" i="5"/>
  <c r="G17" i="5"/>
  <c r="I17" i="5"/>
  <c r="J17" i="5"/>
  <c r="K17" i="5"/>
  <c r="L17" i="5"/>
  <c r="D18" i="5"/>
  <c r="E18" i="5"/>
  <c r="F18" i="5"/>
  <c r="G18" i="5"/>
  <c r="H18" i="5"/>
  <c r="I18" i="5"/>
  <c r="J18" i="5"/>
  <c r="K18" i="5"/>
  <c r="L18" i="5"/>
  <c r="D19" i="5"/>
  <c r="E19" i="5"/>
  <c r="F19" i="5"/>
  <c r="G19" i="5"/>
  <c r="H19" i="5"/>
  <c r="I19" i="5"/>
  <c r="J19" i="5"/>
  <c r="K19" i="5"/>
  <c r="L19" i="5"/>
  <c r="D20" i="5"/>
  <c r="E20" i="5"/>
  <c r="F20" i="5"/>
  <c r="G20" i="5"/>
  <c r="H20" i="5"/>
  <c r="I20" i="5"/>
  <c r="J20" i="5"/>
  <c r="K20" i="5"/>
  <c r="L20" i="5"/>
  <c r="C20" i="5"/>
  <c r="C19" i="5"/>
  <c r="C18" i="5"/>
  <c r="C17" i="5"/>
  <c r="D10" i="5"/>
  <c r="E10" i="5"/>
  <c r="F10" i="5"/>
  <c r="G10" i="5"/>
  <c r="H10" i="5"/>
  <c r="I10" i="5"/>
  <c r="J10" i="5"/>
  <c r="K10" i="5"/>
  <c r="L10" i="5"/>
  <c r="D11" i="5"/>
  <c r="E11" i="5"/>
  <c r="F11" i="5"/>
  <c r="G11" i="5"/>
  <c r="H11" i="5"/>
  <c r="I11" i="5"/>
  <c r="J11" i="5"/>
  <c r="K11" i="5"/>
  <c r="L11" i="5"/>
  <c r="D12" i="5"/>
  <c r="E12" i="5"/>
  <c r="F12" i="5"/>
  <c r="G12" i="5"/>
  <c r="H12" i="5"/>
  <c r="I12" i="5"/>
  <c r="J12" i="5"/>
  <c r="K12" i="5"/>
  <c r="L12" i="5"/>
  <c r="D13" i="5"/>
  <c r="E13" i="5"/>
  <c r="F13" i="5"/>
  <c r="G13" i="5"/>
  <c r="H13" i="5"/>
  <c r="I13" i="5"/>
  <c r="J13" i="5"/>
  <c r="K13" i="5"/>
  <c r="L13" i="5"/>
  <c r="C13" i="5"/>
  <c r="C12" i="5"/>
  <c r="C11" i="5"/>
  <c r="C10" i="5"/>
  <c r="Q5" i="5" s="1"/>
  <c r="D3" i="5"/>
  <c r="E3" i="5"/>
  <c r="F3" i="5"/>
  <c r="G3" i="5"/>
  <c r="H3" i="5"/>
  <c r="I3" i="5"/>
  <c r="J3" i="5"/>
  <c r="K3" i="5"/>
  <c r="L3" i="5"/>
  <c r="D4" i="5"/>
  <c r="E4" i="5"/>
  <c r="F4" i="5"/>
  <c r="G4" i="5"/>
  <c r="H4" i="5"/>
  <c r="I4" i="5"/>
  <c r="J4" i="5"/>
  <c r="K4" i="5"/>
  <c r="L4" i="5"/>
  <c r="D5" i="5"/>
  <c r="E5" i="5"/>
  <c r="F5" i="5"/>
  <c r="G5" i="5"/>
  <c r="H5" i="5"/>
  <c r="I5" i="5"/>
  <c r="J5" i="5"/>
  <c r="K5" i="5"/>
  <c r="L5" i="5"/>
  <c r="D6" i="5"/>
  <c r="E6" i="5"/>
  <c r="F6" i="5"/>
  <c r="G6" i="5"/>
  <c r="H6" i="5"/>
  <c r="I6" i="5"/>
  <c r="J6" i="5"/>
  <c r="K6" i="5"/>
  <c r="L6" i="5"/>
  <c r="C6" i="5"/>
  <c r="C5" i="5"/>
  <c r="C4" i="5"/>
  <c r="D3" i="3"/>
  <c r="E3" i="3"/>
  <c r="F3" i="3"/>
  <c r="G3" i="3"/>
  <c r="H3" i="3"/>
  <c r="I3" i="3"/>
  <c r="J3" i="3"/>
  <c r="K3" i="3"/>
  <c r="L3" i="3"/>
  <c r="D4" i="3"/>
  <c r="E4" i="3"/>
  <c r="F4" i="3"/>
  <c r="G4" i="3"/>
  <c r="H4" i="3"/>
  <c r="I4" i="3"/>
  <c r="J4" i="3"/>
  <c r="K4" i="3"/>
  <c r="L4" i="3"/>
  <c r="D5" i="3"/>
  <c r="E5" i="3"/>
  <c r="F5" i="3"/>
  <c r="G5" i="3"/>
  <c r="H5" i="3"/>
  <c r="I5" i="3"/>
  <c r="J5" i="3"/>
  <c r="K5" i="3"/>
  <c r="L5" i="3"/>
  <c r="D6" i="3"/>
  <c r="E6" i="3"/>
  <c r="F6" i="3"/>
  <c r="G6" i="3"/>
  <c r="H6" i="3"/>
  <c r="I6" i="3"/>
  <c r="J6" i="3"/>
  <c r="K6" i="3"/>
  <c r="L6" i="3"/>
  <c r="C6" i="3"/>
  <c r="C5" i="3"/>
  <c r="C4" i="3"/>
  <c r="C3" i="3"/>
  <c r="G24" i="3"/>
  <c r="G27" i="3" s="1"/>
  <c r="F24" i="3"/>
  <c r="F27" i="3" s="1"/>
  <c r="E24" i="3"/>
  <c r="E27" i="3" s="1"/>
  <c r="D24" i="3"/>
  <c r="D27" i="3" s="1"/>
  <c r="C24" i="3"/>
  <c r="C27" i="3" s="1"/>
  <c r="G23" i="3"/>
  <c r="F23" i="3"/>
  <c r="E23" i="3"/>
  <c r="D23" i="3"/>
  <c r="C23" i="3"/>
  <c r="J22" i="3"/>
  <c r="F12" i="3"/>
  <c r="F15" i="3" s="1"/>
  <c r="E12" i="3"/>
  <c r="E15" i="3" s="1"/>
  <c r="D12" i="3"/>
  <c r="D15" i="3" s="1"/>
  <c r="C12" i="3"/>
  <c r="C15" i="3" s="1"/>
  <c r="F11" i="3"/>
  <c r="E11" i="3"/>
  <c r="D11" i="3"/>
  <c r="C11" i="3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Y127" i="5" l="1"/>
  <c r="BX67" i="5"/>
  <c r="Z126" i="5"/>
  <c r="Z168" i="5" s="1"/>
  <c r="CG67" i="5"/>
  <c r="BG65" i="5"/>
  <c r="BZ71" i="5"/>
  <c r="CF67" i="5"/>
  <c r="BD56" i="5"/>
  <c r="BD84" i="5" s="1"/>
  <c r="BD58" i="5"/>
  <c r="BE57" i="5"/>
  <c r="BH51" i="5"/>
  <c r="BH72" i="5"/>
  <c r="Q124" i="5"/>
  <c r="Q166" i="5" s="1"/>
  <c r="CE67" i="5"/>
  <c r="BM67" i="5"/>
  <c r="CD67" i="5"/>
  <c r="DF8" i="5"/>
  <c r="CF72" i="5"/>
  <c r="Q125" i="5"/>
  <c r="BM65" i="5"/>
  <c r="T169" i="5"/>
  <c r="CG71" i="5"/>
  <c r="Z129" i="5"/>
  <c r="Z171" i="5" s="1"/>
  <c r="CF71" i="5"/>
  <c r="Z124" i="5"/>
  <c r="Z166" i="5" s="1"/>
  <c r="R129" i="5"/>
  <c r="Q118" i="5"/>
  <c r="Q128" i="5"/>
  <c r="CF68" i="5"/>
  <c r="V11" i="5"/>
  <c r="T125" i="5"/>
  <c r="T167" i="5" s="1"/>
  <c r="BY71" i="5"/>
  <c r="BZ67" i="5"/>
  <c r="BZ70" i="5"/>
  <c r="V120" i="5"/>
  <c r="V162" i="5" s="1"/>
  <c r="CE72" i="5"/>
  <c r="CD72" i="5"/>
  <c r="R128" i="5"/>
  <c r="R170" i="5" s="1"/>
  <c r="S129" i="5"/>
  <c r="S171" i="5" s="1"/>
  <c r="BY72" i="5"/>
  <c r="Y124" i="5"/>
  <c r="Y166" i="5" s="1"/>
  <c r="X129" i="5"/>
  <c r="DF9" i="5"/>
  <c r="Z116" i="5"/>
  <c r="Z158" i="5" s="1"/>
  <c r="R116" i="5"/>
  <c r="R158" i="5" s="1"/>
  <c r="BD54" i="5"/>
  <c r="BD82" i="5" s="1"/>
  <c r="BG56" i="5"/>
  <c r="BG51" i="5"/>
  <c r="BG79" i="5" s="1"/>
  <c r="BY67" i="5"/>
  <c r="DF10" i="5"/>
  <c r="BZ69" i="5"/>
  <c r="BZ68" i="5"/>
  <c r="CD71" i="5"/>
  <c r="BY68" i="5"/>
  <c r="BF57" i="5"/>
  <c r="CA68" i="5"/>
  <c r="DG9" i="5"/>
  <c r="BL71" i="5"/>
  <c r="CE70" i="5"/>
  <c r="CC71" i="5"/>
  <c r="Q116" i="5"/>
  <c r="Q158" i="5" s="1"/>
  <c r="BD52" i="5"/>
  <c r="BH58" i="5"/>
  <c r="BH86" i="5" s="1"/>
  <c r="BJ65" i="5"/>
  <c r="BI71" i="5"/>
  <c r="X124" i="5"/>
  <c r="CC67" i="5"/>
  <c r="BX71" i="5"/>
  <c r="CA72" i="5"/>
  <c r="CB71" i="5"/>
  <c r="CC70" i="5"/>
  <c r="CD69" i="5"/>
  <c r="CE68" i="5"/>
  <c r="BG68" i="5"/>
  <c r="CA69" i="5"/>
  <c r="V122" i="5"/>
  <c r="V164" i="5" s="1"/>
  <c r="CG70" i="5"/>
  <c r="BX68" i="5"/>
  <c r="CF70" i="5"/>
  <c r="CG69" i="5"/>
  <c r="BH19" i="5"/>
  <c r="Y116" i="5"/>
  <c r="Y158" i="5" s="1"/>
  <c r="CC72" i="5"/>
  <c r="CF69" i="5"/>
  <c r="BH57" i="5"/>
  <c r="BH85" i="5" s="1"/>
  <c r="BI54" i="5"/>
  <c r="BX70" i="5"/>
  <c r="CD70" i="5"/>
  <c r="CE69" i="5"/>
  <c r="BG58" i="5"/>
  <c r="BI65" i="5"/>
  <c r="BD70" i="5"/>
  <c r="S126" i="5"/>
  <c r="S168" i="5" s="1"/>
  <c r="U126" i="5"/>
  <c r="U168" i="5" s="1"/>
  <c r="Y128" i="5"/>
  <c r="Y170" i="5" s="1"/>
  <c r="CB67" i="5"/>
  <c r="BX72" i="5"/>
  <c r="BZ72" i="5"/>
  <c r="CA71" i="5"/>
  <c r="CB70" i="5"/>
  <c r="CC69" i="5"/>
  <c r="CD68" i="5"/>
  <c r="DF11" i="5"/>
  <c r="CB68" i="5"/>
  <c r="S116" i="5"/>
  <c r="S158" i="5" s="1"/>
  <c r="BF68" i="5"/>
  <c r="BY70" i="5"/>
  <c r="CE71" i="5"/>
  <c r="BY69" i="5"/>
  <c r="BK71" i="5"/>
  <c r="BX69" i="5"/>
  <c r="CG68" i="5"/>
  <c r="BJ56" i="5"/>
  <c r="BJ71" i="5"/>
  <c r="CB72" i="5"/>
  <c r="DF12" i="5"/>
  <c r="BH54" i="5"/>
  <c r="BH65" i="5"/>
  <c r="BH79" i="5" s="1"/>
  <c r="BE69" i="5"/>
  <c r="BH55" i="5"/>
  <c r="Y119" i="5"/>
  <c r="X128" i="5"/>
  <c r="U129" i="5"/>
  <c r="CG72" i="5"/>
  <c r="BG70" i="5"/>
  <c r="BE70" i="5"/>
  <c r="BH9" i="5"/>
  <c r="T118" i="5"/>
  <c r="T160" i="5" s="1"/>
  <c r="BF70" i="5"/>
  <c r="BM57" i="5"/>
  <c r="BI56" i="5"/>
  <c r="BF51" i="5"/>
  <c r="BM5" i="5"/>
  <c r="BM9" i="5"/>
  <c r="BM37" i="5" s="1"/>
  <c r="BF10" i="5"/>
  <c r="BM69" i="5"/>
  <c r="BH67" i="5"/>
  <c r="BJ11" i="5"/>
  <c r="BF52" i="5"/>
  <c r="BK72" i="5"/>
  <c r="BM70" i="5"/>
  <c r="BH69" i="5"/>
  <c r="BE67" i="5"/>
  <c r="BF55" i="5"/>
  <c r="BG10" i="5"/>
  <c r="T117" i="5"/>
  <c r="T159" i="5" s="1"/>
  <c r="BG52" i="5"/>
  <c r="BL6" i="5"/>
  <c r="BE5" i="5"/>
  <c r="BE9" i="5"/>
  <c r="BE37" i="5" s="1"/>
  <c r="BL10" i="5"/>
  <c r="BL38" i="5" s="1"/>
  <c r="BL57" i="5"/>
  <c r="BH56" i="5"/>
  <c r="T4" i="5"/>
  <c r="BD6" i="5"/>
  <c r="BD34" i="5" s="1"/>
  <c r="BD11" i="5"/>
  <c r="BD21" i="5"/>
  <c r="U121" i="5"/>
  <c r="U163" i="5" s="1"/>
  <c r="Q117" i="5"/>
  <c r="Q159" i="5" s="1"/>
  <c r="T116" i="5"/>
  <c r="T158" i="5" s="1"/>
  <c r="V116" i="5"/>
  <c r="V158" i="5" s="1"/>
  <c r="W116" i="5"/>
  <c r="W158" i="5" s="1"/>
  <c r="S117" i="5"/>
  <c r="S159" i="5" s="1"/>
  <c r="S118" i="5"/>
  <c r="S160" i="5" s="1"/>
  <c r="T119" i="5"/>
  <c r="T161" i="5" s="1"/>
  <c r="W119" i="5"/>
  <c r="W161" i="5" s="1"/>
  <c r="Z120" i="5"/>
  <c r="Z162" i="5" s="1"/>
  <c r="S120" i="5"/>
  <c r="S162" i="5" s="1"/>
  <c r="W123" i="5"/>
  <c r="W165" i="5" s="1"/>
  <c r="W124" i="5"/>
  <c r="W166" i="5" s="1"/>
  <c r="Q127" i="5"/>
  <c r="Q169" i="5" s="1"/>
  <c r="T129" i="5"/>
  <c r="T171" i="5" s="1"/>
  <c r="W129" i="5"/>
  <c r="W171" i="5" s="1"/>
  <c r="BD57" i="5"/>
  <c r="BK58" i="5"/>
  <c r="BF58" i="5"/>
  <c r="BJ57" i="5"/>
  <c r="BF56" i="5"/>
  <c r="BF84" i="5" s="1"/>
  <c r="BJ72" i="5"/>
  <c r="BL70" i="5"/>
  <c r="BG69" i="5"/>
  <c r="BD67" i="5"/>
  <c r="BJ55" i="5"/>
  <c r="BD9" i="5"/>
  <c r="BD37" i="5" s="1"/>
  <c r="BG11" i="5"/>
  <c r="BL55" i="5"/>
  <c r="BF6" i="5"/>
  <c r="BI8" i="5"/>
  <c r="BI36" i="5" s="1"/>
  <c r="BG9" i="5"/>
  <c r="BG37" i="5" s="1"/>
  <c r="BF11" i="5"/>
  <c r="BF39" i="5" s="1"/>
  <c r="BD10" i="5"/>
  <c r="BG20" i="5"/>
  <c r="S124" i="5"/>
  <c r="S166" i="5" s="1"/>
  <c r="BD51" i="5"/>
  <c r="BD65" i="5"/>
  <c r="BI72" i="5"/>
  <c r="BJ70" i="5"/>
  <c r="BJ84" i="5" s="1"/>
  <c r="BF69" i="5"/>
  <c r="BD66" i="5"/>
  <c r="BH8" i="5"/>
  <c r="BH36" i="5" s="1"/>
  <c r="BK10" i="5"/>
  <c r="BK38" i="5" s="1"/>
  <c r="BE11" i="5"/>
  <c r="BG25" i="5"/>
  <c r="BG72" i="5"/>
  <c r="BG86" i="5" s="1"/>
  <c r="BI70" i="5"/>
  <c r="BI23" i="5"/>
  <c r="BK21" i="5"/>
  <c r="BK35" i="5" s="1"/>
  <c r="BK68" i="5"/>
  <c r="BM19" i="5"/>
  <c r="BM66" i="5"/>
  <c r="BD25" i="5"/>
  <c r="BD72" i="5"/>
  <c r="BF25" i="5"/>
  <c r="BF72" i="5"/>
  <c r="BG71" i="5"/>
  <c r="BG24" i="5"/>
  <c r="BG38" i="5" s="1"/>
  <c r="BH70" i="5"/>
  <c r="BH84" i="5" s="1"/>
  <c r="BH23" i="5"/>
  <c r="BJ21" i="5"/>
  <c r="BJ68" i="5"/>
  <c r="BK20" i="5"/>
  <c r="BK67" i="5"/>
  <c r="BL19" i="5"/>
  <c r="BL66" i="5"/>
  <c r="BE18" i="5"/>
  <c r="BE65" i="5"/>
  <c r="BM54" i="5"/>
  <c r="BM82" i="5" s="1"/>
  <c r="BM53" i="5"/>
  <c r="BM52" i="5"/>
  <c r="BE52" i="5"/>
  <c r="BE51" i="5"/>
  <c r="BE54" i="5"/>
  <c r="BE82" i="5" s="1"/>
  <c r="Z117" i="5"/>
  <c r="Z159" i="5" s="1"/>
  <c r="R117" i="5"/>
  <c r="R159" i="5" s="1"/>
  <c r="Z118" i="5"/>
  <c r="Z160" i="5" s="1"/>
  <c r="R118" i="5"/>
  <c r="R160" i="5" s="1"/>
  <c r="U119" i="5"/>
  <c r="U161" i="5" s="1"/>
  <c r="V119" i="5"/>
  <c r="V161" i="5" s="1"/>
  <c r="R120" i="5"/>
  <c r="R162" i="5" s="1"/>
  <c r="R122" i="5"/>
  <c r="R164" i="5" s="1"/>
  <c r="T124" i="5"/>
  <c r="T166" i="5" s="1"/>
  <c r="Z125" i="5"/>
  <c r="Z167" i="5" s="1"/>
  <c r="R125" i="5"/>
  <c r="R167" i="5" s="1"/>
  <c r="T126" i="5"/>
  <c r="T168" i="5" s="1"/>
  <c r="BM58" i="5"/>
  <c r="BE58" i="5"/>
  <c r="BG57" i="5"/>
  <c r="BG85" i="5" s="1"/>
  <c r="BI57" i="5"/>
  <c r="BI85" i="5" s="1"/>
  <c r="BM56" i="5"/>
  <c r="BE56" i="5"/>
  <c r="BL52" i="5"/>
  <c r="BE53" i="5"/>
  <c r="BE7" i="5"/>
  <c r="BM11" i="5"/>
  <c r="BD24" i="5"/>
  <c r="BD38" i="5" s="1"/>
  <c r="BD71" i="5"/>
  <c r="BH24" i="5"/>
  <c r="BH71" i="5"/>
  <c r="BJ69" i="5"/>
  <c r="BJ22" i="5"/>
  <c r="BL20" i="5"/>
  <c r="BL34" i="5" s="1"/>
  <c r="BL67" i="5"/>
  <c r="BE19" i="5"/>
  <c r="BE66" i="5"/>
  <c r="S4" i="5"/>
  <c r="BZ49" i="5" s="1"/>
  <c r="BI22" i="5"/>
  <c r="BI69" i="5"/>
  <c r="U123" i="5"/>
  <c r="U165" i="5" s="1"/>
  <c r="BD86" i="5"/>
  <c r="BL58" i="5"/>
  <c r="BJ54" i="5"/>
  <c r="BK52" i="5"/>
  <c r="BM51" i="5"/>
  <c r="BM7" i="5"/>
  <c r="BF18" i="5"/>
  <c r="BF65" i="5"/>
  <c r="U127" i="5"/>
  <c r="U169" i="5" s="1"/>
  <c r="Z122" i="5"/>
  <c r="Z164" i="5" s="1"/>
  <c r="U124" i="5"/>
  <c r="U166" i="5" s="1"/>
  <c r="R4" i="5"/>
  <c r="BY49" i="5" s="1"/>
  <c r="BE25" i="5"/>
  <c r="BE72" i="5"/>
  <c r="BL18" i="5"/>
  <c r="BL65" i="5"/>
  <c r="BL9" i="5"/>
  <c r="BL37" i="5" s="1"/>
  <c r="W127" i="5"/>
  <c r="W169" i="5" s="1"/>
  <c r="X117" i="5"/>
  <c r="X159" i="5" s="1"/>
  <c r="W118" i="5"/>
  <c r="W160" i="5" s="1"/>
  <c r="Y120" i="5"/>
  <c r="Y162" i="5" s="1"/>
  <c r="X122" i="5"/>
  <c r="X164" i="5" s="1"/>
  <c r="X125" i="5"/>
  <c r="X167" i="5" s="1"/>
  <c r="BK51" i="5"/>
  <c r="BL25" i="5"/>
  <c r="BL72" i="5"/>
  <c r="X127" i="5"/>
  <c r="X169" i="5" s="1"/>
  <c r="BL53" i="5"/>
  <c r="BI55" i="5"/>
  <c r="BJ58" i="5"/>
  <c r="BM55" i="5"/>
  <c r="BE55" i="5"/>
  <c r="BI51" i="5"/>
  <c r="BL54" i="5"/>
  <c r="BL82" i="5" s="1"/>
  <c r="BK53" i="5"/>
  <c r="BJ52" i="5"/>
  <c r="BK66" i="5"/>
  <c r="BD55" i="5"/>
  <c r="BM21" i="5"/>
  <c r="V118" i="5"/>
  <c r="V160" i="5" s="1"/>
  <c r="R124" i="5"/>
  <c r="R166" i="5" s="1"/>
  <c r="R126" i="5"/>
  <c r="R168" i="5" s="1"/>
  <c r="BI58" i="5"/>
  <c r="BI86" i="5" s="1"/>
  <c r="BH52" i="5"/>
  <c r="BH80" i="5" s="1"/>
  <c r="BH53" i="5"/>
  <c r="BK54" i="5"/>
  <c r="BJ53" i="5"/>
  <c r="BM71" i="5"/>
  <c r="BJ67" i="5"/>
  <c r="BG66" i="5"/>
  <c r="BL51" i="5"/>
  <c r="BG55" i="5"/>
  <c r="U116" i="5"/>
  <c r="U158" i="5" s="1"/>
  <c r="Y117" i="5"/>
  <c r="Y159" i="5" s="1"/>
  <c r="Y122" i="5"/>
  <c r="Y164" i="5" s="1"/>
  <c r="Y4" i="5"/>
  <c r="BJ19" i="5"/>
  <c r="BJ66" i="5"/>
  <c r="BK56" i="5"/>
  <c r="BK84" i="5" s="1"/>
  <c r="BJ51" i="5"/>
  <c r="BE71" i="5"/>
  <c r="BE85" i="5" s="1"/>
  <c r="V4" i="5"/>
  <c r="CC49" i="5" s="1"/>
  <c r="BD22" i="5"/>
  <c r="BD69" i="5"/>
  <c r="BF67" i="5"/>
  <c r="BF20" i="5"/>
  <c r="BF34" i="5" s="1"/>
  <c r="BH4" i="5"/>
  <c r="BH32" i="5" s="1"/>
  <c r="BK8" i="5"/>
  <c r="BI9" i="5"/>
  <c r="BH10" i="5"/>
  <c r="BH11" i="5"/>
  <c r="BH39" i="5" s="1"/>
  <c r="BL21" i="5"/>
  <c r="S121" i="5"/>
  <c r="S163" i="5" s="1"/>
  <c r="U128" i="5"/>
  <c r="U170" i="5" s="1"/>
  <c r="T128" i="5"/>
  <c r="T170" i="5" s="1"/>
  <c r="S115" i="5"/>
  <c r="S157" i="5" s="1"/>
  <c r="X116" i="5"/>
  <c r="X158" i="5" s="1"/>
  <c r="Q120" i="5"/>
  <c r="Q162" i="5" s="1"/>
  <c r="X119" i="5"/>
  <c r="X161" i="5" s="1"/>
  <c r="Q122" i="5"/>
  <c r="Q164" i="5" s="1"/>
  <c r="V123" i="5"/>
  <c r="V165" i="5" s="1"/>
  <c r="X123" i="5"/>
  <c r="X165" i="5" s="1"/>
  <c r="Q126" i="5"/>
  <c r="Q168" i="5" s="1"/>
  <c r="V126" i="5"/>
  <c r="V168" i="5" s="1"/>
  <c r="W126" i="5"/>
  <c r="W168" i="5" s="1"/>
  <c r="Y126" i="5"/>
  <c r="Y168" i="5" s="1"/>
  <c r="Q129" i="5"/>
  <c r="Q171" i="5" s="1"/>
  <c r="Y129" i="5"/>
  <c r="Y171" i="5" s="1"/>
  <c r="BK55" i="5"/>
  <c r="BG53" i="5"/>
  <c r="BG81" i="5" s="1"/>
  <c r="BG54" i="5"/>
  <c r="BG82" i="5" s="1"/>
  <c r="BI53" i="5"/>
  <c r="BL69" i="5"/>
  <c r="BI68" i="5"/>
  <c r="BI67" i="5"/>
  <c r="BF66" i="5"/>
  <c r="V124" i="5"/>
  <c r="V166" i="5" s="1"/>
  <c r="Z4" i="5"/>
  <c r="BM25" i="5"/>
  <c r="BM72" i="5"/>
  <c r="BF24" i="5"/>
  <c r="BF71" i="5"/>
  <c r="AL8" i="5"/>
  <c r="BL4" i="5"/>
  <c r="V127" i="5"/>
  <c r="V169" i="5" s="1"/>
  <c r="Y118" i="5"/>
  <c r="Y160" i="5" s="1"/>
  <c r="T123" i="5"/>
  <c r="T165" i="5" s="1"/>
  <c r="Y125" i="5"/>
  <c r="Y167" i="5" s="1"/>
  <c r="BL56" i="5"/>
  <c r="BK18" i="5"/>
  <c r="BK65" i="5"/>
  <c r="AL9" i="5"/>
  <c r="BK4" i="5"/>
  <c r="U4" i="5"/>
  <c r="CB49" i="5" s="1"/>
  <c r="BK22" i="5"/>
  <c r="BK69" i="5"/>
  <c r="BL7" i="5"/>
  <c r="BM6" i="5"/>
  <c r="BM34" i="5" s="1"/>
  <c r="BE6" i="5"/>
  <c r="BE34" i="5" s="1"/>
  <c r="BF5" i="5"/>
  <c r="BF33" i="5" s="1"/>
  <c r="BG5" i="5"/>
  <c r="BG33" i="5" s="1"/>
  <c r="BD8" i="5"/>
  <c r="BD36" i="5" s="1"/>
  <c r="BG8" i="5"/>
  <c r="BG36" i="5" s="1"/>
  <c r="BJ8" i="5"/>
  <c r="BF9" i="5"/>
  <c r="BF37" i="5" s="1"/>
  <c r="BM10" i="5"/>
  <c r="BM38" i="5" s="1"/>
  <c r="BE10" i="5"/>
  <c r="BE38" i="5" s="1"/>
  <c r="BL11" i="5"/>
  <c r="BE21" i="5"/>
  <c r="T121" i="5"/>
  <c r="T163" i="5" s="1"/>
  <c r="W128" i="5"/>
  <c r="W170" i="5" s="1"/>
  <c r="V128" i="5"/>
  <c r="V170" i="5" s="1"/>
  <c r="V129" i="5"/>
  <c r="V171" i="5" s="1"/>
  <c r="BK57" i="5"/>
  <c r="BF54" i="5"/>
  <c r="BF82" i="5" s="1"/>
  <c r="BF53" i="5"/>
  <c r="BK70" i="5"/>
  <c r="BH68" i="5"/>
  <c r="V121" i="5"/>
  <c r="V163" i="5" s="1"/>
  <c r="R127" i="5"/>
  <c r="R169" i="5" s="1"/>
  <c r="Z127" i="5"/>
  <c r="Z169" i="5" s="1"/>
  <c r="W115" i="5"/>
  <c r="W157" i="5" s="1"/>
  <c r="X115" i="5"/>
  <c r="X157" i="5" s="1"/>
  <c r="U118" i="5"/>
  <c r="U160" i="5" s="1"/>
  <c r="X118" i="5"/>
  <c r="X160" i="5" s="1"/>
  <c r="Q119" i="5"/>
  <c r="Q161" i="5" s="1"/>
  <c r="W120" i="5"/>
  <c r="W162" i="5" s="1"/>
  <c r="X120" i="5"/>
  <c r="X162" i="5" s="1"/>
  <c r="BD53" i="5"/>
  <c r="BI52" i="5"/>
  <c r="BI66" i="5"/>
  <c r="X4" i="5"/>
  <c r="BK39" i="5"/>
  <c r="AL11" i="5"/>
  <c r="BJ4" i="5"/>
  <c r="BJ32" i="5" s="1"/>
  <c r="BM8" i="5"/>
  <c r="BM36" i="5" s="1"/>
  <c r="BE8" i="5"/>
  <c r="BE36" i="5" s="1"/>
  <c r="BK9" i="5"/>
  <c r="BK37" i="5" s="1"/>
  <c r="BJ10" i="5"/>
  <c r="BJ38" i="5" s="1"/>
  <c r="W121" i="5"/>
  <c r="W163" i="5" s="1"/>
  <c r="W4" i="5"/>
  <c r="BJ39" i="5"/>
  <c r="AL10" i="5"/>
  <c r="BI4" i="5"/>
  <c r="BI32" i="5" s="1"/>
  <c r="BL8" i="5"/>
  <c r="BL36" i="5" s="1"/>
  <c r="BJ9" i="5"/>
  <c r="BJ37" i="5" s="1"/>
  <c r="BI10" i="5"/>
  <c r="BI38" i="5" s="1"/>
  <c r="BI11" i="5"/>
  <c r="BI39" i="5" s="1"/>
  <c r="X121" i="5"/>
  <c r="X163" i="5" s="1"/>
  <c r="S128" i="5"/>
  <c r="S170" i="5" s="1"/>
  <c r="U117" i="5"/>
  <c r="U159" i="5" s="1"/>
  <c r="V117" i="5"/>
  <c r="V159" i="5" s="1"/>
  <c r="W117" i="5"/>
  <c r="W159" i="5" s="1"/>
  <c r="Z119" i="5"/>
  <c r="Z161" i="5" s="1"/>
  <c r="R119" i="5"/>
  <c r="R161" i="5" s="1"/>
  <c r="S119" i="5"/>
  <c r="S161" i="5" s="1"/>
  <c r="T120" i="5"/>
  <c r="T162" i="5" s="1"/>
  <c r="U120" i="5"/>
  <c r="U162" i="5" s="1"/>
  <c r="U125" i="5"/>
  <c r="U167" i="5" s="1"/>
  <c r="V125" i="5"/>
  <c r="V167" i="5" s="1"/>
  <c r="W125" i="5"/>
  <c r="W167" i="5" s="1"/>
  <c r="X170" i="5"/>
  <c r="X166" i="5"/>
  <c r="Q160" i="5"/>
  <c r="Y161" i="5"/>
  <c r="Y169" i="5"/>
  <c r="BF36" i="5"/>
  <c r="Q170" i="5"/>
  <c r="BF4" i="5"/>
  <c r="S122" i="5"/>
  <c r="S164" i="5" s="1"/>
  <c r="X168" i="5"/>
  <c r="Z170" i="5"/>
  <c r="R171" i="5"/>
  <c r="X171" i="5"/>
  <c r="BJ7" i="5"/>
  <c r="BK6" i="5"/>
  <c r="BL5" i="5"/>
  <c r="BM4" i="5"/>
  <c r="BM32" i="5" s="1"/>
  <c r="BE4" i="5"/>
  <c r="Q4" i="5"/>
  <c r="BX49" i="5" s="1"/>
  <c r="Q121" i="5"/>
  <c r="Q163" i="5" s="1"/>
  <c r="Y121" i="5"/>
  <c r="Y163" i="5" s="1"/>
  <c r="T122" i="5"/>
  <c r="T164" i="5" s="1"/>
  <c r="Q123" i="5"/>
  <c r="Q165" i="5" s="1"/>
  <c r="Y123" i="5"/>
  <c r="Y165" i="5" s="1"/>
  <c r="S125" i="5"/>
  <c r="S167" i="5" s="1"/>
  <c r="BG4" i="5"/>
  <c r="BG32" i="5" s="1"/>
  <c r="BD5" i="5"/>
  <c r="BD33" i="5" s="1"/>
  <c r="BI7" i="5"/>
  <c r="BI35" i="5" s="1"/>
  <c r="BJ6" i="5"/>
  <c r="BJ34" i="5" s="1"/>
  <c r="BK5" i="5"/>
  <c r="BK33" i="5" s="1"/>
  <c r="U122" i="5"/>
  <c r="U164" i="5" s="1"/>
  <c r="R123" i="5"/>
  <c r="R165" i="5" s="1"/>
  <c r="Z123" i="5"/>
  <c r="Z165" i="5" s="1"/>
  <c r="BD4" i="5"/>
  <c r="BD32" i="5" s="1"/>
  <c r="BH7" i="5"/>
  <c r="BH35" i="5" s="1"/>
  <c r="BI6" i="5"/>
  <c r="BI34" i="5" s="1"/>
  <c r="BJ5" i="5"/>
  <c r="R115" i="5"/>
  <c r="R157" i="5" s="1"/>
  <c r="Z115" i="5"/>
  <c r="Z157" i="5" s="1"/>
  <c r="S123" i="5"/>
  <c r="S165" i="5" s="1"/>
  <c r="BD7" i="5"/>
  <c r="BD35" i="5" s="1"/>
  <c r="BG7" i="5"/>
  <c r="BG35" i="5" s="1"/>
  <c r="BH6" i="5"/>
  <c r="BH34" i="5" s="1"/>
  <c r="BI5" i="5"/>
  <c r="BI33" i="5" s="1"/>
  <c r="Q115" i="5"/>
  <c r="Q157" i="5" s="1"/>
  <c r="Y115" i="5"/>
  <c r="Y157" i="5" s="1"/>
  <c r="Q167" i="5"/>
  <c r="U171" i="5"/>
  <c r="BF7" i="5"/>
  <c r="BF35" i="5" s="1"/>
  <c r="BG6" i="5"/>
  <c r="BH5" i="5"/>
  <c r="BH33" i="5" s="1"/>
  <c r="T115" i="5"/>
  <c r="T157" i="5" s="1"/>
  <c r="V115" i="5"/>
  <c r="V157" i="5" s="1"/>
  <c r="U115" i="5"/>
  <c r="U157" i="5" s="1"/>
  <c r="R121" i="5"/>
  <c r="R163" i="5" s="1"/>
  <c r="Z121" i="5"/>
  <c r="Z163" i="5" s="1"/>
  <c r="W122" i="5"/>
  <c r="W164" i="5" s="1"/>
  <c r="T6" i="5"/>
  <c r="R9" i="5"/>
  <c r="R51" i="5" s="1"/>
  <c r="Z17" i="5"/>
  <c r="Z59" i="5" s="1"/>
  <c r="T7" i="5"/>
  <c r="T49" i="5" s="1"/>
  <c r="T8" i="5"/>
  <c r="T12" i="5"/>
  <c r="T15" i="5"/>
  <c r="T57" i="5" s="1"/>
  <c r="T16" i="5"/>
  <c r="S16" i="5"/>
  <c r="Z9" i="5"/>
  <c r="Z51" i="5" s="1"/>
  <c r="R17" i="5"/>
  <c r="R59" i="5" s="1"/>
  <c r="U6" i="5"/>
  <c r="U14" i="5"/>
  <c r="T5" i="5"/>
  <c r="T47" i="5" s="1"/>
  <c r="S8" i="5"/>
  <c r="T9" i="5"/>
  <c r="T51" i="5" s="1"/>
  <c r="T10" i="5"/>
  <c r="T11" i="5"/>
  <c r="T53" i="5" s="1"/>
  <c r="T13" i="5"/>
  <c r="T55" i="5" s="1"/>
  <c r="T14" i="5"/>
  <c r="T17" i="5"/>
  <c r="T59" i="5" s="1"/>
  <c r="T18" i="5"/>
  <c r="S46" i="5"/>
  <c r="S5" i="5"/>
  <c r="S47" i="5" s="1"/>
  <c r="S6" i="5"/>
  <c r="S7" i="5"/>
  <c r="S49" i="5" s="1"/>
  <c r="S9" i="5"/>
  <c r="S51" i="5" s="1"/>
  <c r="S10" i="5"/>
  <c r="S11" i="5"/>
  <c r="S53" i="5" s="1"/>
  <c r="S12" i="5"/>
  <c r="S13" i="5"/>
  <c r="S55" i="5" s="1"/>
  <c r="S14" i="5"/>
  <c r="S15" i="5"/>
  <c r="S57" i="5" s="1"/>
  <c r="S17" i="5"/>
  <c r="S59" i="5" s="1"/>
  <c r="S18" i="5"/>
  <c r="Z8" i="5"/>
  <c r="Z11" i="5"/>
  <c r="Z53" i="5" s="1"/>
  <c r="Z13" i="5"/>
  <c r="Z55" i="5" s="1"/>
  <c r="Z14" i="5"/>
  <c r="Z18" i="5"/>
  <c r="Q47" i="5"/>
  <c r="V5" i="5"/>
  <c r="V47" i="5" s="1"/>
  <c r="Y5" i="5"/>
  <c r="Y47" i="5" s="1"/>
  <c r="Q6" i="5"/>
  <c r="Y6" i="5"/>
  <c r="Q7" i="5"/>
  <c r="Q49" i="5" s="1"/>
  <c r="Y7" i="5"/>
  <c r="Y49" i="5" s="1"/>
  <c r="Q8" i="5"/>
  <c r="Y8" i="5"/>
  <c r="Q9" i="5"/>
  <c r="Q51" i="5" s="1"/>
  <c r="Y9" i="5"/>
  <c r="Y51" i="5" s="1"/>
  <c r="Q10" i="5"/>
  <c r="Y10" i="5"/>
  <c r="Q11" i="5"/>
  <c r="Q53" i="5" s="1"/>
  <c r="X11" i="5"/>
  <c r="X53" i="5" s="1"/>
  <c r="Y11" i="5"/>
  <c r="Y53" i="5" s="1"/>
  <c r="Q12" i="5"/>
  <c r="W12" i="5"/>
  <c r="Y12" i="5"/>
  <c r="Q13" i="5"/>
  <c r="Q55" i="5" s="1"/>
  <c r="V13" i="5"/>
  <c r="V55" i="5" s="1"/>
  <c r="Y13" i="5"/>
  <c r="Y55" i="5" s="1"/>
  <c r="Q14" i="5"/>
  <c r="Y14" i="5"/>
  <c r="Q15" i="5"/>
  <c r="Q57" i="5" s="1"/>
  <c r="Y15" i="5"/>
  <c r="Y57" i="5" s="1"/>
  <c r="Q16" i="5"/>
  <c r="Y16" i="5"/>
  <c r="Q17" i="5"/>
  <c r="Q59" i="5" s="1"/>
  <c r="Y17" i="5"/>
  <c r="Y59" i="5" s="1"/>
  <c r="Q18" i="5"/>
  <c r="Y18" i="5"/>
  <c r="Z6" i="5"/>
  <c r="Z12" i="5"/>
  <c r="Z15" i="5"/>
  <c r="Z57" i="5" s="1"/>
  <c r="R18" i="5"/>
  <c r="X5" i="5"/>
  <c r="X47" i="5" s="1"/>
  <c r="X6" i="5"/>
  <c r="X7" i="5"/>
  <c r="X49" i="5" s="1"/>
  <c r="X8" i="5"/>
  <c r="X9" i="5"/>
  <c r="X51" i="5" s="1"/>
  <c r="X10" i="5"/>
  <c r="X12" i="5"/>
  <c r="X13" i="5"/>
  <c r="X55" i="5" s="1"/>
  <c r="X14" i="5"/>
  <c r="X15" i="5"/>
  <c r="X57" i="5" s="1"/>
  <c r="X16" i="5"/>
  <c r="X17" i="5"/>
  <c r="X59" i="5" s="1"/>
  <c r="X18" i="5"/>
  <c r="Z5" i="5"/>
  <c r="Z47" i="5" s="1"/>
  <c r="R6" i="5"/>
  <c r="R7" i="5"/>
  <c r="R49" i="5" s="1"/>
  <c r="R10" i="5"/>
  <c r="R11" i="5"/>
  <c r="R53" i="5" s="1"/>
  <c r="R15" i="5"/>
  <c r="R57" i="5" s="1"/>
  <c r="W5" i="5"/>
  <c r="W47" i="5" s="1"/>
  <c r="W6" i="5"/>
  <c r="W7" i="5"/>
  <c r="W49" i="5" s="1"/>
  <c r="W8" i="5"/>
  <c r="W9" i="5"/>
  <c r="W51" i="5" s="1"/>
  <c r="W10" i="5"/>
  <c r="W11" i="5"/>
  <c r="W53" i="5" s="1"/>
  <c r="W13" i="5"/>
  <c r="W55" i="5" s="1"/>
  <c r="W14" i="5"/>
  <c r="W15" i="5"/>
  <c r="W57" i="5" s="1"/>
  <c r="W16" i="5"/>
  <c r="W17" i="5"/>
  <c r="W59" i="5" s="1"/>
  <c r="W18" i="5"/>
  <c r="R46" i="5"/>
  <c r="R5" i="5"/>
  <c r="R47" i="5" s="1"/>
  <c r="Z7" i="5"/>
  <c r="Z49" i="5" s="1"/>
  <c r="Z10" i="5"/>
  <c r="R14" i="5"/>
  <c r="R16" i="5"/>
  <c r="V6" i="5"/>
  <c r="V7" i="5"/>
  <c r="V49" i="5" s="1"/>
  <c r="V8" i="5"/>
  <c r="V9" i="5"/>
  <c r="V51" i="5" s="1"/>
  <c r="V10" i="5"/>
  <c r="V53" i="5"/>
  <c r="V12" i="5"/>
  <c r="V14" i="5"/>
  <c r="V15" i="5"/>
  <c r="V57" i="5" s="1"/>
  <c r="V16" i="5"/>
  <c r="V17" i="5"/>
  <c r="V59" i="5" s="1"/>
  <c r="V18" i="5"/>
  <c r="R8" i="5"/>
  <c r="R12" i="5"/>
  <c r="R13" i="5"/>
  <c r="R55" i="5" s="1"/>
  <c r="Z16" i="5"/>
  <c r="U5" i="5"/>
  <c r="U47" i="5" s="1"/>
  <c r="U7" i="5"/>
  <c r="U49" i="5" s="1"/>
  <c r="U8" i="5"/>
  <c r="U9" i="5"/>
  <c r="U51" i="5" s="1"/>
  <c r="U10" i="5"/>
  <c r="U11" i="5"/>
  <c r="U53" i="5" s="1"/>
  <c r="U12" i="5"/>
  <c r="U13" i="5"/>
  <c r="U55" i="5" s="1"/>
  <c r="U15" i="5"/>
  <c r="U57" i="5" s="1"/>
  <c r="U16" i="5"/>
  <c r="U17" i="5"/>
  <c r="U59" i="5" s="1"/>
  <c r="U18" i="5"/>
  <c r="BF81" i="5" l="1"/>
  <c r="BM81" i="5"/>
  <c r="BJ86" i="5"/>
  <c r="BL85" i="5"/>
  <c r="BE80" i="5"/>
  <c r="BM83" i="5"/>
  <c r="Q46" i="5"/>
  <c r="BE35" i="5"/>
  <c r="BH82" i="5"/>
  <c r="BJ83" i="5"/>
  <c r="BF38" i="5"/>
  <c r="BI37" i="5"/>
  <c r="BH83" i="5"/>
  <c r="BG84" i="5"/>
  <c r="U46" i="5"/>
  <c r="V46" i="5"/>
  <c r="BJ79" i="5"/>
  <c r="BG83" i="5"/>
  <c r="BJ80" i="5"/>
  <c r="BM79" i="5"/>
  <c r="BJ85" i="5"/>
  <c r="V50" i="5"/>
  <c r="CC51" i="5"/>
  <c r="W52" i="5"/>
  <c r="CD52" i="5"/>
  <c r="CD57" i="5"/>
  <c r="Y48" i="5"/>
  <c r="CF50" i="5"/>
  <c r="T60" i="5"/>
  <c r="CA56" i="5"/>
  <c r="BK36" i="5"/>
  <c r="BE81" i="5"/>
  <c r="Y58" i="5"/>
  <c r="CF55" i="5"/>
  <c r="V58" i="5"/>
  <c r="CC55" i="5"/>
  <c r="R52" i="5"/>
  <c r="BY57" i="5"/>
  <c r="BY52" i="5"/>
  <c r="S54" i="5"/>
  <c r="BZ53" i="5"/>
  <c r="T54" i="5"/>
  <c r="CA53" i="5"/>
  <c r="BJ36" i="5"/>
  <c r="Q52" i="5"/>
  <c r="BX52" i="5"/>
  <c r="BX57" i="5"/>
  <c r="V56" i="5"/>
  <c r="CC54" i="5"/>
  <c r="W50" i="5"/>
  <c r="CD51" i="5"/>
  <c r="X54" i="5"/>
  <c r="CE53" i="5"/>
  <c r="T56" i="5"/>
  <c r="CA54" i="5"/>
  <c r="W46" i="5"/>
  <c r="CD49" i="5"/>
  <c r="Z46" i="5"/>
  <c r="CG49" i="5"/>
  <c r="W58" i="5"/>
  <c r="CD55" i="5"/>
  <c r="X52" i="5"/>
  <c r="CE57" i="5"/>
  <c r="CE52" i="5"/>
  <c r="BK83" i="5"/>
  <c r="BG80" i="5"/>
  <c r="U52" i="5"/>
  <c r="CB52" i="5"/>
  <c r="CB57" i="5"/>
  <c r="Z56" i="5"/>
  <c r="CG54" i="5"/>
  <c r="Y52" i="5"/>
  <c r="CF57" i="5"/>
  <c r="CF52" i="5"/>
  <c r="W60" i="5"/>
  <c r="CD56" i="5"/>
  <c r="R60" i="5"/>
  <c r="BY56" i="5"/>
  <c r="T50" i="5"/>
  <c r="CA51" i="5"/>
  <c r="U54" i="5"/>
  <c r="CB53" i="5"/>
  <c r="Z50" i="5"/>
  <c r="CG51" i="5"/>
  <c r="BK34" i="5"/>
  <c r="BE84" i="5"/>
  <c r="V54" i="5"/>
  <c r="CC53" i="5"/>
  <c r="Z54" i="5"/>
  <c r="CG53" i="5"/>
  <c r="W54" i="5"/>
  <c r="CD53" i="5"/>
  <c r="S60" i="5"/>
  <c r="BZ56" i="5"/>
  <c r="BH37" i="5"/>
  <c r="BD79" i="5"/>
  <c r="T46" i="5"/>
  <c r="CA49" i="5"/>
  <c r="R54" i="5"/>
  <c r="BY53" i="5"/>
  <c r="R56" i="5"/>
  <c r="BY54" i="5"/>
  <c r="W48" i="5"/>
  <c r="CD50" i="5"/>
  <c r="X60" i="5"/>
  <c r="CE56" i="5"/>
  <c r="Z48" i="5"/>
  <c r="CG50" i="5"/>
  <c r="Q54" i="5"/>
  <c r="BX53" i="5"/>
  <c r="BD85" i="5"/>
  <c r="BM33" i="5"/>
  <c r="U60" i="5"/>
  <c r="CB56" i="5"/>
  <c r="R50" i="5"/>
  <c r="BY51" i="5"/>
  <c r="V52" i="5"/>
  <c r="CC57" i="5"/>
  <c r="CC52" i="5"/>
  <c r="Z52" i="5"/>
  <c r="CG52" i="5"/>
  <c r="CG57" i="5"/>
  <c r="W56" i="5"/>
  <c r="CD54" i="5"/>
  <c r="X50" i="5"/>
  <c r="CE51" i="5"/>
  <c r="Y60" i="5"/>
  <c r="CF56" i="5"/>
  <c r="Y56" i="5"/>
  <c r="CF54" i="5"/>
  <c r="Q50" i="5"/>
  <c r="BX51" i="5"/>
  <c r="S48" i="5"/>
  <c r="BZ50" i="5"/>
  <c r="T52" i="5"/>
  <c r="CA57" i="5"/>
  <c r="CA52" i="5"/>
  <c r="S58" i="5"/>
  <c r="BZ55" i="5"/>
  <c r="T48" i="5"/>
  <c r="CA50" i="5"/>
  <c r="BK85" i="5"/>
  <c r="BE83" i="5"/>
  <c r="BF79" i="5"/>
  <c r="BE33" i="5"/>
  <c r="BG34" i="5"/>
  <c r="U58" i="5"/>
  <c r="CB55" i="5"/>
  <c r="X48" i="5"/>
  <c r="CE50" i="5"/>
  <c r="S50" i="5"/>
  <c r="BZ51" i="5"/>
  <c r="X56" i="5"/>
  <c r="CE54" i="5"/>
  <c r="Q48" i="5"/>
  <c r="BX50" i="5"/>
  <c r="U56" i="5"/>
  <c r="CB54" i="5"/>
  <c r="Z58" i="5"/>
  <c r="CG55" i="5"/>
  <c r="R48" i="5"/>
  <c r="BY50" i="5"/>
  <c r="Q58" i="5"/>
  <c r="BX55" i="5"/>
  <c r="Y54" i="5"/>
  <c r="CF53" i="5"/>
  <c r="S52" i="5"/>
  <c r="BZ57" i="5"/>
  <c r="BZ52" i="5"/>
  <c r="U48" i="5"/>
  <c r="CB50" i="5"/>
  <c r="R58" i="5"/>
  <c r="BY55" i="5"/>
  <c r="X46" i="5"/>
  <c r="CE49" i="5"/>
  <c r="BJ82" i="5"/>
  <c r="BL83" i="5"/>
  <c r="BI84" i="5"/>
  <c r="Y50" i="5"/>
  <c r="CF51" i="5"/>
  <c r="Y46" i="5"/>
  <c r="CF49" i="5"/>
  <c r="BI79" i="5"/>
  <c r="U50" i="5"/>
  <c r="CB51" i="5"/>
  <c r="V60" i="5"/>
  <c r="CC56" i="5"/>
  <c r="X58" i="5"/>
  <c r="CE55" i="5"/>
  <c r="Q60" i="5"/>
  <c r="BX56" i="5"/>
  <c r="Q56" i="5"/>
  <c r="BX54" i="5"/>
  <c r="Z60" i="5"/>
  <c r="CG56" i="5"/>
  <c r="S56" i="5"/>
  <c r="BZ54" i="5"/>
  <c r="T58" i="5"/>
  <c r="CA55" i="5"/>
  <c r="BD81" i="5"/>
  <c r="BF85" i="5"/>
  <c r="BI82" i="5"/>
  <c r="BE86" i="5"/>
  <c r="BD80" i="5"/>
  <c r="BK86" i="5"/>
  <c r="BF83" i="5"/>
  <c r="V48" i="5"/>
  <c r="CC50" i="5"/>
  <c r="BF80" i="5"/>
  <c r="BL35" i="5"/>
  <c r="BM85" i="5"/>
  <c r="BF86" i="5"/>
  <c r="BM39" i="5"/>
  <c r="BM86" i="5"/>
  <c r="BE32" i="5"/>
  <c r="BK32" i="5"/>
  <c r="BM35" i="5"/>
  <c r="BK80" i="5"/>
  <c r="BE39" i="5"/>
  <c r="BK82" i="5"/>
  <c r="BJ33" i="5"/>
  <c r="BL33" i="5"/>
  <c r="BL84" i="5"/>
  <c r="BH81" i="5"/>
  <c r="BM84" i="5"/>
  <c r="BD39" i="5"/>
  <c r="BG39" i="5"/>
  <c r="BL39" i="5"/>
  <c r="BL32" i="5"/>
  <c r="BD83" i="5"/>
  <c r="BM80" i="5"/>
  <c r="BI81" i="5"/>
  <c r="BI83" i="5"/>
  <c r="BL80" i="5"/>
  <c r="BL86" i="5"/>
  <c r="BJ81" i="5"/>
  <c r="BK79" i="5"/>
  <c r="BF32" i="5"/>
  <c r="BL79" i="5"/>
  <c r="BL81" i="5"/>
  <c r="BH38" i="5"/>
  <c r="BI80" i="5"/>
  <c r="BE79" i="5"/>
  <c r="BJ35" i="5"/>
  <c r="BK81" i="5"/>
</calcChain>
</file>

<file path=xl/sharedStrings.xml><?xml version="1.0" encoding="utf-8"?>
<sst xmlns="http://schemas.openxmlformats.org/spreadsheetml/2006/main" count="332" uniqueCount="81">
  <si>
    <t>Percent Chance of Dealer Hitting 17-21 Given Known Card</t>
  </si>
  <si>
    <t>Bust</t>
  </si>
  <si>
    <t>@ 130,000,000 Trials</t>
  </si>
  <si>
    <t>Percent Chance of Landing on 17-21 Given Your Starting Hand Value</t>
  </si>
  <si>
    <t>Percent Chance of Busting Given Your Starting Hand Value</t>
  </si>
  <si>
    <t>Drawing 1 Card</t>
  </si>
  <si>
    <t>Total %</t>
  </si>
  <si>
    <t>Drawing 2 Cards</t>
  </si>
  <si>
    <t>Drawing 3 Cards</t>
  </si>
  <si>
    <t>You Have 11 and Draw One Card</t>
  </si>
  <si>
    <t>Dealer Shows</t>
  </si>
  <si>
    <t>You Have 17, Dealer Showing 8, 9, 10, or 11</t>
  </si>
  <si>
    <t>Your Odds of Busting</t>
  </si>
  <si>
    <t>Dealer's Odds of Hitting 18-21</t>
  </si>
  <si>
    <t>Dealer's Odds - Your Odds</t>
  </si>
  <si>
    <t>So, you never statistically should hit on 17</t>
  </si>
  <si>
    <t>You Have 16, Dealer Showing 7, 8, 9, 10, or 11</t>
  </si>
  <si>
    <t>Odds of hitting 1-5 on next hit with 16 showing:</t>
  </si>
  <si>
    <t>Dealer's Odds of Hitting 17-21</t>
  </si>
  <si>
    <t>So, you statistically hit on 16 because the odds of the dealer getting 17-21 are much greater than your odds of busting</t>
  </si>
  <si>
    <t>Dealer Showing</t>
  </si>
  <si>
    <t>A</t>
  </si>
  <si>
    <t>Player's Hand</t>
  </si>
  <si>
    <t>A-2</t>
  </si>
  <si>
    <t>A-3</t>
  </si>
  <si>
    <t>A-4</t>
  </si>
  <si>
    <t>A-5</t>
  </si>
  <si>
    <t>A-6</t>
  </si>
  <si>
    <t>A-7</t>
  </si>
  <si>
    <t>A-8</t>
  </si>
  <si>
    <t>A-9</t>
  </si>
  <si>
    <t>2-2</t>
  </si>
  <si>
    <t>3-3</t>
  </si>
  <si>
    <t>4-4</t>
  </si>
  <si>
    <t>5-5</t>
  </si>
  <si>
    <t>6-6</t>
  </si>
  <si>
    <t>7-7</t>
  </si>
  <si>
    <t>8-8</t>
  </si>
  <si>
    <t>9-9</t>
  </si>
  <si>
    <t>10-10</t>
  </si>
  <si>
    <t>A-A</t>
  </si>
  <si>
    <t>You Have 6 and Draw One Card</t>
  </si>
  <si>
    <t>You Have 7 and Draw One Card</t>
  </si>
  <si>
    <t>You Have 8 and Draw One Card</t>
  </si>
  <si>
    <t>You Have 9 and Draw One Card</t>
  </si>
  <si>
    <t>You Have 10 and Draw One Card</t>
  </si>
  <si>
    <t>You Have 12 and Draw One Card</t>
  </si>
  <si>
    <t>You Have 13 and Draw One Card</t>
  </si>
  <si>
    <t>You Have 14 and Draw One Card</t>
  </si>
  <si>
    <t>You Have 15 and Draw One Card</t>
  </si>
  <si>
    <t>You Have 16 and Draw One Card</t>
  </si>
  <si>
    <t>You Have 17 and Draw One Card</t>
  </si>
  <si>
    <t>You Have 18 and Draw One Card</t>
  </si>
  <si>
    <t>You Have 19 and Draw One Card</t>
  </si>
  <si>
    <t>You Have 20 and Draw One Card</t>
  </si>
  <si>
    <t>Odds of Winning if You Hit One Time</t>
  </si>
  <si>
    <t>Odds of Winning if You Stand With What You Are Dealt</t>
  </si>
  <si>
    <t>Hitting One Time Odds - Standing Odds</t>
  </si>
  <si>
    <t>if &gt; 0.02: Hit</t>
  </si>
  <si>
    <t>If  0.02 &gt; x &gt; -0.02: Player's choice</t>
  </si>
  <si>
    <t>If &lt; -0.02: Stand</t>
  </si>
  <si>
    <t>Hand</t>
  </si>
  <si>
    <t>% Chance of Drawing One Card to Make 17-21 (generally)
**First hit is "Free"**</t>
  </si>
  <si>
    <t>% Chance of Hitting 17-21 Off First or Second Card</t>
  </si>
  <si>
    <t>% Chance of Drawing One Card to Make 17-21 (or better than your current score)
**First hit is "Free"**</t>
  </si>
  <si>
    <t>You Have A-2 through A-5 and Draw One Card</t>
  </si>
  <si>
    <t>You Have A-6 and Draw One Card</t>
  </si>
  <si>
    <t>You Have A-9 and Draw One Card</t>
  </si>
  <si>
    <t>You Have A-8 and Draw One Card</t>
  </si>
  <si>
    <t>You Have A-7 and Draw One Card</t>
  </si>
  <si>
    <t>Odds of Not Losing Money if You Hit One Time</t>
  </si>
  <si>
    <t>Odds of Not Losing Money if You Stand With What You Are Dealt</t>
  </si>
  <si>
    <t>Odds of WInning if You Stand With What You Are Dealt</t>
  </si>
  <si>
    <t>Splitting the Hand</t>
  </si>
  <si>
    <t>Not splitting the Hand</t>
  </si>
  <si>
    <t>Odds of Not Losing Money if You Stand With the Hand You Are Dealt</t>
  </si>
  <si>
    <t>% Chance of Getting the Following Off the Next Card Drawn</t>
  </si>
  <si>
    <t>% Chance of Busting on Next Card Including Frequency</t>
  </si>
  <si>
    <t>SUM</t>
  </si>
  <si>
    <t>Odds of Getting 17-21 on Second Card Drawn</t>
  </si>
  <si>
    <t>Splitting Odds - Non-Splitting 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</si>
</sst>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0" fillId="0" borderId="6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textRotation="90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 vertical="center" textRotation="90"/>
    </xf>
    <xf numFmtId="0" fontId="0" fillId="0" borderId="10" xfId="0" applyBorder="1"/>
    <xf numFmtId="0" fontId="0" fillId="0" borderId="12" xfId="0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22"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zoomScale="122" workbookViewId="0">
      <selection activeCell="E20" sqref="E20"/>
    </sheetView>
  </sheetViews>
  <sheetFormatPr defaultRowHeight="14.4" x14ac:dyDescent="0.3"/>
  <cols>
    <col min="1" max="1" width="15.77734375" customWidth="1"/>
  </cols>
  <sheetData>
    <row r="1" spans="1:13" ht="36" customHeight="1" x14ac:dyDescent="0.3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2"/>
      <c r="M1" s="2"/>
    </row>
    <row r="2" spans="1:13" ht="15" customHeight="1" thickBot="1" x14ac:dyDescent="0.35">
      <c r="A2" s="7"/>
      <c r="B2" s="6">
        <v>2</v>
      </c>
      <c r="C2" s="6">
        <v>3</v>
      </c>
      <c r="D2" s="6">
        <v>4</v>
      </c>
      <c r="E2" s="6">
        <v>5</v>
      </c>
      <c r="F2" s="6">
        <v>6</v>
      </c>
      <c r="G2" s="6">
        <v>7</v>
      </c>
      <c r="H2" s="6">
        <v>8</v>
      </c>
      <c r="I2" s="6">
        <v>9</v>
      </c>
      <c r="J2" s="6">
        <v>10</v>
      </c>
      <c r="K2" s="6">
        <v>11</v>
      </c>
      <c r="L2" s="2"/>
      <c r="M2" s="2"/>
    </row>
    <row r="3" spans="1:13" ht="15" customHeight="1" thickTop="1" x14ac:dyDescent="0.3">
      <c r="A3" s="5">
        <v>17</v>
      </c>
      <c r="B3" s="1">
        <v>13.833313680409949</v>
      </c>
      <c r="C3" s="1">
        <v>13.3366031511871</v>
      </c>
      <c r="D3" s="1">
        <v>12.98804320180845</v>
      </c>
      <c r="E3" s="1">
        <v>12.12708045958642</v>
      </c>
      <c r="F3" s="1">
        <v>16.589760966393179</v>
      </c>
      <c r="G3" s="1">
        <v>36.895335368905947</v>
      </c>
      <c r="H3" s="1">
        <v>12.907116465168899</v>
      </c>
      <c r="I3" s="1">
        <v>12.030678275654971</v>
      </c>
      <c r="J3" s="1">
        <v>11.2026475274779</v>
      </c>
      <c r="K3" s="1">
        <v>5.4672673493733841</v>
      </c>
      <c r="L3" s="2"/>
      <c r="M3" s="2"/>
    </row>
    <row r="4" spans="1:13" x14ac:dyDescent="0.3">
      <c r="A4" s="5">
        <v>18</v>
      </c>
      <c r="B4" s="1">
        <v>13.24868410210183</v>
      </c>
      <c r="C4" s="1">
        <v>12.90000058912638</v>
      </c>
      <c r="D4" s="1">
        <v>12.31321840371716</v>
      </c>
      <c r="E4" s="1">
        <v>12.140654699893419</v>
      </c>
      <c r="F4" s="1">
        <v>10.64560724331305</v>
      </c>
      <c r="G4" s="1">
        <v>13.807515269545011</v>
      </c>
      <c r="H4" s="1">
        <v>35.941725080301858</v>
      </c>
      <c r="I4" s="1">
        <v>11.745485922738469</v>
      </c>
      <c r="J4" s="1">
        <v>11.173794957103389</v>
      </c>
      <c r="K4" s="1">
        <v>11.425718717645291</v>
      </c>
      <c r="L4" s="2"/>
      <c r="M4" s="2"/>
    </row>
    <row r="5" spans="1:13" x14ac:dyDescent="0.3">
      <c r="A5" s="5">
        <v>19</v>
      </c>
      <c r="B5" s="1">
        <v>12.7726743358958</v>
      </c>
      <c r="C5" s="1">
        <v>12.321738094579549</v>
      </c>
      <c r="D5" s="1">
        <v>12.006457164317879</v>
      </c>
      <c r="E5" s="1">
        <v>11.631635670985981</v>
      </c>
      <c r="F5" s="1">
        <v>10.64583703624664</v>
      </c>
      <c r="G5" s="1">
        <v>7.8579010425266924</v>
      </c>
      <c r="H5" s="1">
        <v>12.888440915906591</v>
      </c>
      <c r="I5" s="1">
        <v>35.159010229262137</v>
      </c>
      <c r="J5" s="1">
        <v>11.200657436080389</v>
      </c>
      <c r="K5" s="1">
        <v>10.971196491508429</v>
      </c>
      <c r="L5" s="2"/>
      <c r="M5" s="2"/>
    </row>
    <row r="6" spans="1:13" x14ac:dyDescent="0.3">
      <c r="A6" s="5">
        <v>20</v>
      </c>
      <c r="B6" s="1">
        <v>12.120985391592979</v>
      </c>
      <c r="C6" s="1">
        <v>11.843956596762659</v>
      </c>
      <c r="D6" s="1">
        <v>11.464262665110089</v>
      </c>
      <c r="E6" s="1">
        <v>11.02341181887828</v>
      </c>
      <c r="F6" s="1">
        <v>10.163132001753221</v>
      </c>
      <c r="G6" s="1">
        <v>7.8761437844107967</v>
      </c>
      <c r="H6" s="1">
        <v>6.9304603012468187</v>
      </c>
      <c r="I6" s="1">
        <v>12.041270247761039</v>
      </c>
      <c r="J6" s="1">
        <v>33.964637052137441</v>
      </c>
      <c r="K6" s="1">
        <v>11.01000838941024</v>
      </c>
      <c r="L6" s="2"/>
      <c r="M6" s="2"/>
    </row>
    <row r="7" spans="1:13" ht="15" customHeight="1" thickBot="1" x14ac:dyDescent="0.35">
      <c r="A7" s="5">
        <v>21</v>
      </c>
      <c r="B7" s="1">
        <v>11.51364022620216</v>
      </c>
      <c r="C7" s="1">
        <v>11.209647214146139</v>
      </c>
      <c r="D7" s="1">
        <v>10.952015332469969</v>
      </c>
      <c r="E7" s="1">
        <v>10.6094324489268</v>
      </c>
      <c r="F7" s="1">
        <v>9.717333710593385</v>
      </c>
      <c r="G7" s="1">
        <v>7.3893306163916446</v>
      </c>
      <c r="H7" s="1">
        <v>6.9483852255387832</v>
      </c>
      <c r="I7" s="1">
        <v>6.098413036254879</v>
      </c>
      <c r="J7" s="1">
        <v>11.20807209107339</v>
      </c>
      <c r="K7" s="1">
        <v>34.049965043290612</v>
      </c>
      <c r="L7" s="2"/>
      <c r="M7" s="2"/>
    </row>
    <row r="8" spans="1:13" ht="15" customHeight="1" thickTop="1" x14ac:dyDescent="0.3">
      <c r="A8" s="5" t="s">
        <v>1</v>
      </c>
      <c r="B8" s="10">
        <v>36.510702263797299</v>
      </c>
      <c r="C8" s="11">
        <v>38.388054354198161</v>
      </c>
      <c r="D8" s="11">
        <v>40.276003232576443</v>
      </c>
      <c r="E8" s="11">
        <v>42.467784901729097</v>
      </c>
      <c r="F8" s="11">
        <v>42.238329041700517</v>
      </c>
      <c r="G8" s="11">
        <v>26.173773918219901</v>
      </c>
      <c r="H8" s="11">
        <v>24.38387201183706</v>
      </c>
      <c r="I8" s="11">
        <v>22.925142288328502</v>
      </c>
      <c r="J8" s="11">
        <v>21.250190936127481</v>
      </c>
      <c r="K8" s="11">
        <v>27.07584400877203</v>
      </c>
      <c r="L8" s="2"/>
      <c r="M8" s="2"/>
    </row>
    <row r="9" spans="1:13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2"/>
      <c r="M9" s="2"/>
    </row>
    <row r="10" spans="1:13" x14ac:dyDescent="0.3">
      <c r="A10" s="7"/>
      <c r="B10" s="12" t="s">
        <v>2</v>
      </c>
      <c r="C10" s="7"/>
      <c r="D10" s="7"/>
      <c r="E10" s="7"/>
      <c r="F10" s="7"/>
      <c r="G10" s="7"/>
      <c r="H10" s="7"/>
      <c r="I10" s="7"/>
      <c r="J10" s="7"/>
      <c r="K10" s="7"/>
      <c r="L10" s="2"/>
      <c r="M10" s="2"/>
    </row>
    <row r="11" spans="1:13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2"/>
      <c r="M11" s="2"/>
    </row>
    <row r="12" spans="1:13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5" spans="1:13" x14ac:dyDescent="0.3">
      <c r="B15" s="14">
        <v>1</v>
      </c>
      <c r="C15" s="14">
        <v>2</v>
      </c>
      <c r="D15" s="14">
        <v>3</v>
      </c>
      <c r="E15" s="14">
        <v>4</v>
      </c>
      <c r="F15" s="14">
        <v>5</v>
      </c>
    </row>
    <row r="16" spans="1:13" x14ac:dyDescent="0.3">
      <c r="B16" s="16">
        <f>4/52*100</f>
        <v>7.6923076923076925</v>
      </c>
      <c r="C16" s="16">
        <f>8/52*100</f>
        <v>15.384615384615385</v>
      </c>
      <c r="D16" s="16">
        <f>12/52*100</f>
        <v>23.076923076923077</v>
      </c>
      <c r="E16" s="16">
        <f>16/52*100</f>
        <v>30.76923076923077</v>
      </c>
      <c r="F16" s="16">
        <f>20/52*100</f>
        <v>38.461538461538467</v>
      </c>
    </row>
  </sheetData>
  <mergeCells count="1">
    <mergeCell ref="A1:K1"/>
  </mergeCells>
  <conditionalFormatting sqref="B3:K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K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3"/>
  <sheetViews>
    <sheetView topLeftCell="J1" zoomScale="59" workbookViewId="0">
      <selection activeCell="AJ3" sqref="AJ3"/>
    </sheetView>
  </sheetViews>
  <sheetFormatPr defaultRowHeight="14.4" x14ac:dyDescent="0.3"/>
  <cols>
    <col min="1" max="1" width="8.88671875" style="1" customWidth="1"/>
    <col min="2" max="16384" width="8.88671875" style="1"/>
  </cols>
  <sheetData>
    <row r="1" spans="1:47" ht="36" customHeight="1" x14ac:dyDescent="0.3">
      <c r="A1" s="32" t="s">
        <v>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7"/>
      <c r="X1" s="7"/>
      <c r="Y1" s="7"/>
      <c r="Z1" s="32" t="s">
        <v>4</v>
      </c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7"/>
      <c r="AU1" s="7"/>
    </row>
    <row r="2" spans="1:47" ht="15" customHeight="1" thickBot="1" x14ac:dyDescent="0.35">
      <c r="A2" s="7"/>
      <c r="B2" s="7"/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7"/>
      <c r="X2" s="7"/>
      <c r="Y2" s="7"/>
      <c r="Z2" s="6">
        <v>2</v>
      </c>
      <c r="AA2" s="6">
        <v>3</v>
      </c>
      <c r="AB2" s="6">
        <v>4</v>
      </c>
      <c r="AC2" s="6">
        <v>5</v>
      </c>
      <c r="AD2" s="6">
        <v>6</v>
      </c>
      <c r="AE2" s="6">
        <v>7</v>
      </c>
      <c r="AF2" s="6">
        <v>8</v>
      </c>
      <c r="AG2" s="6">
        <v>9</v>
      </c>
      <c r="AH2" s="6">
        <v>10</v>
      </c>
      <c r="AI2" s="6">
        <v>11</v>
      </c>
      <c r="AJ2" s="6">
        <v>12</v>
      </c>
      <c r="AK2" s="6">
        <v>13</v>
      </c>
      <c r="AL2" s="6">
        <v>14</v>
      </c>
      <c r="AM2" s="6">
        <v>15</v>
      </c>
      <c r="AN2" s="6">
        <v>16</v>
      </c>
      <c r="AO2" s="6">
        <v>17</v>
      </c>
      <c r="AP2" s="6">
        <v>18</v>
      </c>
      <c r="AQ2" s="6">
        <v>19</v>
      </c>
      <c r="AR2" s="6">
        <v>20</v>
      </c>
      <c r="AS2" s="6">
        <v>21</v>
      </c>
      <c r="AT2" s="7"/>
      <c r="AU2" s="7"/>
    </row>
    <row r="3" spans="1:47" ht="15" customHeight="1" thickTop="1" x14ac:dyDescent="0.3">
      <c r="A3" s="35" t="s">
        <v>5</v>
      </c>
      <c r="B3" s="5">
        <v>17</v>
      </c>
      <c r="C3" s="1">
        <v>0</v>
      </c>
      <c r="D3" s="1">
        <v>0</v>
      </c>
      <c r="E3" s="1">
        <v>0</v>
      </c>
      <c r="F3" s="1">
        <v>0</v>
      </c>
      <c r="G3" s="1">
        <v>7.7622377622377634</v>
      </c>
      <c r="H3" s="1">
        <v>30.931248892676059</v>
      </c>
      <c r="I3" s="1">
        <v>7.667336317870169</v>
      </c>
      <c r="J3" s="1">
        <v>7.7416155611151423</v>
      </c>
      <c r="K3" s="1">
        <v>7.6691375855108346</v>
      </c>
      <c r="L3" s="1">
        <v>7.615906616362393</v>
      </c>
      <c r="M3" s="1">
        <v>7.6858867270773912</v>
      </c>
      <c r="N3" s="1">
        <v>7.6697389908383844</v>
      </c>
      <c r="O3" s="1">
        <v>7.6265224861223224</v>
      </c>
      <c r="P3" s="1">
        <v>7.7649628784926223</v>
      </c>
      <c r="Q3" s="1">
        <v>7.7075119305913056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7"/>
      <c r="X3" s="7"/>
      <c r="Y3" s="7"/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30.837144158890329</v>
      </c>
      <c r="AK3" s="1">
        <v>38.460251730814818</v>
      </c>
      <c r="AL3" s="1">
        <v>46.270839064028969</v>
      </c>
      <c r="AM3" s="1">
        <v>53.883564049636483</v>
      </c>
      <c r="AN3" s="1">
        <v>61.434703828417227</v>
      </c>
      <c r="AO3" s="1">
        <v>69.048006212799592</v>
      </c>
      <c r="AP3" s="1">
        <v>76.869563878754292</v>
      </c>
      <c r="AQ3" s="1">
        <v>84.535104523902831</v>
      </c>
      <c r="AR3" s="1">
        <v>92.308981360155727</v>
      </c>
      <c r="AS3" s="1">
        <v>100</v>
      </c>
      <c r="AT3" s="7"/>
      <c r="AU3" s="7"/>
    </row>
    <row r="4" spans="1:47" x14ac:dyDescent="0.3">
      <c r="A4" s="34"/>
      <c r="B4" s="5">
        <v>18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7.7432527060888061</v>
      </c>
      <c r="I4" s="1">
        <v>31.005870495575881</v>
      </c>
      <c r="J4" s="1">
        <v>7.7878416881221266</v>
      </c>
      <c r="K4" s="1">
        <v>7.6904622855716598</v>
      </c>
      <c r="L4" s="1">
        <v>7.6424936064619047</v>
      </c>
      <c r="M4" s="1">
        <v>7.7181732786599397</v>
      </c>
      <c r="N4" s="1">
        <v>7.740860948750071</v>
      </c>
      <c r="O4" s="1">
        <v>7.5810902826942774</v>
      </c>
      <c r="P4" s="1">
        <v>7.7257483243596967</v>
      </c>
      <c r="Q4" s="1">
        <v>7.6821083901672749</v>
      </c>
      <c r="R4" s="1">
        <v>7.6765643442496563</v>
      </c>
      <c r="S4" s="1">
        <v>0</v>
      </c>
      <c r="T4" s="1">
        <v>0</v>
      </c>
      <c r="U4" s="1">
        <v>0</v>
      </c>
      <c r="V4" s="1">
        <v>0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47" x14ac:dyDescent="0.3">
      <c r="A5" s="34"/>
      <c r="B5" s="5">
        <v>19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7.7023485381548227</v>
      </c>
      <c r="J5" s="1">
        <v>30.956936860713679</v>
      </c>
      <c r="K5" s="1">
        <v>7.7830308699265993</v>
      </c>
      <c r="L5" s="1">
        <v>7.6178056870837869</v>
      </c>
      <c r="M5" s="1">
        <v>7.6837492898646111</v>
      </c>
      <c r="N5" s="1">
        <v>7.6498826066498422</v>
      </c>
      <c r="O5" s="1">
        <v>7.684468274117398</v>
      </c>
      <c r="P5" s="1">
        <v>7.6790757875389133</v>
      </c>
      <c r="Q5" s="1">
        <v>7.7326562512150936</v>
      </c>
      <c r="R5" s="1">
        <v>7.7567475881945596</v>
      </c>
      <c r="S5" s="1">
        <v>7.682692159669946</v>
      </c>
      <c r="T5" s="1">
        <v>0</v>
      </c>
      <c r="U5" s="1">
        <v>0</v>
      </c>
      <c r="V5" s="1">
        <v>0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47" x14ac:dyDescent="0.3">
      <c r="A6" s="34"/>
      <c r="B6" s="5">
        <v>20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7.7514211032075329</v>
      </c>
      <c r="K6" s="1">
        <v>31.077115446594959</v>
      </c>
      <c r="L6" s="1">
        <v>7.6256129778272941</v>
      </c>
      <c r="M6" s="1">
        <v>7.6918490519340992</v>
      </c>
      <c r="N6" s="1">
        <v>7.7031939896530188</v>
      </c>
      <c r="O6" s="1">
        <v>7.6873993840159818</v>
      </c>
      <c r="P6" s="1">
        <v>7.5252248220910261</v>
      </c>
      <c r="Q6" s="1">
        <v>7.7216394097046708</v>
      </c>
      <c r="R6" s="1">
        <v>7.8062313034262916</v>
      </c>
      <c r="S6" s="1">
        <v>7.7410366538893758</v>
      </c>
      <c r="T6" s="1">
        <v>7.7505285483379964</v>
      </c>
      <c r="U6" s="1">
        <v>0</v>
      </c>
      <c r="V6" s="1">
        <v>0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ht="15" customHeight="1" thickBot="1" x14ac:dyDescent="0.35">
      <c r="A7" s="34"/>
      <c r="B7" s="5">
        <v>21</v>
      </c>
      <c r="C7" s="8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7.6950664821757009</v>
      </c>
      <c r="L7" s="9">
        <v>31.02933853256695</v>
      </c>
      <c r="M7" s="9">
        <v>7.7642969237778638</v>
      </c>
      <c r="N7" s="9">
        <v>7.6938073353093444</v>
      </c>
      <c r="O7" s="9">
        <v>7.7241509927443763</v>
      </c>
      <c r="P7" s="9">
        <v>7.7174483113683721</v>
      </c>
      <c r="Q7" s="9">
        <v>7.7213801899044254</v>
      </c>
      <c r="R7" s="9">
        <v>7.7124505513298924</v>
      </c>
      <c r="S7" s="9">
        <v>7.7067073076863863</v>
      </c>
      <c r="T7" s="9">
        <v>7.7143669277591744</v>
      </c>
      <c r="U7" s="9">
        <v>7.6910186398442768</v>
      </c>
      <c r="V7" s="9">
        <v>0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ht="15" customHeight="1" thickTop="1" x14ac:dyDescent="0.3">
      <c r="A8" s="34"/>
      <c r="B8" s="4" t="s">
        <v>6</v>
      </c>
      <c r="C8" s="1">
        <f t="shared" ref="C8:V8" si="0">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7.7622377622377634</v>
      </c>
      <c r="H8" s="1">
        <f t="shared" si="0"/>
        <v>38.674501598764863</v>
      </c>
      <c r="I8" s="1">
        <f t="shared" si="0"/>
        <v>46.375555351600873</v>
      </c>
      <c r="J8" s="1">
        <f t="shared" si="0"/>
        <v>54.237815213158484</v>
      </c>
      <c r="K8" s="1">
        <f t="shared" si="0"/>
        <v>61.914812669779749</v>
      </c>
      <c r="L8" s="1">
        <f t="shared" si="0"/>
        <v>61.531157420302328</v>
      </c>
      <c r="M8" s="1">
        <f t="shared" si="0"/>
        <v>38.543955271313905</v>
      </c>
      <c r="N8" s="1">
        <f t="shared" si="0"/>
        <v>38.457483871200665</v>
      </c>
      <c r="O8" s="1">
        <f t="shared" si="0"/>
        <v>38.303631419694355</v>
      </c>
      <c r="P8" s="1">
        <f t="shared" si="0"/>
        <v>38.412460123850629</v>
      </c>
      <c r="Q8" s="1">
        <f t="shared" si="0"/>
        <v>38.565296171582773</v>
      </c>
      <c r="R8" s="1">
        <f t="shared" si="0"/>
        <v>30.951993787200401</v>
      </c>
      <c r="S8" s="1">
        <f t="shared" si="0"/>
        <v>23.130436121245708</v>
      </c>
      <c r="T8" s="1">
        <f t="shared" si="0"/>
        <v>15.464895476097171</v>
      </c>
      <c r="U8" s="1">
        <f t="shared" si="0"/>
        <v>7.6910186398442768</v>
      </c>
      <c r="V8" s="1">
        <f t="shared" si="0"/>
        <v>0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x14ac:dyDescent="0.3">
      <c r="A9" s="3"/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x14ac:dyDescent="0.3">
      <c r="A10" s="35" t="s">
        <v>7</v>
      </c>
      <c r="B10" s="5">
        <v>17</v>
      </c>
      <c r="C10" s="1">
        <v>8.3347986636187787</v>
      </c>
      <c r="D10" s="1">
        <v>8.9559773828756057</v>
      </c>
      <c r="E10" s="1">
        <v>9.4877192982456151</v>
      </c>
      <c r="F10" s="1">
        <v>9.2484769841336725</v>
      </c>
      <c r="G10" s="1">
        <v>7.1385525044061637</v>
      </c>
      <c r="H10" s="1">
        <v>4.702646609690456</v>
      </c>
      <c r="I10" s="1">
        <v>4.1729127787805549</v>
      </c>
      <c r="J10" s="1">
        <v>3.500578526983452</v>
      </c>
      <c r="K10" s="1">
        <v>2.9159104071806081</v>
      </c>
      <c r="L10" s="1">
        <v>2.9209817773613889</v>
      </c>
      <c r="M10" s="1">
        <v>2.3727802995787002</v>
      </c>
      <c r="N10" s="1">
        <v>1.7490465927046439</v>
      </c>
      <c r="O10" s="1">
        <v>1.197583863563598</v>
      </c>
      <c r="P10" s="1">
        <v>0.58364729034648344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7"/>
      <c r="X10" s="7"/>
      <c r="Y10" s="7"/>
      <c r="Z10" s="1">
        <v>12.352734306312639</v>
      </c>
      <c r="AA10" s="1">
        <v>17.798364297253631</v>
      </c>
      <c r="AB10" s="1">
        <v>23.94385964912281</v>
      </c>
      <c r="AC10" s="1">
        <v>30.60356086586506</v>
      </c>
      <c r="AD10" s="1">
        <v>37.751435556313609</v>
      </c>
      <c r="AE10" s="1">
        <v>45.363160070531258</v>
      </c>
      <c r="AF10" s="1">
        <v>53.632942760118709</v>
      </c>
      <c r="AG10" s="1">
        <v>62.443653152761947</v>
      </c>
      <c r="AH10" s="1">
        <v>71.863269900428193</v>
      </c>
      <c r="AI10" s="1">
        <v>73.475890242152616</v>
      </c>
      <c r="AJ10" s="1">
        <v>78.775473470466807</v>
      </c>
      <c r="AK10" s="1">
        <v>83.486468175029813</v>
      </c>
      <c r="AL10" s="1">
        <v>87.622824778250262</v>
      </c>
      <c r="AM10" s="1">
        <v>91.109723765944452</v>
      </c>
      <c r="AN10" s="1">
        <v>94.114803265132608</v>
      </c>
      <c r="AO10" s="1">
        <v>96.436191239840412</v>
      </c>
      <c r="AP10" s="1">
        <v>98.244892932465092</v>
      </c>
      <c r="AQ10" s="1">
        <v>99.405940261002797</v>
      </c>
      <c r="AR10" s="1">
        <v>100</v>
      </c>
      <c r="AS10" s="1">
        <v>100</v>
      </c>
      <c r="AT10" s="7"/>
      <c r="AU10" s="7"/>
    </row>
    <row r="11" spans="1:47" x14ac:dyDescent="0.3">
      <c r="A11" s="34"/>
      <c r="B11" s="5">
        <v>18</v>
      </c>
      <c r="C11" s="1">
        <v>7.779145419377528</v>
      </c>
      <c r="D11" s="1">
        <v>8.2466680129240721</v>
      </c>
      <c r="E11" s="1">
        <v>8.97017543859649</v>
      </c>
      <c r="F11" s="1">
        <v>9.2872370006488083</v>
      </c>
      <c r="G11" s="1">
        <v>9.5093524361817039</v>
      </c>
      <c r="H11" s="1">
        <v>7.1800993849606423</v>
      </c>
      <c r="I11" s="1">
        <v>4.6120951924482378</v>
      </c>
      <c r="J11" s="1">
        <v>4.1138451452761098</v>
      </c>
      <c r="K11" s="1">
        <v>3.4902233520005228</v>
      </c>
      <c r="L11" s="1">
        <v>3.5487301547109609</v>
      </c>
      <c r="M11" s="1">
        <v>2.9344762997586948</v>
      </c>
      <c r="N11" s="1">
        <v>2.3448584600832518</v>
      </c>
      <c r="O11" s="1">
        <v>1.7681356788225051</v>
      </c>
      <c r="P11" s="1">
        <v>1.183894606675616</v>
      </c>
      <c r="Q11" s="1">
        <v>0.57106121994022385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x14ac:dyDescent="0.3">
      <c r="A12" s="34"/>
      <c r="B12" s="5">
        <v>19</v>
      </c>
      <c r="C12" s="1">
        <v>7.1162299982416037</v>
      </c>
      <c r="D12" s="1">
        <v>7.6904954227248243</v>
      </c>
      <c r="E12" s="1">
        <v>8.4666666666666668</v>
      </c>
      <c r="F12" s="1">
        <v>8.8120054938110375</v>
      </c>
      <c r="G12" s="1">
        <v>9.3711979077832748</v>
      </c>
      <c r="H12" s="1">
        <v>9.42174488943634</v>
      </c>
      <c r="I12" s="1">
        <v>7.1785249317601636</v>
      </c>
      <c r="J12" s="1">
        <v>4.6545507520850782</v>
      </c>
      <c r="K12" s="1">
        <v>4.0841647139218793</v>
      </c>
      <c r="L12" s="1">
        <v>4.0996716717730566</v>
      </c>
      <c r="M12" s="1">
        <v>3.5798698413234109</v>
      </c>
      <c r="N12" s="1">
        <v>2.9471687804690201</v>
      </c>
      <c r="O12" s="1">
        <v>2.35695056344951</v>
      </c>
      <c r="P12" s="1">
        <v>1.785585403524979</v>
      </c>
      <c r="Q12" s="1">
        <v>1.174265695110855</v>
      </c>
      <c r="R12" s="1">
        <v>0.57025425938438334</v>
      </c>
      <c r="S12" s="1">
        <v>0</v>
      </c>
      <c r="T12" s="1">
        <v>0</v>
      </c>
      <c r="U12" s="1">
        <v>0</v>
      </c>
      <c r="V12" s="1">
        <v>0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x14ac:dyDescent="0.3">
      <c r="A13" s="34"/>
      <c r="B13" s="5">
        <v>20</v>
      </c>
      <c r="C13" s="1">
        <v>6.5377176015473886</v>
      </c>
      <c r="D13" s="1">
        <v>7.2336093161012389</v>
      </c>
      <c r="E13" s="1">
        <v>7.6368421052631588</v>
      </c>
      <c r="F13" s="1">
        <v>8.5314166786036285</v>
      </c>
      <c r="G13" s="1">
        <v>8.7844675649553707</v>
      </c>
      <c r="H13" s="1">
        <v>9.3884197116317534</v>
      </c>
      <c r="I13" s="1">
        <v>9.4607778151694681</v>
      </c>
      <c r="J13" s="1">
        <v>7.177376653284437</v>
      </c>
      <c r="K13" s="1">
        <v>4.7037926463710464</v>
      </c>
      <c r="L13" s="1">
        <v>4.7584382042387263</v>
      </c>
      <c r="M13" s="1">
        <v>4.0976921302936722</v>
      </c>
      <c r="N13" s="1">
        <v>3.5640404492597182</v>
      </c>
      <c r="O13" s="1">
        <v>2.9231057138605419</v>
      </c>
      <c r="P13" s="1">
        <v>2.398583464449481</v>
      </c>
      <c r="Q13" s="1">
        <v>1.7654164495700839</v>
      </c>
      <c r="R13" s="1">
        <v>1.2006459517274439</v>
      </c>
      <c r="S13" s="1">
        <v>0.56358626210378848</v>
      </c>
      <c r="T13" s="1">
        <v>0</v>
      </c>
      <c r="U13" s="1">
        <v>0</v>
      </c>
      <c r="V13" s="1">
        <v>0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ht="15" customHeight="1" thickBot="1" x14ac:dyDescent="0.35">
      <c r="A14" s="34"/>
      <c r="B14" s="5">
        <v>21</v>
      </c>
      <c r="C14" s="8">
        <v>5.7675400035167934</v>
      </c>
      <c r="D14" s="9">
        <v>6.5360796984383418</v>
      </c>
      <c r="E14" s="9">
        <v>7.4614035087719301</v>
      </c>
      <c r="F14" s="9">
        <v>7.7730685293944166</v>
      </c>
      <c r="G14" s="9">
        <v>8.4183296378418326</v>
      </c>
      <c r="H14" s="9">
        <v>8.8661846467952987</v>
      </c>
      <c r="I14" s="9">
        <v>9.3261677255313877</v>
      </c>
      <c r="J14" s="9">
        <v>9.3326348051918941</v>
      </c>
      <c r="K14" s="9">
        <v>7.1086372305030459</v>
      </c>
      <c r="L14" s="9">
        <v>5.2688662125777563</v>
      </c>
      <c r="M14" s="9">
        <v>4.731836002317432</v>
      </c>
      <c r="N14" s="9">
        <v>4.1355432887226566</v>
      </c>
      <c r="O14" s="9">
        <v>3.5611857917829721</v>
      </c>
      <c r="P14" s="9">
        <v>2.9385654690589949</v>
      </c>
      <c r="Q14" s="9">
        <v>2.3744533702462332</v>
      </c>
      <c r="R14" s="9">
        <v>1.7929085490477541</v>
      </c>
      <c r="S14" s="9">
        <v>1.1915208054311179</v>
      </c>
      <c r="T14" s="9">
        <v>0.59405973899719622</v>
      </c>
      <c r="U14" s="9">
        <v>0</v>
      </c>
      <c r="V14" s="9">
        <v>0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ht="15" customHeight="1" thickTop="1" x14ac:dyDescent="0.3">
      <c r="A15" s="34"/>
      <c r="B15" s="4" t="s">
        <v>6</v>
      </c>
      <c r="C15" s="1">
        <f t="shared" ref="C15:V15" si="1">SUM(C10:C14)</f>
        <v>35.53543168630209</v>
      </c>
      <c r="D15" s="1">
        <f t="shared" si="1"/>
        <v>38.66282983306408</v>
      </c>
      <c r="E15" s="1">
        <f t="shared" si="1"/>
        <v>42.022807017543862</v>
      </c>
      <c r="F15" s="1">
        <f t="shared" si="1"/>
        <v>43.65220468659156</v>
      </c>
      <c r="G15" s="1">
        <f t="shared" si="1"/>
        <v>43.221900051168348</v>
      </c>
      <c r="H15" s="1">
        <f t="shared" si="1"/>
        <v>39.559095242514488</v>
      </c>
      <c r="I15" s="1">
        <f t="shared" si="1"/>
        <v>34.750478443689815</v>
      </c>
      <c r="J15" s="1">
        <f t="shared" si="1"/>
        <v>28.778985882820972</v>
      </c>
      <c r="K15" s="1">
        <f t="shared" si="1"/>
        <v>22.302728349977102</v>
      </c>
      <c r="L15" s="1">
        <f t="shared" si="1"/>
        <v>20.596688020661887</v>
      </c>
      <c r="M15" s="1">
        <f t="shared" si="1"/>
        <v>17.71665457327191</v>
      </c>
      <c r="N15" s="1">
        <f t="shared" si="1"/>
        <v>14.740657571239291</v>
      </c>
      <c r="O15" s="1">
        <f t="shared" si="1"/>
        <v>11.806961611479126</v>
      </c>
      <c r="P15" s="1">
        <f t="shared" si="1"/>
        <v>8.8902762340555537</v>
      </c>
      <c r="Q15" s="1">
        <f t="shared" si="1"/>
        <v>5.8851967348673959</v>
      </c>
      <c r="R15" s="1">
        <f t="shared" si="1"/>
        <v>3.5638087601595814</v>
      </c>
      <c r="S15" s="1">
        <f t="shared" si="1"/>
        <v>1.7551070675349063</v>
      </c>
      <c r="T15" s="1">
        <f t="shared" si="1"/>
        <v>0.59405973899719622</v>
      </c>
      <c r="U15" s="1">
        <f t="shared" si="1"/>
        <v>0</v>
      </c>
      <c r="V15" s="1">
        <f t="shared" si="1"/>
        <v>0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x14ac:dyDescent="0.3">
      <c r="A16" s="3"/>
      <c r="B16" s="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1:47" x14ac:dyDescent="0.3">
      <c r="A17" s="35" t="s">
        <v>8</v>
      </c>
      <c r="B17" s="5">
        <v>17</v>
      </c>
      <c r="C17" s="1">
        <v>4.2254264111130642</v>
      </c>
      <c r="D17" s="1">
        <v>3.3614364566505111</v>
      </c>
      <c r="E17" s="1">
        <v>2.577192982456141</v>
      </c>
      <c r="F17" s="1">
        <v>1.955695615905088</v>
      </c>
      <c r="G17" s="1">
        <v>1.4173631246801981</v>
      </c>
      <c r="H17" s="1">
        <v>1.15710079389854</v>
      </c>
      <c r="I17" s="1">
        <v>0.87632528052266778</v>
      </c>
      <c r="J17" s="1">
        <v>0.67546177099296523</v>
      </c>
      <c r="K17" s="1">
        <v>0.43909496034332762</v>
      </c>
      <c r="L17" s="1">
        <v>0.45113480025996172</v>
      </c>
      <c r="M17" s="1">
        <v>0.25840490935578769</v>
      </c>
      <c r="N17" s="1">
        <v>0.13418102042560051</v>
      </c>
      <c r="O17" s="1">
        <v>4.2275623537263433E-2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7"/>
      <c r="X17" s="7"/>
      <c r="Y17" s="7"/>
      <c r="Z17" s="1">
        <v>61.410233866713561</v>
      </c>
      <c r="AA17" s="1">
        <v>67.783218901453949</v>
      </c>
      <c r="AB17" s="1">
        <v>73.571929824561394</v>
      </c>
      <c r="AC17" s="1">
        <v>78.592674356878646</v>
      </c>
      <c r="AD17" s="1">
        <v>83.135482403775086</v>
      </c>
      <c r="AE17" s="1">
        <v>86.796902023977253</v>
      </c>
      <c r="AF17" s="1">
        <v>90.103099091381893</v>
      </c>
      <c r="AG17" s="1">
        <v>92.483351590318847</v>
      </c>
      <c r="AH17" s="1">
        <v>94.620844409657181</v>
      </c>
      <c r="AI17" s="1">
        <v>94.604529072662672</v>
      </c>
      <c r="AJ17" s="1">
        <v>96.223598431796063</v>
      </c>
      <c r="AK17" s="1">
        <v>97.485459711396487</v>
      </c>
      <c r="AL17" s="1">
        <v>98.420582704647842</v>
      </c>
      <c r="AM17" s="1">
        <v>99.095900034162383</v>
      </c>
      <c r="AN17" s="1">
        <v>99.576564456299437</v>
      </c>
      <c r="AO17" s="1">
        <v>99.823933296512593</v>
      </c>
      <c r="AP17" s="1">
        <v>99.96012869656245</v>
      </c>
      <c r="AQ17" s="1">
        <v>100</v>
      </c>
      <c r="AR17" s="1">
        <v>100</v>
      </c>
      <c r="AS17" s="1">
        <v>100</v>
      </c>
      <c r="AT17" s="7"/>
      <c r="AU17" s="7"/>
    </row>
    <row r="18" spans="1:47" x14ac:dyDescent="0.3">
      <c r="A18" s="34"/>
      <c r="B18" s="5">
        <v>18</v>
      </c>
      <c r="C18" s="1">
        <v>4.9569192896078782</v>
      </c>
      <c r="D18" s="1">
        <v>4.2684773828756057</v>
      </c>
      <c r="E18" s="1">
        <v>3.37719298245614</v>
      </c>
      <c r="F18" s="1">
        <v>2.5969211065142108</v>
      </c>
      <c r="G18" s="1">
        <v>1.9614531809653759</v>
      </c>
      <c r="H18" s="1">
        <v>1.5540500636974921</v>
      </c>
      <c r="I18" s="1">
        <v>1.1764785864580889</v>
      </c>
      <c r="J18" s="1">
        <v>0.94497409936095889</v>
      </c>
      <c r="K18" s="1">
        <v>0.67851318375348646</v>
      </c>
      <c r="L18" s="1">
        <v>0.65750048531807326</v>
      </c>
      <c r="M18" s="1">
        <v>0.44537441712649689</v>
      </c>
      <c r="N18" s="1">
        <v>0.26475178918055708</v>
      </c>
      <c r="O18" s="1">
        <v>0.13832584021392591</v>
      </c>
      <c r="P18" s="1">
        <v>4.2101515173386068E-2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47" x14ac:dyDescent="0.3">
      <c r="A19" s="34"/>
      <c r="B19" s="5">
        <v>19</v>
      </c>
      <c r="C19" s="1">
        <v>5.577633198522947</v>
      </c>
      <c r="D19" s="1">
        <v>5.0089189553042539</v>
      </c>
      <c r="E19" s="1">
        <v>4.192982456140351</v>
      </c>
      <c r="F19" s="1">
        <v>3.525476284768156</v>
      </c>
      <c r="G19" s="1">
        <v>2.7443288418898182</v>
      </c>
      <c r="H19" s="1">
        <v>2.0838782070210669</v>
      </c>
      <c r="I19" s="1">
        <v>1.557533915963873</v>
      </c>
      <c r="J19" s="1">
        <v>1.2486657458795709</v>
      </c>
      <c r="K19" s="1">
        <v>0.93077469242755051</v>
      </c>
      <c r="L19" s="1">
        <v>0.95417753357135027</v>
      </c>
      <c r="M19" s="1">
        <v>0.67419269558956707</v>
      </c>
      <c r="N19" s="1">
        <v>0.45128145883049509</v>
      </c>
      <c r="O19" s="1">
        <v>0.26921117068529349</v>
      </c>
      <c r="P19" s="1">
        <v>0.13039440699414431</v>
      </c>
      <c r="Q19" s="1">
        <v>4.2512047240216393E-2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47" x14ac:dyDescent="0.3">
      <c r="A20" s="34"/>
      <c r="B20" s="5">
        <v>20</v>
      </c>
      <c r="C20" s="1">
        <v>6.1772463513275886</v>
      </c>
      <c r="D20" s="1">
        <v>5.6332458266020469</v>
      </c>
      <c r="E20" s="1">
        <v>5.0210526315789474</v>
      </c>
      <c r="F20" s="1">
        <v>4.2770835615399534</v>
      </c>
      <c r="G20" s="1">
        <v>3.5954289612826198</v>
      </c>
      <c r="H20" s="1">
        <v>2.8098608779286081</v>
      </c>
      <c r="I20" s="1">
        <v>2.0959742745162031</v>
      </c>
      <c r="J20" s="1">
        <v>1.566925626364021</v>
      </c>
      <c r="K20" s="1">
        <v>1.237317255801893</v>
      </c>
      <c r="L20" s="1">
        <v>1.259716911857798</v>
      </c>
      <c r="M20" s="1">
        <v>0.94317229431385452</v>
      </c>
      <c r="N20" s="1">
        <v>0.6592319550595872</v>
      </c>
      <c r="O20" s="1">
        <v>0.44812160949499241</v>
      </c>
      <c r="P20" s="1">
        <v>0.27666709971082271</v>
      </c>
      <c r="Q20" s="1">
        <v>0.12131486651476391</v>
      </c>
      <c r="R20" s="1">
        <v>3.9951441476044562E-2</v>
      </c>
      <c r="S20" s="1">
        <v>0</v>
      </c>
      <c r="T20" s="1">
        <v>0</v>
      </c>
      <c r="U20" s="1">
        <v>0</v>
      </c>
      <c r="V20" s="1">
        <v>0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47" ht="15" customHeight="1" thickBot="1" x14ac:dyDescent="0.35">
      <c r="A21" s="34"/>
      <c r="B21" s="5">
        <v>21</v>
      </c>
      <c r="C21" s="8">
        <v>6.7205908211710934</v>
      </c>
      <c r="D21" s="9">
        <v>6.191942649434572</v>
      </c>
      <c r="E21" s="9">
        <v>5.7561403508771933</v>
      </c>
      <c r="F21" s="9">
        <v>5.0447004103506092</v>
      </c>
      <c r="G21" s="9">
        <v>4.378304622207061</v>
      </c>
      <c r="H21" s="9">
        <v>3.6771591762353522</v>
      </c>
      <c r="I21" s="9">
        <v>2.8414286345574009</v>
      </c>
      <c r="J21" s="9">
        <v>2.1863557282576109</v>
      </c>
      <c r="K21" s="9">
        <v>1.6424865569575471</v>
      </c>
      <c r="L21" s="9">
        <v>1.6363659382675411</v>
      </c>
      <c r="M21" s="9">
        <v>1.2770624862894651</v>
      </c>
      <c r="N21" s="9">
        <v>0.96489992984077588</v>
      </c>
      <c r="O21" s="9">
        <v>0.68148305142068644</v>
      </c>
      <c r="P21" s="9">
        <v>0.45493694395927459</v>
      </c>
      <c r="Q21" s="9">
        <v>0.25960862994558981</v>
      </c>
      <c r="R21" s="9">
        <v>0.13611526201136581</v>
      </c>
      <c r="S21" s="9">
        <v>3.9871303437552921E-2</v>
      </c>
      <c r="T21" s="9">
        <v>0</v>
      </c>
      <c r="U21" s="9">
        <v>0</v>
      </c>
      <c r="V21" s="9">
        <v>0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ht="15" customHeight="1" thickTop="1" x14ac:dyDescent="0.3">
      <c r="A22" s="34"/>
      <c r="B22" s="4" t="s">
        <v>6</v>
      </c>
      <c r="C22" s="1">
        <f t="shared" ref="C22:V22" si="2">SUM(C17:C21)</f>
        <v>27.657816071742573</v>
      </c>
      <c r="D22" s="1">
        <f t="shared" si="2"/>
        <v>24.46402127086699</v>
      </c>
      <c r="E22" s="1">
        <f t="shared" si="2"/>
        <v>20.924561403508772</v>
      </c>
      <c r="F22" s="1">
        <f t="shared" si="2"/>
        <v>17.399876979078016</v>
      </c>
      <c r="G22" s="1">
        <f t="shared" si="2"/>
        <v>14.096878731025074</v>
      </c>
      <c r="H22" s="1">
        <f t="shared" si="2"/>
        <v>11.28204911878106</v>
      </c>
      <c r="I22" s="1">
        <f t="shared" si="2"/>
        <v>8.5477406920182339</v>
      </c>
      <c r="J22" s="1">
        <f t="shared" si="2"/>
        <v>6.6223829708551278</v>
      </c>
      <c r="K22" s="1">
        <f t="shared" si="2"/>
        <v>4.9281866492838047</v>
      </c>
      <c r="L22" s="1">
        <f t="shared" si="2"/>
        <v>4.9588956692747246</v>
      </c>
      <c r="M22" s="1">
        <f t="shared" si="2"/>
        <v>3.5982068026751715</v>
      </c>
      <c r="N22" s="1">
        <f t="shared" si="2"/>
        <v>2.4743461533370157</v>
      </c>
      <c r="O22" s="1">
        <f t="shared" si="2"/>
        <v>1.5794172953521617</v>
      </c>
      <c r="P22" s="1">
        <f t="shared" si="2"/>
        <v>0.90409996583762764</v>
      </c>
      <c r="Q22" s="1">
        <f t="shared" si="2"/>
        <v>0.42343554370057013</v>
      </c>
      <c r="R22" s="1">
        <f t="shared" si="2"/>
        <v>0.17606670348741038</v>
      </c>
      <c r="S22" s="1">
        <f t="shared" si="2"/>
        <v>3.9871303437552921E-2</v>
      </c>
      <c r="T22" s="1">
        <f t="shared" si="2"/>
        <v>0</v>
      </c>
      <c r="U22" s="1">
        <f t="shared" si="2"/>
        <v>0</v>
      </c>
      <c r="V22" s="1">
        <f t="shared" si="2"/>
        <v>0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7" spans="1:47" x14ac:dyDescent="0.3">
      <c r="I27" s="34"/>
      <c r="J27" s="34"/>
    </row>
    <row r="29" spans="1:47" x14ac:dyDescent="0.3">
      <c r="U29" s="31"/>
    </row>
    <row r="33" spans="25:25" x14ac:dyDescent="0.3">
      <c r="Y33" s="1">
        <f>(4/52*16/51+16/52*4/51)^3</f>
        <v>1.1243702597519367E-4</v>
      </c>
    </row>
  </sheetData>
  <mergeCells count="6">
    <mergeCell ref="Z1:AS1"/>
    <mergeCell ref="A17:A22"/>
    <mergeCell ref="A3:A8"/>
    <mergeCell ref="A1:V1"/>
    <mergeCell ref="I27:J27"/>
    <mergeCell ref="A10:A15"/>
  </mergeCells>
  <conditionalFormatting sqref="C3:V7 C10:V14 C17:V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V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V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V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AS3 Z10:AS10 Z17:AS17">
    <cfRule type="colorScale" priority="4">
      <colorScale>
        <cfvo type="min"/>
        <cfvo type="percentile" val="50"/>
        <cfvo type="max"/>
        <color rgb="FF69CD69"/>
        <color rgb="FFFFEB84"/>
        <color rgb="FFFF5050"/>
      </colorScale>
    </cfRule>
  </conditionalFormatting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zoomScale="73" workbookViewId="0">
      <selection activeCell="P21" sqref="P21"/>
    </sheetView>
  </sheetViews>
  <sheetFormatPr defaultRowHeight="14.4" x14ac:dyDescent="0.3"/>
  <cols>
    <col min="1" max="2" width="10.77734375" customWidth="1"/>
  </cols>
  <sheetData>
    <row r="1" spans="1:12" x14ac:dyDescent="0.3">
      <c r="A1" t="s">
        <v>9</v>
      </c>
    </row>
    <row r="2" spans="1:12" x14ac:dyDescent="0.3">
      <c r="A2" t="s">
        <v>10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</row>
    <row r="3" spans="1:12" x14ac:dyDescent="0.3">
      <c r="B3">
        <v>17</v>
      </c>
      <c r="C3">
        <f>SUM('Player Stats'!$L$3:$L$7)-'Dealer Stats'!B$3</f>
        <v>47.697843739892377</v>
      </c>
      <c r="D3">
        <f>SUM('Player Stats'!$L$3:$L$7)-'Dealer Stats'!C$3</f>
        <v>48.19455426911523</v>
      </c>
      <c r="E3">
        <f>SUM('Player Stats'!$L$3:$L$7)-'Dealer Stats'!D$3</f>
        <v>48.543114218493876</v>
      </c>
      <c r="F3">
        <f>SUM('Player Stats'!$L$3:$L$7)-'Dealer Stats'!E$3</f>
        <v>49.404076960715912</v>
      </c>
      <c r="G3">
        <f>SUM('Player Stats'!$L$3:$L$7)-'Dealer Stats'!F$3</f>
        <v>44.941396453909149</v>
      </c>
      <c r="H3">
        <f>SUM('Player Stats'!$L$3:$L$7)-'Dealer Stats'!G$3</f>
        <v>24.635822051396381</v>
      </c>
      <c r="I3">
        <f>SUM('Player Stats'!$L$3:$L$7)-'Dealer Stats'!H$3</f>
        <v>48.624040955133431</v>
      </c>
      <c r="J3">
        <f>SUM('Player Stats'!$L$3:$L$7)-'Dealer Stats'!I$3</f>
        <v>49.500479144647358</v>
      </c>
      <c r="K3">
        <f>SUM('Player Stats'!$L$3:$L$7)-'Dealer Stats'!J$3</f>
        <v>50.328509892824428</v>
      </c>
      <c r="L3">
        <f>SUM('Player Stats'!$L$3:$L$7)-'Dealer Stats'!K$3</f>
        <v>56.063890070928942</v>
      </c>
    </row>
    <row r="4" spans="1:12" x14ac:dyDescent="0.3">
      <c r="B4">
        <v>18</v>
      </c>
      <c r="C4">
        <f>SUM('Player Stats'!$L$4:$L$7)-'Dealer Stats'!B$4</f>
        <v>40.666566701838107</v>
      </c>
      <c r="D4">
        <f>SUM('Player Stats'!$L$4:$L$7)-'Dealer Stats'!C$4</f>
        <v>41.015250214813562</v>
      </c>
      <c r="E4">
        <f>SUM('Player Stats'!$L$4:$L$7)-'Dealer Stats'!D$4</f>
        <v>41.602032400222782</v>
      </c>
      <c r="F4">
        <f>SUM('Player Stats'!$L$4:$L$7)-'Dealer Stats'!E$4</f>
        <v>41.774596104046523</v>
      </c>
      <c r="G4">
        <f>SUM('Player Stats'!$L$4:$L$7)-'Dealer Stats'!F$4</f>
        <v>43.269643560626889</v>
      </c>
      <c r="H4">
        <f>SUM('Player Stats'!$L$4:$L$7)-'Dealer Stats'!G$4</f>
        <v>40.107735534394934</v>
      </c>
      <c r="I4">
        <f>SUM('Player Stats'!$L$4:$L$7)-'Dealer Stats'!H$4</f>
        <v>17.973525723638083</v>
      </c>
      <c r="J4">
        <f>SUM('Player Stats'!$L$4:$L$7)-'Dealer Stats'!I$4</f>
        <v>42.169764881201473</v>
      </c>
      <c r="K4">
        <f>SUM('Player Stats'!$L$4:$L$7)-'Dealer Stats'!J$4</f>
        <v>42.741455846836551</v>
      </c>
      <c r="L4">
        <f>SUM('Player Stats'!$L$4:$L$7)-'Dealer Stats'!K$4</f>
        <v>42.489532086294652</v>
      </c>
    </row>
    <row r="5" spans="1:12" x14ac:dyDescent="0.3">
      <c r="B5">
        <v>19</v>
      </c>
      <c r="C5">
        <f>SUM('Player Stats'!$L$5:$L$7)-'Dealer Stats'!B$5</f>
        <v>33.500082861582229</v>
      </c>
      <c r="D5">
        <f>SUM('Player Stats'!$L$5:$L$7)-'Dealer Stats'!C$5</f>
        <v>33.951019102898478</v>
      </c>
      <c r="E5">
        <f>SUM('Player Stats'!$L$5:$L$7)-'Dealer Stats'!D$5</f>
        <v>34.266300033160149</v>
      </c>
      <c r="F5">
        <f>SUM('Player Stats'!$L$5:$L$7)-'Dealer Stats'!E$5</f>
        <v>34.64112152649205</v>
      </c>
      <c r="G5">
        <f>SUM('Player Stats'!$L$5:$L$7)-'Dealer Stats'!F$5</f>
        <v>35.626920161231389</v>
      </c>
      <c r="H5">
        <f>SUM('Player Stats'!$L$5:$L$7)-'Dealer Stats'!G$5</f>
        <v>38.414856154951337</v>
      </c>
      <c r="I5">
        <f>SUM('Player Stats'!$L$5:$L$7)-'Dealer Stats'!H$5</f>
        <v>33.384316281571436</v>
      </c>
      <c r="J5">
        <f>SUM('Player Stats'!$L$5:$L$7)-'Dealer Stats'!I$5</f>
        <v>11.113746968215892</v>
      </c>
      <c r="K5">
        <f>SUM('Player Stats'!$L$5:$L$7)-'Dealer Stats'!J$5</f>
        <v>35.072099761397638</v>
      </c>
      <c r="L5">
        <f>SUM('Player Stats'!$L$5:$L$7)-'Dealer Stats'!K$5</f>
        <v>35.301560705969599</v>
      </c>
    </row>
    <row r="6" spans="1:12" x14ac:dyDescent="0.3">
      <c r="B6">
        <v>20</v>
      </c>
      <c r="C6">
        <f>SUM('Player Stats'!$L$6:$L$7)-'Dealer Stats'!B$6</f>
        <v>26.53396611880126</v>
      </c>
      <c r="D6">
        <f>SUM('Player Stats'!$L$6:$L$7)-'Dealer Stats'!C$6</f>
        <v>26.810994913631582</v>
      </c>
      <c r="E6">
        <f>SUM('Player Stats'!$L$6:$L$7)-'Dealer Stats'!D$6</f>
        <v>27.19068884528415</v>
      </c>
      <c r="F6">
        <f>SUM('Player Stats'!$L$6:$L$7)-'Dealer Stats'!E$6</f>
        <v>27.631539691515961</v>
      </c>
      <c r="G6">
        <f>SUM('Player Stats'!$L$6:$L$7)-'Dealer Stats'!F$6</f>
        <v>28.491819508641022</v>
      </c>
      <c r="H6">
        <f>SUM('Player Stats'!$L$6:$L$7)-'Dealer Stats'!G$6</f>
        <v>30.778807725983444</v>
      </c>
      <c r="I6">
        <f>SUM('Player Stats'!$L$6:$L$7)-'Dealer Stats'!H$6</f>
        <v>31.724491209147423</v>
      </c>
      <c r="J6">
        <f>SUM('Player Stats'!$L$6:$L$7)-'Dealer Stats'!I$6</f>
        <v>26.6136812626332</v>
      </c>
      <c r="K6">
        <f>SUM('Player Stats'!$L$6:$L$7)-'Dealer Stats'!J$6</f>
        <v>4.6903144582568004</v>
      </c>
      <c r="L6">
        <f>SUM('Player Stats'!$L$6:$L$7)-'Dealer Stats'!K$6</f>
        <v>27.644943120984003</v>
      </c>
    </row>
    <row r="8" spans="1:12" x14ac:dyDescent="0.3">
      <c r="A8" t="s">
        <v>11</v>
      </c>
    </row>
    <row r="10" spans="1:12" x14ac:dyDescent="0.3">
      <c r="C10">
        <v>8</v>
      </c>
      <c r="D10">
        <v>9</v>
      </c>
      <c r="E10">
        <v>10</v>
      </c>
      <c r="F10">
        <v>11</v>
      </c>
    </row>
    <row r="11" spans="1:12" x14ac:dyDescent="0.3">
      <c r="A11" s="37" t="s">
        <v>12</v>
      </c>
      <c r="B11" s="33"/>
      <c r="C11">
        <f>'Player Stats'!$AO$3</f>
        <v>69.048006212799592</v>
      </c>
      <c r="D11">
        <f>'Player Stats'!$AO$3</f>
        <v>69.048006212799592</v>
      </c>
      <c r="E11">
        <f>'Player Stats'!$AO$3</f>
        <v>69.048006212799592</v>
      </c>
      <c r="F11">
        <f>'Player Stats'!$AO$3</f>
        <v>69.048006212799592</v>
      </c>
    </row>
    <row r="12" spans="1:12" x14ac:dyDescent="0.3">
      <c r="A12" s="36" t="s">
        <v>13</v>
      </c>
      <c r="B12" s="33"/>
      <c r="C12">
        <f>SUM('Dealer Stats'!H$4:H$7)</f>
        <v>62.709011522994054</v>
      </c>
      <c r="D12">
        <f>SUM('Dealer Stats'!I$4:I$7)</f>
        <v>65.04417943601652</v>
      </c>
      <c r="E12">
        <f>SUM('Dealer Stats'!J$4:J$7)</f>
        <v>67.547161536394611</v>
      </c>
      <c r="F12">
        <f>SUM('Dealer Stats'!K$4:K$7)</f>
        <v>67.456888641854562</v>
      </c>
    </row>
    <row r="13" spans="1:12" x14ac:dyDescent="0.3">
      <c r="A13" s="33"/>
      <c r="B13" s="33"/>
    </row>
    <row r="15" spans="1:12" x14ac:dyDescent="0.3">
      <c r="A15" s="37" t="s">
        <v>14</v>
      </c>
      <c r="B15" s="33"/>
      <c r="C15">
        <f>C12-C11</f>
        <v>-6.3389946898055385</v>
      </c>
      <c r="D15">
        <f>D12-D11</f>
        <v>-4.0038267767830718</v>
      </c>
      <c r="E15">
        <f>E12-E11</f>
        <v>-1.5008446764049808</v>
      </c>
      <c r="F15">
        <f>F12-F11</f>
        <v>-1.5911175709450305</v>
      </c>
    </row>
    <row r="17" spans="1:10" x14ac:dyDescent="0.3">
      <c r="D17" t="s">
        <v>15</v>
      </c>
    </row>
    <row r="20" spans="1:10" x14ac:dyDescent="0.3">
      <c r="A20" t="s">
        <v>16</v>
      </c>
    </row>
    <row r="21" spans="1:10" x14ac:dyDescent="0.3">
      <c r="J21" t="s">
        <v>17</v>
      </c>
    </row>
    <row r="22" spans="1:10" x14ac:dyDescent="0.3">
      <c r="C22">
        <v>7</v>
      </c>
      <c r="D22">
        <v>8</v>
      </c>
      <c r="E22">
        <v>9</v>
      </c>
      <c r="F22">
        <v>10</v>
      </c>
      <c r="G22">
        <v>11</v>
      </c>
      <c r="J22">
        <f>(20/52)*100</f>
        <v>38.461538461538467</v>
      </c>
    </row>
    <row r="23" spans="1:10" x14ac:dyDescent="0.3">
      <c r="A23" s="37" t="s">
        <v>12</v>
      </c>
      <c r="B23" s="33"/>
      <c r="C23">
        <f>'Player Stats'!$AN$3</f>
        <v>61.434703828417227</v>
      </c>
      <c r="D23">
        <f>'Player Stats'!$AN$3</f>
        <v>61.434703828417227</v>
      </c>
      <c r="E23">
        <f>'Player Stats'!$AN$3</f>
        <v>61.434703828417227</v>
      </c>
      <c r="F23">
        <f>'Player Stats'!$AN$3</f>
        <v>61.434703828417227</v>
      </c>
      <c r="G23">
        <f>'Player Stats'!$AN$3</f>
        <v>61.434703828417227</v>
      </c>
    </row>
    <row r="24" spans="1:10" x14ac:dyDescent="0.3">
      <c r="A24" s="36" t="s">
        <v>18</v>
      </c>
      <c r="B24" s="33"/>
      <c r="C24">
        <f>SUM('Dealer Stats'!G$3:G$7)</f>
        <v>73.826226081780092</v>
      </c>
      <c r="D24">
        <f>SUM('Dealer Stats'!H$3:H$7)</f>
        <v>75.616127988162958</v>
      </c>
      <c r="E24">
        <f>SUM('Dealer Stats'!I$3:I$7)</f>
        <v>77.074857711671498</v>
      </c>
      <c r="F24">
        <f>SUM('Dealer Stats'!J$3:J$7)</f>
        <v>78.749809063872519</v>
      </c>
      <c r="G24">
        <f>SUM('Dealer Stats'!K$3:K$7)</f>
        <v>72.924155991227963</v>
      </c>
    </row>
    <row r="25" spans="1:10" x14ac:dyDescent="0.3">
      <c r="A25" s="33"/>
      <c r="B25" s="33"/>
    </row>
    <row r="27" spans="1:10" x14ac:dyDescent="0.3">
      <c r="A27" s="37" t="s">
        <v>14</v>
      </c>
      <c r="B27" s="33"/>
      <c r="C27">
        <f>C24-C23</f>
        <v>12.391522253362865</v>
      </c>
      <c r="D27">
        <f>D24-D23</f>
        <v>14.181424159745731</v>
      </c>
      <c r="E27">
        <f>E24-E23</f>
        <v>15.640153883254271</v>
      </c>
      <c r="F27">
        <f>F24-F23</f>
        <v>17.315105235455292</v>
      </c>
      <c r="G27">
        <f>G24-G23</f>
        <v>11.489452162810736</v>
      </c>
    </row>
    <row r="29" spans="1:10" x14ac:dyDescent="0.3">
      <c r="D29" t="s">
        <v>19</v>
      </c>
    </row>
  </sheetData>
  <mergeCells count="6">
    <mergeCell ref="A12:B13"/>
    <mergeCell ref="A15:B15"/>
    <mergeCell ref="A11:B11"/>
    <mergeCell ref="A23:B23"/>
    <mergeCell ref="A27:B27"/>
    <mergeCell ref="A24:B25"/>
  </mergeCells>
  <conditionalFormatting sqref="C15:F15">
    <cfRule type="cellIs" dxfId="21" priority="3" operator="lessThan">
      <formula>0</formula>
    </cfRule>
  </conditionalFormatting>
  <conditionalFormatting sqref="C27:G27">
    <cfRule type="cellIs" dxfId="20" priority="1" operator="greaterThan">
      <formula>0</formula>
    </cfRule>
    <cfRule type="cellIs" dxfId="19" priority="2" operator="lessThan">
      <formula>0</formula>
    </cfRule>
  </conditionalFormatting>
  <conditionalFormatting sqref="C3:L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479B-2378-4BC9-9F64-F68668416A45}">
  <dimension ref="A1:DS215"/>
  <sheetViews>
    <sheetView tabSelected="1" topLeftCell="AT57" zoomScale="71" zoomScaleNormal="61" workbookViewId="0">
      <selection activeCell="BP88" sqref="BP88"/>
    </sheetView>
  </sheetViews>
  <sheetFormatPr defaultRowHeight="14.4" x14ac:dyDescent="0.3"/>
  <cols>
    <col min="1" max="1" width="16.77734375" style="14" customWidth="1"/>
    <col min="2" max="32" width="8.88671875" style="14"/>
    <col min="33" max="33" width="1.77734375" style="17" customWidth="1"/>
    <col min="34" max="35" width="8.88671875" style="14"/>
    <col min="36" max="37" width="50.33203125" style="14" customWidth="1"/>
    <col min="38" max="38" width="39.109375" style="14" customWidth="1"/>
    <col min="39" max="71" width="8.88671875" style="14"/>
    <col min="72" max="72" width="1.77734375" style="17" customWidth="1"/>
    <col min="73" max="74" width="8.88671875" style="14"/>
    <col min="75" max="75" width="27" style="14" customWidth="1"/>
    <col min="76" max="95" width="8.88671875" style="14"/>
    <col min="96" max="96" width="23.109375" style="14" customWidth="1"/>
    <col min="97" max="117" width="8.88671875" style="14"/>
    <col min="118" max="118" width="22.21875" style="14" customWidth="1"/>
    <col min="119" max="16384" width="8.88671875" style="14"/>
  </cols>
  <sheetData>
    <row r="1" spans="1:123" x14ac:dyDescent="0.3">
      <c r="A1" s="41" t="s">
        <v>41</v>
      </c>
      <c r="B1" s="41"/>
      <c r="C1" s="41"/>
      <c r="Q1" s="38" t="s">
        <v>70</v>
      </c>
      <c r="R1" s="38"/>
      <c r="S1" s="38"/>
      <c r="T1" s="38"/>
      <c r="U1" s="38"/>
      <c r="V1" s="38"/>
      <c r="W1" s="38"/>
      <c r="X1" s="38"/>
      <c r="Y1" s="38"/>
      <c r="Z1" s="38"/>
      <c r="AJ1" s="39" t="s">
        <v>64</v>
      </c>
      <c r="AK1" s="40" t="s">
        <v>62</v>
      </c>
      <c r="AL1" s="40" t="s">
        <v>63</v>
      </c>
      <c r="AN1" s="41" t="s">
        <v>65</v>
      </c>
      <c r="AO1" s="41"/>
      <c r="AP1" s="41"/>
      <c r="AQ1" s="41"/>
      <c r="AR1" s="41"/>
      <c r="AS1" s="41"/>
      <c r="BD1" s="38" t="s">
        <v>70</v>
      </c>
      <c r="BE1" s="38"/>
      <c r="BF1" s="38"/>
      <c r="BG1" s="38"/>
      <c r="BH1" s="38"/>
      <c r="BI1" s="38"/>
      <c r="BJ1" s="38"/>
      <c r="BK1" s="38"/>
      <c r="BL1" s="38"/>
      <c r="BM1" s="38"/>
      <c r="BX1" s="38" t="s">
        <v>76</v>
      </c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S1" s="38" t="s">
        <v>77</v>
      </c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O1" s="34" t="s">
        <v>79</v>
      </c>
      <c r="DP1" s="34"/>
      <c r="DQ1" s="34"/>
      <c r="DR1" s="34"/>
      <c r="DS1" s="34"/>
    </row>
    <row r="2" spans="1:123" ht="14.4" customHeight="1" x14ac:dyDescent="0.3">
      <c r="A2" s="37" t="s">
        <v>10</v>
      </c>
      <c r="B2" s="37"/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Q2" s="38"/>
      <c r="R2" s="38"/>
      <c r="S2" s="38"/>
      <c r="T2" s="38"/>
      <c r="U2" s="38"/>
      <c r="V2" s="38"/>
      <c r="W2" s="38"/>
      <c r="X2" s="38"/>
      <c r="Y2" s="38"/>
      <c r="Z2" s="38"/>
      <c r="AJ2" s="39"/>
      <c r="AK2" s="40"/>
      <c r="AL2" s="40"/>
      <c r="AN2" s="37" t="s">
        <v>10</v>
      </c>
      <c r="AO2" s="37"/>
      <c r="AP2" s="14">
        <v>2</v>
      </c>
      <c r="AQ2" s="14">
        <v>3</v>
      </c>
      <c r="AR2" s="14">
        <v>4</v>
      </c>
      <c r="AS2" s="14">
        <v>5</v>
      </c>
      <c r="AT2" s="14">
        <v>6</v>
      </c>
      <c r="AU2" s="14">
        <v>7</v>
      </c>
      <c r="AV2" s="14">
        <v>8</v>
      </c>
      <c r="AW2" s="14">
        <v>9</v>
      </c>
      <c r="AX2" s="14">
        <v>10</v>
      </c>
      <c r="AY2" s="14">
        <v>11</v>
      </c>
      <c r="BD2" s="38"/>
      <c r="BE2" s="38"/>
      <c r="BF2" s="38"/>
      <c r="BG2" s="38"/>
      <c r="BH2" s="38"/>
      <c r="BI2" s="38"/>
      <c r="BJ2" s="38"/>
      <c r="BK2" s="38"/>
      <c r="BL2" s="38"/>
      <c r="BM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O2" s="34"/>
      <c r="DP2" s="34"/>
      <c r="DQ2" s="34"/>
      <c r="DR2" s="34"/>
      <c r="DS2" s="34"/>
    </row>
    <row r="3" spans="1:123" x14ac:dyDescent="0.3">
      <c r="B3" s="14">
        <v>17</v>
      </c>
      <c r="C3" s="14">
        <f>SUM('Player Stats'!$G$3:$G$7)/100*'Dealer Stats'!B$3/100</f>
        <v>1.0737746982695836E-2</v>
      </c>
      <c r="D3" s="14">
        <f>SUM('Player Stats'!$G$3:$G$7)/100*'Dealer Stats'!C$3/100</f>
        <v>1.0352188460012367E-2</v>
      </c>
      <c r="E3" s="14">
        <f>SUM('Player Stats'!$G$3:$G$7)/100*'Dealer Stats'!D$3/100</f>
        <v>1.0081627939865301E-2</v>
      </c>
      <c r="F3" s="14">
        <f>SUM('Player Stats'!$G$3:$G$7)/100*'Dealer Stats'!E$3/100</f>
        <v>9.4133281889097389E-3</v>
      </c>
      <c r="G3" s="14">
        <f>SUM('Player Stats'!$G$3:$G$7)/100*'Dealer Stats'!F$3/100</f>
        <v>1.2877366903983518E-2</v>
      </c>
      <c r="H3" s="14">
        <f>SUM('Player Stats'!$G$3:$G$7)/100*'Dealer Stats'!G$3/100</f>
        <v>2.8639036545094827E-2</v>
      </c>
      <c r="I3" s="14">
        <f>SUM('Player Stats'!$G$3:$G$7)/100*'Dealer Stats'!H$3/100</f>
        <v>1.0018810682753483E-2</v>
      </c>
      <c r="J3" s="14">
        <f>SUM('Player Stats'!$G$3:$G$7)/100*'Dealer Stats'!I$3/100</f>
        <v>9.3384985216622505E-3</v>
      </c>
      <c r="K3" s="14">
        <f>SUM('Player Stats'!$G$3:$G$7)/100*'Dealer Stats'!J$3/100</f>
        <v>8.695761367482846E-3</v>
      </c>
      <c r="L3" s="14">
        <f>SUM('Player Stats'!$G$3:$G$7)/100*'Dealer Stats'!K$3/100</f>
        <v>4.2438229075555641E-3</v>
      </c>
      <c r="Q3" s="14">
        <v>2</v>
      </c>
      <c r="R3" s="14">
        <v>3</v>
      </c>
      <c r="S3" s="14">
        <v>4</v>
      </c>
      <c r="T3" s="14">
        <v>5</v>
      </c>
      <c r="U3" s="14">
        <v>6</v>
      </c>
      <c r="V3" s="14">
        <v>7</v>
      </c>
      <c r="W3" s="14">
        <v>8</v>
      </c>
      <c r="X3" s="14">
        <v>9</v>
      </c>
      <c r="Y3" s="14">
        <v>10</v>
      </c>
      <c r="Z3" s="14">
        <v>11</v>
      </c>
      <c r="AI3" s="14" t="s">
        <v>61</v>
      </c>
      <c r="AJ3" s="39"/>
      <c r="AK3" s="40"/>
      <c r="AL3" s="40"/>
      <c r="AO3" s="14">
        <v>17</v>
      </c>
      <c r="AP3" s="14">
        <f>20/52*'Dealer Stats'!B$3/100</f>
        <v>5.3205052616961346E-2</v>
      </c>
      <c r="AQ3" s="14">
        <f>20/52*'Dealer Stats'!C$3/100</f>
        <v>5.1294627504565773E-2</v>
      </c>
      <c r="AR3" s="14">
        <f>20/52*'Dealer Stats'!D$3/100</f>
        <v>4.995401231464789E-2</v>
      </c>
      <c r="AS3" s="14">
        <f>20/52*'Dealer Stats'!E$3/100</f>
        <v>4.6642617152255463E-2</v>
      </c>
      <c r="AT3" s="14">
        <f>20/52*'Dealer Stats'!F$3/100</f>
        <v>6.3806772947666082E-2</v>
      </c>
      <c r="AU3" s="14">
        <f>20/52*'Dealer Stats'!G$3/100</f>
        <v>0.14190513603425367</v>
      </c>
      <c r="AV3" s="14">
        <f>20/52*'Dealer Stats'!H$3/100</f>
        <v>4.9642755635264997E-2</v>
      </c>
      <c r="AW3" s="14">
        <f>20/52*'Dealer Stats'!I$3/100</f>
        <v>4.6271839521749888E-2</v>
      </c>
      <c r="AX3" s="14">
        <f>20/52*'Dealer Stats'!J$3/100</f>
        <v>4.3087105874915002E-2</v>
      </c>
      <c r="AY3" s="14">
        <f>20/52*'Dealer Stats'!K$3/100</f>
        <v>2.1027951343743786E-2</v>
      </c>
      <c r="BD3" s="14">
        <v>2</v>
      </c>
      <c r="BE3" s="14">
        <v>3</v>
      </c>
      <c r="BF3" s="14">
        <v>4</v>
      </c>
      <c r="BG3" s="14">
        <v>5</v>
      </c>
      <c r="BH3" s="14">
        <v>6</v>
      </c>
      <c r="BI3" s="14">
        <v>7</v>
      </c>
      <c r="BJ3" s="14">
        <v>8</v>
      </c>
      <c r="BK3" s="14">
        <v>9</v>
      </c>
      <c r="BL3" s="14">
        <v>10</v>
      </c>
      <c r="BM3" s="14">
        <v>11</v>
      </c>
      <c r="BW3" s="14" t="s">
        <v>73</v>
      </c>
      <c r="BX3" s="14">
        <v>4</v>
      </c>
      <c r="BY3" s="14">
        <v>5</v>
      </c>
      <c r="BZ3" s="14">
        <v>6</v>
      </c>
      <c r="CA3" s="14">
        <v>7</v>
      </c>
      <c r="CB3" s="14">
        <v>8</v>
      </c>
      <c r="CC3" s="14">
        <v>9</v>
      </c>
      <c r="CD3" s="14">
        <v>10</v>
      </c>
      <c r="CE3" s="14">
        <v>11</v>
      </c>
      <c r="CF3" s="14">
        <v>12</v>
      </c>
      <c r="CG3" s="14">
        <v>13</v>
      </c>
      <c r="CH3" s="14">
        <v>14</v>
      </c>
      <c r="CI3" s="14">
        <v>15</v>
      </c>
      <c r="CJ3" s="14">
        <v>16</v>
      </c>
      <c r="CK3" s="49">
        <v>17</v>
      </c>
      <c r="CL3" s="14">
        <v>18</v>
      </c>
      <c r="CM3" s="14">
        <v>19</v>
      </c>
      <c r="CN3" s="14">
        <v>20</v>
      </c>
      <c r="CO3" s="14">
        <v>21</v>
      </c>
      <c r="CR3" s="14" t="s">
        <v>73</v>
      </c>
      <c r="CS3" s="14">
        <v>4</v>
      </c>
      <c r="CT3" s="14">
        <v>5</v>
      </c>
      <c r="CU3" s="14">
        <v>6</v>
      </c>
      <c r="CV3" s="14">
        <v>7</v>
      </c>
      <c r="CW3" s="14">
        <v>8</v>
      </c>
      <c r="CX3" s="14">
        <v>9</v>
      </c>
      <c r="CY3" s="14">
        <v>10</v>
      </c>
      <c r="CZ3" s="14">
        <v>11</v>
      </c>
      <c r="DA3" s="14">
        <v>12</v>
      </c>
      <c r="DB3" s="14">
        <v>13</v>
      </c>
      <c r="DC3" s="14">
        <v>14</v>
      </c>
      <c r="DD3" s="14">
        <v>15</v>
      </c>
      <c r="DE3" s="14">
        <v>16</v>
      </c>
      <c r="DF3" s="50">
        <v>17</v>
      </c>
      <c r="DG3" s="14">
        <v>18</v>
      </c>
      <c r="DH3" s="14">
        <v>19</v>
      </c>
      <c r="DI3" s="14">
        <v>20</v>
      </c>
      <c r="DJ3" s="14">
        <v>21</v>
      </c>
      <c r="DK3" s="14" t="s">
        <v>78</v>
      </c>
      <c r="DN3" s="14" t="s">
        <v>73</v>
      </c>
      <c r="DO3" s="14">
        <v>17</v>
      </c>
      <c r="DP3" s="14">
        <v>18</v>
      </c>
      <c r="DQ3" s="14">
        <v>19</v>
      </c>
      <c r="DR3" s="14">
        <v>20</v>
      </c>
      <c r="DS3" s="14">
        <v>21</v>
      </c>
    </row>
    <row r="4" spans="1:123" x14ac:dyDescent="0.3">
      <c r="B4" s="14">
        <v>18</v>
      </c>
      <c r="C4" s="14">
        <f>SUM('Player Stats'!$G$4:$G$7)/100*'Dealer Stats'!B$4/100</f>
        <v>0</v>
      </c>
      <c r="D4" s="14">
        <f>SUM('Player Stats'!$G$4:$G$7)/100*'Dealer Stats'!C$4/100</f>
        <v>0</v>
      </c>
      <c r="E4" s="14">
        <f>SUM('Player Stats'!$G$4:$G$7)/100*'Dealer Stats'!D$4/100</f>
        <v>0</v>
      </c>
      <c r="F4" s="14">
        <f>SUM('Player Stats'!$G$4:$G$7)/100*'Dealer Stats'!E$4/100</f>
        <v>0</v>
      </c>
      <c r="G4" s="14">
        <f>SUM('Player Stats'!$G$4:$G$7)/100*'Dealer Stats'!F$4/100</f>
        <v>0</v>
      </c>
      <c r="H4" s="14">
        <f>SUM('Player Stats'!$G$4:$G$7)/100*'Dealer Stats'!G$4/100</f>
        <v>0</v>
      </c>
      <c r="I4" s="14">
        <f>SUM('Player Stats'!$G$4:$G$7)/100*'Dealer Stats'!H$4/100</f>
        <v>0</v>
      </c>
      <c r="J4" s="14">
        <f>SUM('Player Stats'!$G$4:$G$7)/100*'Dealer Stats'!I$4/100</f>
        <v>0</v>
      </c>
      <c r="K4" s="14">
        <f>SUM('Player Stats'!$G$4:$G$7)/100*'Dealer Stats'!J$4/100</f>
        <v>0</v>
      </c>
      <c r="L4" s="14">
        <f>SUM('Player Stats'!$G$4:$G$7)/100*'Dealer Stats'!K$4/100</f>
        <v>0</v>
      </c>
      <c r="P4" s="14">
        <v>6</v>
      </c>
      <c r="Q4" s="14">
        <f>SUM(C3:C6)+'Dealer Stats'!B$8/100*(1-'Player Stats'!$AD$3/100)</f>
        <v>0.37584476962066887</v>
      </c>
      <c r="R4" s="14">
        <f>SUM(D3:D6)+'Dealer Stats'!C$8/100*(1-'Player Stats'!$AD$3/100)</f>
        <v>0.39423273200199394</v>
      </c>
      <c r="S4" s="14">
        <f>SUM(E3:E6)+'Dealer Stats'!D$8/100*(1-'Player Stats'!$AD$3/100)</f>
        <v>0.41284166026562968</v>
      </c>
      <c r="T4" s="14">
        <f>SUM(F3:F6)+'Dealer Stats'!E$8/100*(1-'Player Stats'!$AD$3/100)</f>
        <v>0.43409117720620066</v>
      </c>
      <c r="U4" s="14">
        <f>SUM(G3:G6)+'Dealer Stats'!F$8/100*(1-'Player Stats'!$AD$3/100)</f>
        <v>0.43526065732098868</v>
      </c>
      <c r="V4" s="14">
        <f>SUM(H3:H6)+'Dealer Stats'!G$8/100*(1-'Player Stats'!$AD$3/100)</f>
        <v>0.29037677572729381</v>
      </c>
      <c r="W4" s="14">
        <f>SUM(I3:I6)+'Dealer Stats'!H$8/100*(1-'Player Stats'!$AD$3/100)</f>
        <v>0.25385753080112411</v>
      </c>
      <c r="X4" s="14">
        <f>SUM(J3:J6)+'Dealer Stats'!I$8/100*(1-'Player Stats'!$AD$3/100)</f>
        <v>0.23858992140494725</v>
      </c>
      <c r="Y4" s="14">
        <f>SUM(K3:K6)+'Dealer Stats'!J$8/100*(1-'Player Stats'!$AD$3/100)</f>
        <v>0.22119767072875765</v>
      </c>
      <c r="Z4" s="14">
        <f>SUM(L3:L6)+'Dealer Stats'!K$8/100*(1-'Player Stats'!$AD$3/100)</f>
        <v>0.27500226299527586</v>
      </c>
      <c r="AI4" s="14" t="s">
        <v>23</v>
      </c>
      <c r="AJ4" s="16">
        <f>20/52*100</f>
        <v>38.461538461538467</v>
      </c>
      <c r="AK4" s="16">
        <f>20/52*100</f>
        <v>38.461538461538467</v>
      </c>
      <c r="AL4" s="16">
        <f>AK4+(100-AK4)*AK4/100</f>
        <v>62.130177514792905</v>
      </c>
      <c r="AO4" s="14">
        <v>18</v>
      </c>
      <c r="AP4" s="14">
        <f>16/52*'Dealer Stats'!B$4/100</f>
        <v>4.076518185262102E-2</v>
      </c>
      <c r="AQ4" s="14">
        <f>16/52*'Dealer Stats'!C$4/100</f>
        <v>3.9692309505004249E-2</v>
      </c>
      <c r="AR4" s="14">
        <f>16/52*'Dealer Stats'!D$4/100</f>
        <v>3.7886825857591261E-2</v>
      </c>
      <c r="AS4" s="14">
        <f>16/52*'Dealer Stats'!E$4/100</f>
        <v>3.7355860615056677E-2</v>
      </c>
      <c r="AT4" s="14">
        <f>16/52*'Dealer Stats'!F$4/100</f>
        <v>3.2755714594809388E-2</v>
      </c>
      <c r="AU4" s="14">
        <f>16/52*'Dealer Stats'!G$4/100</f>
        <v>4.2484662367830807E-2</v>
      </c>
      <c r="AV4" s="14">
        <f>16/52*'Dealer Stats'!H$4/100</f>
        <v>0.11058992332400573</v>
      </c>
      <c r="AW4" s="14">
        <f>16/52*'Dealer Stats'!I$4/100</f>
        <v>3.6139956685349139E-2</v>
      </c>
      <c r="AX4" s="14">
        <f>16/52*'Dealer Stats'!J$4/100</f>
        <v>3.4380907560318121E-2</v>
      </c>
      <c r="AY4" s="14">
        <f>16/52*'Dealer Stats'!K$4/100</f>
        <v>3.5156057592754746E-2</v>
      </c>
      <c r="BC4" s="14" t="s">
        <v>23</v>
      </c>
      <c r="BD4" s="14">
        <f>SUM(AP$3:AP$6)+'Dealer Stats'!B$8/100</f>
        <v>0.50720032925438097</v>
      </c>
      <c r="BE4" s="14">
        <f>SUM(AQ$3:AQ$6)+'Dealer Stats'!C$8/100</f>
        <v>0.52152373245713934</v>
      </c>
      <c r="BF4" s="14">
        <f>SUM(AR$3:AR$6)+'Dealer Stats'!D$8/100</f>
        <v>0.53594540651582956</v>
      </c>
      <c r="BG4" s="14">
        <f>SUM(AS$3:AS$6)+'Dealer Stats'!E$8/100</f>
        <v>0.55247765805438354</v>
      </c>
      <c r="BH4" s="14">
        <f>SUM(AT$3:AT$6)+'Dealer Stats'!F$8/100</f>
        <v>0.55914868189197786</v>
      </c>
      <c r="BI4" s="14">
        <f>SUM(AU$3:AU$6)+'Dealer Stats'!G$8/100</f>
        <v>0.47637829965843859</v>
      </c>
      <c r="BJ4" s="14">
        <f>SUM(AV$3:AV$6)+'Dealer Stats'!H$8/100</f>
        <v>0.44447620165472856</v>
      </c>
      <c r="BK4" s="14">
        <f>SUM(AW$3:AW$6)+'Dealer Stats'!I$8/100</f>
        <v>0.41132442769292904</v>
      </c>
      <c r="BL4" s="14">
        <f>SUM(AX$3:AX$6)+'Dealer Stats'!J$8/100</f>
        <v>0.36807088157536644</v>
      </c>
      <c r="BM4" s="14">
        <f>SUM(AY$3:AY$6)+'Dealer Stats'!K$8/100</f>
        <v>0.36919906921910023</v>
      </c>
      <c r="BV4" s="30" t="s">
        <v>31</v>
      </c>
      <c r="BW4" s="14">
        <v>2</v>
      </c>
      <c r="BX4" s="14">
        <f>4/52</f>
        <v>7.6923076923076927E-2</v>
      </c>
      <c r="BY4" s="14">
        <f t="shared" ref="BY4:CO20" si="0">4/52</f>
        <v>7.6923076923076927E-2</v>
      </c>
      <c r="BZ4" s="14">
        <f t="shared" si="0"/>
        <v>7.6923076923076927E-2</v>
      </c>
      <c r="CA4" s="14">
        <f t="shared" si="0"/>
        <v>7.6923076923076927E-2</v>
      </c>
      <c r="CB4" s="14">
        <f t="shared" si="0"/>
        <v>7.6923076923076927E-2</v>
      </c>
      <c r="CC4" s="14">
        <f t="shared" si="0"/>
        <v>7.6923076923076927E-2</v>
      </c>
      <c r="CD4" s="14">
        <f t="shared" si="0"/>
        <v>7.6923076923076927E-2</v>
      </c>
      <c r="CE4" s="14">
        <f t="shared" si="0"/>
        <v>7.6923076923076927E-2</v>
      </c>
      <c r="CF4" s="14">
        <f>16/52</f>
        <v>0.30769230769230771</v>
      </c>
      <c r="CG4" s="14">
        <f>4/52</f>
        <v>7.6923076923076927E-2</v>
      </c>
      <c r="CH4" s="14">
        <v>0</v>
      </c>
      <c r="CI4" s="14">
        <v>0</v>
      </c>
      <c r="CJ4" s="14">
        <v>0</v>
      </c>
      <c r="CK4" s="49">
        <v>0</v>
      </c>
      <c r="CL4" s="14">
        <v>0</v>
      </c>
      <c r="CM4" s="14">
        <v>0</v>
      </c>
      <c r="CN4" s="14">
        <v>0</v>
      </c>
      <c r="CO4" s="14">
        <v>0</v>
      </c>
      <c r="CQ4" s="30" t="s">
        <v>31</v>
      </c>
      <c r="CR4" s="14">
        <v>2</v>
      </c>
      <c r="CS4" s="14">
        <f>BX4*'Player Stats'!AB$3/100</f>
        <v>0</v>
      </c>
      <c r="CT4" s="14">
        <f>BY4*'Player Stats'!AC$3/100</f>
        <v>0</v>
      </c>
      <c r="CU4" s="14">
        <f>BZ4*'Player Stats'!AD$3/100</f>
        <v>0</v>
      </c>
      <c r="CV4" s="14">
        <f>CA4*'Player Stats'!AE$3/100</f>
        <v>0</v>
      </c>
      <c r="CW4" s="14">
        <f>CB4*'Player Stats'!AF$3/100</f>
        <v>0</v>
      </c>
      <c r="CX4" s="14">
        <f>CC4*'Player Stats'!AG$3/100</f>
        <v>0</v>
      </c>
      <c r="CY4" s="14">
        <f>CD4*'Player Stats'!AH$3/100</f>
        <v>0</v>
      </c>
      <c r="CZ4" s="14">
        <f>CE4*'Player Stats'!AI$3/100</f>
        <v>0</v>
      </c>
      <c r="DA4" s="14">
        <f>CF4*'Player Stats'!AJ$3/100</f>
        <v>9.4883520488893328E-2</v>
      </c>
      <c r="DB4" s="14">
        <f>CG4*'Player Stats'!AK$3/100</f>
        <v>2.9584809023703706E-2</v>
      </c>
      <c r="DC4" s="14">
        <f>CH4*'Player Stats'!AL$3/100</f>
        <v>0</v>
      </c>
      <c r="DD4" s="14">
        <f>CI4*'Player Stats'!AM$3/100</f>
        <v>0</v>
      </c>
      <c r="DE4" s="14">
        <f>CJ4*'Player Stats'!AN$3/100</f>
        <v>0</v>
      </c>
      <c r="DF4" s="14">
        <f>CK4*'Player Stats'!AO$3/100</f>
        <v>0</v>
      </c>
      <c r="DG4" s="14">
        <f>CL4*'Player Stats'!AP$3/100</f>
        <v>0</v>
      </c>
      <c r="DH4" s="14">
        <f>CM4*'Player Stats'!AQ$3/100</f>
        <v>0</v>
      </c>
      <c r="DI4" s="14">
        <f>CN4*'Player Stats'!AR$3/100</f>
        <v>0</v>
      </c>
      <c r="DJ4" s="14">
        <f>CO4*'Player Stats'!AS$3/100</f>
        <v>0</v>
      </c>
      <c r="DK4" s="14">
        <f>SUM(CS4:DJ4)</f>
        <v>0.12446832951259704</v>
      </c>
      <c r="DM4" s="30" t="s">
        <v>31</v>
      </c>
      <c r="DN4" s="14">
        <v>2</v>
      </c>
      <c r="DO4" s="14">
        <f>SUM($BZ4*CK$8,$CA4*CK$9,$CB4*CK$10,$CC4*CK$11,$CD4*CK$12,$CE4*CK$13,$CF4*CK$14,$CG4*CK$15,$CH4*CK$16,$CI4*CK$17,$CJ4*CK$18,$CK4*CK$19,$CL4*CK$20,$CM4*CK$21,$CN4*CK$22)</f>
        <v>8.2840236686390553E-2</v>
      </c>
      <c r="DP4" s="14">
        <f t="shared" ref="DP4:DS13" si="1">SUM($BZ4*CL$8,$CA4*CL$9,$CB4*CL$10,$CC4*CL$11,$CD4*CL$12,$CE4*CL$13,$CF4*CL$14,$CG4*CL$15,$CH4*CL$16,$CI4*CL$17,$CJ4*CL$18,$CK4*CL$19,$CL4*CL$20,$CM4*CL$21,$CN4*CL$22)</f>
        <v>7.6923076923076941E-2</v>
      </c>
      <c r="DQ4" s="14">
        <f t="shared" si="1"/>
        <v>7.1005917159763329E-2</v>
      </c>
      <c r="DR4" s="14">
        <f t="shared" si="1"/>
        <v>6.5088757396449717E-2</v>
      </c>
      <c r="DS4" s="14">
        <f t="shared" si="1"/>
        <v>5.9171597633136105E-2</v>
      </c>
    </row>
    <row r="5" spans="1:123" x14ac:dyDescent="0.3">
      <c r="B5" s="14">
        <v>19</v>
      </c>
      <c r="C5" s="14">
        <f>SUM('Player Stats'!$G$5:$G$7)/100*'Dealer Stats'!B$5/100</f>
        <v>0</v>
      </c>
      <c r="D5" s="14">
        <f>SUM('Player Stats'!$G$5:$G$7)/100*'Dealer Stats'!C$5/100</f>
        <v>0</v>
      </c>
      <c r="E5" s="14">
        <f>SUM('Player Stats'!$G$5:$G$7)/100*'Dealer Stats'!D$5/100</f>
        <v>0</v>
      </c>
      <c r="F5" s="14">
        <f>SUM('Player Stats'!$G$5:$G$7)/100*'Dealer Stats'!E$5/100</f>
        <v>0</v>
      </c>
      <c r="G5" s="14">
        <f>SUM('Player Stats'!$G$5:$G$7)/100*'Dealer Stats'!F$5/100</f>
        <v>0</v>
      </c>
      <c r="H5" s="14">
        <f>SUM('Player Stats'!$G$5:$G$7)/100*'Dealer Stats'!G$5/100</f>
        <v>0</v>
      </c>
      <c r="I5" s="14">
        <f>SUM('Player Stats'!$G$5:$G$7)/100*'Dealer Stats'!H$5/100</f>
        <v>0</v>
      </c>
      <c r="J5" s="14">
        <f>SUM('Player Stats'!$G$5:$G$7)/100*'Dealer Stats'!I$5/100</f>
        <v>0</v>
      </c>
      <c r="K5" s="14">
        <f>SUM('Player Stats'!$G$5:$G$7)/100*'Dealer Stats'!J$5/100</f>
        <v>0</v>
      </c>
      <c r="L5" s="14">
        <f>SUM('Player Stats'!$G$5:$G$7)/100*'Dealer Stats'!K$5/100</f>
        <v>0</v>
      </c>
      <c r="P5" s="14">
        <v>7</v>
      </c>
      <c r="Q5" s="14">
        <f>SUM(C10:C13)+'Dealer Stats'!B$8/100*(1-'Player Stats'!$AE$3/100)</f>
        <v>0.42886546474546761</v>
      </c>
      <c r="R5" s="14">
        <f>SUM(D10:D13)+'Dealer Stats'!C$8/100*(1-'Player Stats'!$AE$3/100)</f>
        <v>0.44544798797827939</v>
      </c>
      <c r="S5" s="14">
        <f>SUM(E10:E13)+'Dealer Stats'!D$8/100*(1-'Player Stats'!$AE$3/100)</f>
        <v>0.46252507825560574</v>
      </c>
      <c r="T5" s="14">
        <f>SUM(F10:F13)+'Dealer Stats'!E$8/100*(1-'Player Stats'!$AE$3/100)</f>
        <v>0.48097954401541743</v>
      </c>
      <c r="U5" s="14">
        <f>SUM(G10:G13)+'Dealer Stats'!F$8/100*(1-'Player Stats'!$AE$3/100)</f>
        <v>0.4947865268282694</v>
      </c>
      <c r="V5" s="14">
        <f>SUM(H10:H13)+'Dealer Stats'!G$8/100*(1-'Player Stats'!$AE$3/100)</f>
        <v>0.41512011785089759</v>
      </c>
      <c r="W5" s="14">
        <f>SUM(I10:I13)+'Dealer Stats'!H$8/100*(1-'Player Stats'!$AE$3/100)</f>
        <v>0.3215869357540872</v>
      </c>
      <c r="X5" s="14">
        <f>SUM(J10:J13)+'Dealer Stats'!I$8/100*(1-'Player Stats'!$AE$3/100)</f>
        <v>0.28487429806944664</v>
      </c>
      <c r="Y5" s="14">
        <f>SUM(K10:K13)+'Dealer Stats'!J$8/100*(1-'Player Stats'!$AE$3/100)</f>
        <v>0.26447974213634634</v>
      </c>
      <c r="Z5" s="14">
        <f>SUM(L10:L13)+'Dealer Stats'!K$8/100*(1-'Player Stats'!$AE$3/100)</f>
        <v>0.30075004681008355</v>
      </c>
      <c r="AI5" s="14" t="s">
        <v>24</v>
      </c>
      <c r="AJ5" s="16">
        <f t="shared" ref="AJ5:AK7" si="2">20/52*100</f>
        <v>38.461538461538467</v>
      </c>
      <c r="AK5" s="16">
        <f t="shared" si="2"/>
        <v>38.461538461538467</v>
      </c>
      <c r="AL5" s="16">
        <f t="shared" ref="AL5:AL7" si="3">AK5+(100-AK5)*AK5/100</f>
        <v>62.130177514792905</v>
      </c>
      <c r="AO5" s="14">
        <v>19</v>
      </c>
      <c r="AP5" s="14">
        <f>12/52*'Dealer Stats'!B$5/100</f>
        <v>2.9475402313605695E-2</v>
      </c>
      <c r="AQ5" s="14">
        <f>12/52*'Dealer Stats'!C$5/100</f>
        <v>2.84347802182605E-2</v>
      </c>
      <c r="AR5" s="14">
        <f>12/52*'Dealer Stats'!D$5/100</f>
        <v>2.770720884073357E-2</v>
      </c>
      <c r="AS5" s="14">
        <f>12/52*'Dealer Stats'!E$5/100</f>
        <v>2.6842236163813805E-2</v>
      </c>
      <c r="AT5" s="14">
        <f>12/52*'Dealer Stats'!F$5/100</f>
        <v>2.4567316237492247E-2</v>
      </c>
      <c r="AU5" s="14">
        <f>12/52*'Dealer Stats'!G$5/100</f>
        <v>1.8133617790446213E-2</v>
      </c>
      <c r="AV5" s="14">
        <f>12/52*'Dealer Stats'!H$5/100</f>
        <v>2.9742555959784443E-2</v>
      </c>
      <c r="AW5" s="14">
        <f>12/52*'Dealer Stats'!I$5/100</f>
        <v>8.1136177452143396E-2</v>
      </c>
      <c r="AX5" s="14">
        <f>12/52*'Dealer Stats'!J$5/100</f>
        <v>2.5847671006339362E-2</v>
      </c>
      <c r="AY5" s="14">
        <f>12/52*'Dealer Stats'!K$5/100</f>
        <v>2.5318145749634837E-2</v>
      </c>
      <c r="BC5" s="14" t="s">
        <v>24</v>
      </c>
      <c r="BD5" s="14">
        <f>SUM(AP$3:AP$6)+'Dealer Stats'!B$8/100</f>
        <v>0.50720032925438097</v>
      </c>
      <c r="BE5" s="14">
        <f>SUM(AQ$3:AQ$6)+'Dealer Stats'!C$8/100</f>
        <v>0.52152373245713934</v>
      </c>
      <c r="BF5" s="14">
        <f>SUM(AR$3:AR$6)+'Dealer Stats'!D$8/100</f>
        <v>0.53594540651582956</v>
      </c>
      <c r="BG5" s="14">
        <f>SUM(AS$3:AS$6)+'Dealer Stats'!E$8/100</f>
        <v>0.55247765805438354</v>
      </c>
      <c r="BH5" s="14">
        <f>SUM(AT$3:AT$6)+'Dealer Stats'!F$8/100</f>
        <v>0.55914868189197786</v>
      </c>
      <c r="BI5" s="14">
        <f>SUM(AU$3:AU$6)+'Dealer Stats'!G$8/100</f>
        <v>0.47637829965843859</v>
      </c>
      <c r="BJ5" s="14">
        <f>SUM(AV$3:AV$6)+'Dealer Stats'!H$8/100</f>
        <v>0.44447620165472856</v>
      </c>
      <c r="BK5" s="14">
        <f>SUM(AW$3:AW$6)+'Dealer Stats'!I$8/100</f>
        <v>0.41132442769292904</v>
      </c>
      <c r="BL5" s="14">
        <f>SUM(AX$3:AX$6)+'Dealer Stats'!J$8/100</f>
        <v>0.36807088157536644</v>
      </c>
      <c r="BM5" s="14">
        <f>SUM(AY$3:AY$6)+'Dealer Stats'!K$8/100</f>
        <v>0.36919906921910023</v>
      </c>
      <c r="BV5" s="30" t="s">
        <v>32</v>
      </c>
      <c r="BW5" s="14">
        <v>3</v>
      </c>
      <c r="BX5" s="14">
        <v>0</v>
      </c>
      <c r="BY5" s="14">
        <f>4/52</f>
        <v>7.6923076923076927E-2</v>
      </c>
      <c r="BZ5" s="14">
        <f t="shared" si="0"/>
        <v>7.6923076923076927E-2</v>
      </c>
      <c r="CA5" s="14">
        <f t="shared" si="0"/>
        <v>7.6923076923076927E-2</v>
      </c>
      <c r="CB5" s="14">
        <f t="shared" si="0"/>
        <v>7.6923076923076927E-2</v>
      </c>
      <c r="CC5" s="14">
        <f t="shared" si="0"/>
        <v>7.6923076923076927E-2</v>
      </c>
      <c r="CD5" s="14">
        <f t="shared" si="0"/>
        <v>7.6923076923076927E-2</v>
      </c>
      <c r="CE5" s="14">
        <f t="shared" si="0"/>
        <v>7.6923076923076927E-2</v>
      </c>
      <c r="CF5" s="14">
        <f t="shared" si="0"/>
        <v>7.6923076923076927E-2</v>
      </c>
      <c r="CG5" s="14">
        <f>16/52</f>
        <v>0.30769230769230771</v>
      </c>
      <c r="CH5" s="14">
        <f>4/52</f>
        <v>7.6923076923076927E-2</v>
      </c>
      <c r="CI5" s="14">
        <v>0</v>
      </c>
      <c r="CJ5" s="14">
        <v>0</v>
      </c>
      <c r="CK5" s="49">
        <v>0</v>
      </c>
      <c r="CL5" s="14">
        <v>0</v>
      </c>
      <c r="CM5" s="14">
        <v>0</v>
      </c>
      <c r="CN5" s="14">
        <v>0</v>
      </c>
      <c r="CO5" s="14">
        <v>0</v>
      </c>
      <c r="CQ5" s="30" t="s">
        <v>32</v>
      </c>
      <c r="CR5" s="14">
        <v>3</v>
      </c>
      <c r="CS5" s="14">
        <f>BX5*'Player Stats'!AB$3/100</f>
        <v>0</v>
      </c>
      <c r="CT5" s="14">
        <f>BY5*'Player Stats'!AC$3/100</f>
        <v>0</v>
      </c>
      <c r="CU5" s="14">
        <f>BZ5*'Player Stats'!AD$3/100</f>
        <v>0</v>
      </c>
      <c r="CV5" s="14">
        <f>CA5*'Player Stats'!AE$3/100</f>
        <v>0</v>
      </c>
      <c r="CW5" s="14">
        <f>CB5*'Player Stats'!AF$3/100</f>
        <v>0</v>
      </c>
      <c r="CX5" s="14">
        <f>CC5*'Player Stats'!AG$3/100</f>
        <v>0</v>
      </c>
      <c r="CY5" s="14">
        <f>CD5*'Player Stats'!AH$3/100</f>
        <v>0</v>
      </c>
      <c r="CZ5" s="14">
        <f>CE5*'Player Stats'!AI$3/100</f>
        <v>0</v>
      </c>
      <c r="DA5" s="14">
        <f>CF5*'Player Stats'!AJ$3/100</f>
        <v>2.3720880122223332E-2</v>
      </c>
      <c r="DB5" s="14">
        <f>CG5*'Player Stats'!AK$3/100</f>
        <v>0.11833923609481482</v>
      </c>
      <c r="DC5" s="14">
        <f>CH5*'Player Stats'!AL$3/100</f>
        <v>3.5592953126176136E-2</v>
      </c>
      <c r="DD5" s="14">
        <f>CI5*'Player Stats'!AM$3/100</f>
        <v>0</v>
      </c>
      <c r="DE5" s="14">
        <f>CJ5*'Player Stats'!AN$3/100</f>
        <v>0</v>
      </c>
      <c r="DF5" s="14">
        <f>CK5*'Player Stats'!AO$3/100</f>
        <v>0</v>
      </c>
      <c r="DG5" s="14">
        <f>CL5*'Player Stats'!AP$3/100</f>
        <v>0</v>
      </c>
      <c r="DH5" s="14">
        <f>CM5*'Player Stats'!AQ$3/100</f>
        <v>0</v>
      </c>
      <c r="DI5" s="14">
        <f>CN5*'Player Stats'!AR$3/100</f>
        <v>0</v>
      </c>
      <c r="DJ5" s="14">
        <f>CO5*'Player Stats'!AS$3/100</f>
        <v>0</v>
      </c>
      <c r="DK5" s="14">
        <f t="shared" ref="DK5:DK13" si="4">SUM(CS5:DJ5)</f>
        <v>0.17765306934321429</v>
      </c>
      <c r="DM5" s="30" t="s">
        <v>32</v>
      </c>
      <c r="DN5" s="14">
        <v>3</v>
      </c>
      <c r="DO5" s="14">
        <f t="shared" ref="DO5:DO13" si="5">SUM($BZ5*CK$8,$CA5*CK$9,$CB5*CK$10,$CC5*CK$11,$CD5*CK$12,$CE5*CK$13,$CF5*CK$14,$CG5*CK$15,$CH5*CK$16,$CI5*CK$17,$CJ5*CK$18,$CK5*CK$19,$CL5*CK$20,$CM5*CK$21,$CN5*CK$22)</f>
        <v>8.8757396449704165E-2</v>
      </c>
      <c r="DP5" s="14">
        <f t="shared" si="1"/>
        <v>8.2840236686390553E-2</v>
      </c>
      <c r="DQ5" s="14">
        <f t="shared" si="1"/>
        <v>7.6923076923076941E-2</v>
      </c>
      <c r="DR5" s="14">
        <f t="shared" si="1"/>
        <v>7.1005917159763329E-2</v>
      </c>
      <c r="DS5" s="14">
        <f t="shared" si="1"/>
        <v>6.5088757396449717E-2</v>
      </c>
    </row>
    <row r="6" spans="1:123" x14ac:dyDescent="0.3">
      <c r="B6" s="14">
        <v>20</v>
      </c>
      <c r="C6" s="14">
        <f>SUM('Player Stats'!$G$6:$G$7)/100*'Dealer Stats'!B$6/100</f>
        <v>0</v>
      </c>
      <c r="D6" s="14">
        <f>SUM('Player Stats'!$G$6:$G$7)/100*'Dealer Stats'!C$6/100</f>
        <v>0</v>
      </c>
      <c r="E6" s="14">
        <f>SUM('Player Stats'!$G$6:$G$7)/100*'Dealer Stats'!D$6/100</f>
        <v>0</v>
      </c>
      <c r="F6" s="14">
        <f>SUM('Player Stats'!$G$6:$G$7)/100*'Dealer Stats'!E$6/100</f>
        <v>0</v>
      </c>
      <c r="G6" s="14">
        <f>SUM('Player Stats'!$G$6:$G$7)/100*'Dealer Stats'!F$6/100</f>
        <v>0</v>
      </c>
      <c r="H6" s="14">
        <f>SUM('Player Stats'!$G$6:$G$7)/100*'Dealer Stats'!G$6/100</f>
        <v>0</v>
      </c>
      <c r="I6" s="14">
        <f>SUM('Player Stats'!$G$6:$G$7)/100*'Dealer Stats'!H$6/100</f>
        <v>0</v>
      </c>
      <c r="J6" s="14">
        <f>SUM('Player Stats'!$G$6:$G$7)/100*'Dealer Stats'!I$6/100</f>
        <v>0</v>
      </c>
      <c r="K6" s="14">
        <f>SUM('Player Stats'!$G$6:$G$7)/100*'Dealer Stats'!J$6/100</f>
        <v>0</v>
      </c>
      <c r="L6" s="14">
        <f>SUM('Player Stats'!$G$6:$G$7)/100*'Dealer Stats'!K$6/100</f>
        <v>0</v>
      </c>
      <c r="P6" s="14">
        <v>8</v>
      </c>
      <c r="Q6" s="14">
        <f>SUM(C17:C20)+'Dealer Stats'!B$8/100*(1-'Player Stats'!$AF$3/100)</f>
        <v>0.49038103862939175</v>
      </c>
      <c r="R6" s="14">
        <f>SUM(D17:D20)+'Dealer Stats'!C$8/100*(1-'Player Stats'!$AF$3/100)</f>
        <v>0.50515401827994988</v>
      </c>
      <c r="S6" s="14">
        <f>SUM(E17:E20)+'Dealer Stats'!D$8/100*(1-'Player Stats'!$AF$3/100)</f>
        <v>0.51990287124413448</v>
      </c>
      <c r="T6" s="14">
        <f>SUM(F17:F20)+'Dealer Stats'!E$8/100*(1-'Player Stats'!$AF$3/100)</f>
        <v>0.53687126146229114</v>
      </c>
      <c r="U6" s="14">
        <f>SUM(G17:G20)+'Dealer Stats'!F$8/100*(1-'Player Stats'!$AF$3/100)</f>
        <v>0.54872627263916463</v>
      </c>
      <c r="V6" s="14">
        <f>SUM(H17:H20)+'Dealer Stats'!G$8/100*(1-'Player Stats'!$AF$3/100)</f>
        <v>0.49234076774115654</v>
      </c>
      <c r="W6" s="14">
        <f>SUM(I17:I20)+'Dealer Stats'!H$8/100*(1-'Player Stats'!$AF$3/100)</f>
        <v>0.45274733261498895</v>
      </c>
      <c r="X6" s="14">
        <f>SUM(J17:J20)+'Dealer Stats'!I$8/100*(1-'Player Stats'!$AF$3/100)</f>
        <v>0.35758974079200784</v>
      </c>
      <c r="Y6" s="14">
        <f>SUM(K17:K20)+'Dealer Stats'!J$8/100*(1-'Player Stats'!$AF$3/100)</f>
        <v>0.31633371641744945</v>
      </c>
      <c r="Z6" s="14">
        <f>SUM(L17:L20)+'Dealer Stats'!K$8/100*(1-'Player Stats'!$AF$3/100)</f>
        <v>0.34879051624586588</v>
      </c>
      <c r="AI6" s="14" t="s">
        <v>25</v>
      </c>
      <c r="AJ6" s="16">
        <f t="shared" si="2"/>
        <v>38.461538461538467</v>
      </c>
      <c r="AK6" s="16">
        <f t="shared" si="2"/>
        <v>38.461538461538467</v>
      </c>
      <c r="AL6" s="16">
        <f t="shared" si="3"/>
        <v>62.130177514792905</v>
      </c>
      <c r="AO6" s="14">
        <v>20</v>
      </c>
      <c r="AP6" s="14">
        <f>8/52*'Dealer Stats'!B$6/100</f>
        <v>1.8647669833219967E-2</v>
      </c>
      <c r="AQ6" s="14">
        <f>8/52*'Dealer Stats'!C$6/100</f>
        <v>1.822147168732717E-2</v>
      </c>
      <c r="AR6" s="14">
        <f>8/52*'Dealer Stats'!D$6/100</f>
        <v>1.7637327177092446E-2</v>
      </c>
      <c r="AS6" s="14">
        <f>8/52*'Dealer Stats'!E$6/100</f>
        <v>1.6959095105966587E-2</v>
      </c>
      <c r="AT6" s="14">
        <f>8/52*'Dealer Stats'!F$6/100</f>
        <v>1.5635587695004956E-2</v>
      </c>
      <c r="AU6" s="14">
        <f>8/52*'Dealer Stats'!G$6/100</f>
        <v>1.2117144283708919E-2</v>
      </c>
      <c r="AV6" s="14">
        <f>8/52*'Dealer Stats'!H$6/100</f>
        <v>1.0662246617302798E-2</v>
      </c>
      <c r="AW6" s="14">
        <f>8/52*'Dealer Stats'!I$6/100</f>
        <v>1.8525031150401602E-2</v>
      </c>
      <c r="AX6" s="14">
        <f>8/52*'Dealer Stats'!J$6/100</f>
        <v>5.2253287772519148E-2</v>
      </c>
      <c r="AY6" s="14">
        <f>8/52*'Dealer Stats'!K$6/100</f>
        <v>1.6938474445246526E-2</v>
      </c>
      <c r="BC6" s="14" t="s">
        <v>25</v>
      </c>
      <c r="BD6" s="14">
        <f>SUM(AP$3:AP$6)+'Dealer Stats'!B$8/100</f>
        <v>0.50720032925438097</v>
      </c>
      <c r="BE6" s="14">
        <f>SUM(AQ$3:AQ$6)+'Dealer Stats'!C$8/100</f>
        <v>0.52152373245713934</v>
      </c>
      <c r="BF6" s="14">
        <f>SUM(AR$3:AR$6)+'Dealer Stats'!D$8/100</f>
        <v>0.53594540651582956</v>
      </c>
      <c r="BG6" s="14">
        <f>SUM(AS$3:AS$6)+'Dealer Stats'!E$8/100</f>
        <v>0.55247765805438354</v>
      </c>
      <c r="BH6" s="14">
        <f>SUM(AT$3:AT$6)+'Dealer Stats'!F$8/100</f>
        <v>0.55914868189197786</v>
      </c>
      <c r="BI6" s="14">
        <f>SUM(AU$3:AU$6)+'Dealer Stats'!G$8/100</f>
        <v>0.47637829965843859</v>
      </c>
      <c r="BJ6" s="14">
        <f>SUM(AV$3:AV$6)+'Dealer Stats'!H$8/100</f>
        <v>0.44447620165472856</v>
      </c>
      <c r="BK6" s="14">
        <f>SUM(AW$3:AW$6)+'Dealer Stats'!I$8/100</f>
        <v>0.41132442769292904</v>
      </c>
      <c r="BL6" s="14">
        <f>SUM(AX$3:AX$6)+'Dealer Stats'!J$8/100</f>
        <v>0.36807088157536644</v>
      </c>
      <c r="BM6" s="14">
        <f>SUM(AY$3:AY$6)+'Dealer Stats'!K$8/100</f>
        <v>0.36919906921910023</v>
      </c>
      <c r="BV6" s="30" t="s">
        <v>33</v>
      </c>
      <c r="BW6" s="14">
        <v>4</v>
      </c>
      <c r="BX6" s="14">
        <v>0</v>
      </c>
      <c r="BY6" s="14">
        <v>0</v>
      </c>
      <c r="BZ6" s="14">
        <f>4/52</f>
        <v>7.6923076923076927E-2</v>
      </c>
      <c r="CA6" s="14">
        <f t="shared" si="0"/>
        <v>7.6923076923076927E-2</v>
      </c>
      <c r="CB6" s="14">
        <f t="shared" si="0"/>
        <v>7.6923076923076927E-2</v>
      </c>
      <c r="CC6" s="14">
        <f t="shared" si="0"/>
        <v>7.6923076923076927E-2</v>
      </c>
      <c r="CD6" s="14">
        <f t="shared" si="0"/>
        <v>7.6923076923076927E-2</v>
      </c>
      <c r="CE6" s="14">
        <f t="shared" si="0"/>
        <v>7.6923076923076927E-2</v>
      </c>
      <c r="CF6" s="14">
        <f t="shared" si="0"/>
        <v>7.6923076923076927E-2</v>
      </c>
      <c r="CG6" s="14">
        <f t="shared" si="0"/>
        <v>7.6923076923076927E-2</v>
      </c>
      <c r="CH6" s="14">
        <f>16/52</f>
        <v>0.30769230769230771</v>
      </c>
      <c r="CI6" s="14">
        <f>4/52</f>
        <v>7.6923076923076927E-2</v>
      </c>
      <c r="CJ6" s="14">
        <v>0</v>
      </c>
      <c r="CK6" s="49">
        <v>0</v>
      </c>
      <c r="CL6" s="14">
        <v>0</v>
      </c>
      <c r="CM6" s="14">
        <v>0</v>
      </c>
      <c r="CN6" s="14">
        <v>0</v>
      </c>
      <c r="CO6" s="14">
        <v>0</v>
      </c>
      <c r="CQ6" s="30" t="s">
        <v>33</v>
      </c>
      <c r="CR6" s="14">
        <v>4</v>
      </c>
      <c r="CS6" s="14">
        <f>BX6*'Player Stats'!AB$3/100</f>
        <v>0</v>
      </c>
      <c r="CT6" s="14">
        <f>BY6*'Player Stats'!AC$3/100</f>
        <v>0</v>
      </c>
      <c r="CU6" s="14">
        <f>BZ6*'Player Stats'!AD$3/100</f>
        <v>0</v>
      </c>
      <c r="CV6" s="14">
        <f>CA6*'Player Stats'!AE$3/100</f>
        <v>0</v>
      </c>
      <c r="CW6" s="14">
        <f>CB6*'Player Stats'!AF$3/100</f>
        <v>0</v>
      </c>
      <c r="CX6" s="14">
        <f>CC6*'Player Stats'!AG$3/100</f>
        <v>0</v>
      </c>
      <c r="CY6" s="14">
        <f>CD6*'Player Stats'!AH$3/100</f>
        <v>0</v>
      </c>
      <c r="CZ6" s="14">
        <f>CE6*'Player Stats'!AI$3/100</f>
        <v>0</v>
      </c>
      <c r="DA6" s="14">
        <f>CF6*'Player Stats'!AJ$3/100</f>
        <v>2.3720880122223332E-2</v>
      </c>
      <c r="DB6" s="14">
        <f>CG6*'Player Stats'!AK$3/100</f>
        <v>2.9584809023703706E-2</v>
      </c>
      <c r="DC6" s="14">
        <f>CH6*'Player Stats'!AL$3/100</f>
        <v>0.14237181250470454</v>
      </c>
      <c r="DD6" s="14">
        <f>CI6*'Player Stats'!AM$3/100</f>
        <v>4.1448895422797297E-2</v>
      </c>
      <c r="DE6" s="14">
        <f>CJ6*'Player Stats'!AN$3/100</f>
        <v>0</v>
      </c>
      <c r="DF6" s="14">
        <f>CK6*'Player Stats'!AO$3/100</f>
        <v>0</v>
      </c>
      <c r="DG6" s="14">
        <f>CL6*'Player Stats'!AP$3/100</f>
        <v>0</v>
      </c>
      <c r="DH6" s="14">
        <f>CM6*'Player Stats'!AQ$3/100</f>
        <v>0</v>
      </c>
      <c r="DI6" s="14">
        <f>CN6*'Player Stats'!AR$3/100</f>
        <v>0</v>
      </c>
      <c r="DJ6" s="14">
        <f>CO6*'Player Stats'!AS$3/100</f>
        <v>0</v>
      </c>
      <c r="DK6" s="14">
        <f t="shared" si="4"/>
        <v>0.23712639707342886</v>
      </c>
      <c r="DM6" s="30" t="s">
        <v>33</v>
      </c>
      <c r="DN6" s="14">
        <v>4</v>
      </c>
      <c r="DO6" s="14">
        <f t="shared" si="5"/>
        <v>9.4674556213017763E-2</v>
      </c>
      <c r="DP6" s="14">
        <f t="shared" si="1"/>
        <v>8.8757396449704165E-2</v>
      </c>
      <c r="DQ6" s="14">
        <f t="shared" si="1"/>
        <v>8.2840236686390553E-2</v>
      </c>
      <c r="DR6" s="14">
        <f t="shared" si="1"/>
        <v>7.6923076923076941E-2</v>
      </c>
      <c r="DS6" s="14">
        <f t="shared" si="1"/>
        <v>7.1005917159763329E-2</v>
      </c>
    </row>
    <row r="7" spans="1:123" x14ac:dyDescent="0.3">
      <c r="P7" s="14">
        <v>9</v>
      </c>
      <c r="Q7" s="14">
        <f>SUM(C24:C27)+'Dealer Stats'!B$8/100*(1-'Player Stats'!$AG$3/100)</f>
        <v>0.56057365110081492</v>
      </c>
      <c r="R7" s="14">
        <f>SUM(D24:D27)+'Dealer Stats'!C$8/100*(1-'Player Stats'!$AG$3/100)</f>
        <v>0.57307163996209154</v>
      </c>
      <c r="S7" s="14">
        <f>SUM(E24:E27)+'Dealer Stats'!D$8/100*(1-'Player Stats'!$AG$3/100)</f>
        <v>0.58581758410262486</v>
      </c>
      <c r="T7" s="14">
        <f>SUM(F24:F27)+'Dealer Stats'!E$8/100*(1-'Player Stats'!$AG$3/100)</f>
        <v>0.6004707768308466</v>
      </c>
      <c r="U7" s="14">
        <f>SUM(G24:G27)+'Dealer Stats'!F$8/100*(1-'Player Stats'!$AG$3/100)</f>
        <v>0.61094671603957551</v>
      </c>
      <c r="V7" s="14">
        <f>SUM(H24:H27)+'Dealer Stats'!G$8/100*(1-'Player Stats'!$AG$3/100)</f>
        <v>0.56257145140011944</v>
      </c>
      <c r="W7" s="14">
        <f>SUM(I24:I27)+'Dealer Stats'!H$8/100*(1-'Player Stats'!$AG$3/100)</f>
        <v>0.53622059249326082</v>
      </c>
      <c r="X7" s="14">
        <f>SUM(J24:J27)+'Dealer Stats'!I$8/100*(1-'Player Stats'!$AG$3/100)</f>
        <v>0.49454369024300637</v>
      </c>
      <c r="Y7" s="14">
        <f>SUM(K24:K27)+'Dealer Stats'!J$8/100*(1-'Player Stats'!$AG$3/100)</f>
        <v>0.39489984831784936</v>
      </c>
      <c r="Z7" s="14">
        <f>SUM(L24:L27)+'Dealer Stats'!K$8/100*(1-'Player Stats'!$AG$3/100)</f>
        <v>0.4045389748219167</v>
      </c>
      <c r="AI7" s="14" t="s">
        <v>26</v>
      </c>
      <c r="AJ7" s="16">
        <f t="shared" si="2"/>
        <v>38.461538461538467</v>
      </c>
      <c r="AK7" s="16">
        <f t="shared" si="2"/>
        <v>38.461538461538467</v>
      </c>
      <c r="AL7" s="16">
        <f t="shared" si="3"/>
        <v>62.130177514792905</v>
      </c>
      <c r="BC7" s="14" t="s">
        <v>26</v>
      </c>
      <c r="BD7" s="14">
        <f>SUM(AP$3:AP$6)+'Dealer Stats'!B$8/100</f>
        <v>0.50720032925438097</v>
      </c>
      <c r="BE7" s="14">
        <f>SUM(AQ$3:AQ$6)+'Dealer Stats'!C$8/100</f>
        <v>0.52152373245713934</v>
      </c>
      <c r="BF7" s="14">
        <f>SUM(AR$3:AR$6)+'Dealer Stats'!D$8/100</f>
        <v>0.53594540651582956</v>
      </c>
      <c r="BG7" s="14">
        <f>SUM(AS$3:AS$6)+'Dealer Stats'!E$8/100</f>
        <v>0.55247765805438354</v>
      </c>
      <c r="BH7" s="14">
        <f>SUM(AT$3:AT$6)+'Dealer Stats'!F$8/100</f>
        <v>0.55914868189197786</v>
      </c>
      <c r="BI7" s="14">
        <f>SUM(AU$3:AU$6)+'Dealer Stats'!G$8/100</f>
        <v>0.47637829965843859</v>
      </c>
      <c r="BJ7" s="14">
        <f>SUM(AV$3:AV$6)+'Dealer Stats'!H$8/100</f>
        <v>0.44447620165472856</v>
      </c>
      <c r="BK7" s="14">
        <f>SUM(AW$3:AW$6)+'Dealer Stats'!I$8/100</f>
        <v>0.41132442769292904</v>
      </c>
      <c r="BL7" s="14">
        <f>SUM(AX$3:AX$6)+'Dealer Stats'!J$8/100</f>
        <v>0.36807088157536644</v>
      </c>
      <c r="BM7" s="14">
        <f>SUM(AY$3:AY$6)+'Dealer Stats'!K$8/100</f>
        <v>0.36919906921910023</v>
      </c>
      <c r="BV7" s="30" t="s">
        <v>34</v>
      </c>
      <c r="BW7" s="14">
        <v>5</v>
      </c>
      <c r="BX7" s="14">
        <v>0</v>
      </c>
      <c r="BY7" s="14">
        <v>0</v>
      </c>
      <c r="BZ7" s="14">
        <v>0</v>
      </c>
      <c r="CA7" s="14">
        <f>4/52</f>
        <v>7.6923076923076927E-2</v>
      </c>
      <c r="CB7" s="14">
        <f t="shared" si="0"/>
        <v>7.6923076923076927E-2</v>
      </c>
      <c r="CC7" s="14">
        <f t="shared" si="0"/>
        <v>7.6923076923076927E-2</v>
      </c>
      <c r="CD7" s="14">
        <f t="shared" si="0"/>
        <v>7.6923076923076927E-2</v>
      </c>
      <c r="CE7" s="14">
        <f t="shared" si="0"/>
        <v>7.6923076923076927E-2</v>
      </c>
      <c r="CF7" s="14">
        <f t="shared" si="0"/>
        <v>7.6923076923076927E-2</v>
      </c>
      <c r="CG7" s="14">
        <f t="shared" si="0"/>
        <v>7.6923076923076927E-2</v>
      </c>
      <c r="CH7" s="14">
        <f t="shared" si="0"/>
        <v>7.6923076923076927E-2</v>
      </c>
      <c r="CI7" s="14">
        <f>16/52</f>
        <v>0.30769230769230771</v>
      </c>
      <c r="CJ7" s="14">
        <f>4/52</f>
        <v>7.6923076923076927E-2</v>
      </c>
      <c r="CK7" s="49">
        <v>0</v>
      </c>
      <c r="CL7" s="14">
        <v>0</v>
      </c>
      <c r="CM7" s="14">
        <v>0</v>
      </c>
      <c r="CN7" s="14">
        <v>0</v>
      </c>
      <c r="CO7" s="14">
        <v>0</v>
      </c>
      <c r="CQ7" s="30" t="s">
        <v>34</v>
      </c>
      <c r="CR7" s="14">
        <v>5</v>
      </c>
      <c r="CS7" s="14">
        <f>BX7*'Player Stats'!AB$3/100</f>
        <v>0</v>
      </c>
      <c r="CT7" s="14">
        <f>BY7*'Player Stats'!AC$3/100</f>
        <v>0</v>
      </c>
      <c r="CU7" s="14">
        <f>BZ7*'Player Stats'!AD$3/100</f>
        <v>0</v>
      </c>
      <c r="CV7" s="14">
        <f>CA7*'Player Stats'!AE$3/100</f>
        <v>0</v>
      </c>
      <c r="CW7" s="14">
        <f>CB7*'Player Stats'!AF$3/100</f>
        <v>0</v>
      </c>
      <c r="CX7" s="14">
        <f>CC7*'Player Stats'!AG$3/100</f>
        <v>0</v>
      </c>
      <c r="CY7" s="14">
        <f>CD7*'Player Stats'!AH$3/100</f>
        <v>0</v>
      </c>
      <c r="CZ7" s="14">
        <f>CE7*'Player Stats'!AI$3/100</f>
        <v>0</v>
      </c>
      <c r="DA7" s="14">
        <f>CF7*'Player Stats'!AJ$3/100</f>
        <v>2.3720880122223332E-2</v>
      </c>
      <c r="DB7" s="14">
        <f>CG7*'Player Stats'!AK$3/100</f>
        <v>2.9584809023703706E-2</v>
      </c>
      <c r="DC7" s="14">
        <f>CH7*'Player Stats'!AL$3/100</f>
        <v>3.5592953126176136E-2</v>
      </c>
      <c r="DD7" s="14">
        <f>CI7*'Player Stats'!AM$3/100</f>
        <v>0.16579558169118919</v>
      </c>
      <c r="DE7" s="14">
        <f>CJ7*'Player Stats'!AN$3/100</f>
        <v>4.7257464483397869E-2</v>
      </c>
      <c r="DF7" s="14">
        <f>CK7*'Player Stats'!AO$3/100</f>
        <v>0</v>
      </c>
      <c r="DG7" s="14">
        <f>CL7*'Player Stats'!AP$3/100</f>
        <v>0</v>
      </c>
      <c r="DH7" s="14">
        <f>CM7*'Player Stats'!AQ$3/100</f>
        <v>0</v>
      </c>
      <c r="DI7" s="14">
        <f>CN7*'Player Stats'!AR$3/100</f>
        <v>0</v>
      </c>
      <c r="DJ7" s="14">
        <f>CO7*'Player Stats'!AS$3/100</f>
        <v>0</v>
      </c>
      <c r="DK7" s="14">
        <f t="shared" si="4"/>
        <v>0.30195168844669018</v>
      </c>
      <c r="DM7" s="30" t="s">
        <v>34</v>
      </c>
      <c r="DN7" s="14">
        <v>5</v>
      </c>
      <c r="DO7" s="14">
        <f t="shared" si="5"/>
        <v>9.4674556213017763E-2</v>
      </c>
      <c r="DP7" s="14">
        <f t="shared" si="1"/>
        <v>9.4674556213017763E-2</v>
      </c>
      <c r="DQ7" s="14">
        <f t="shared" si="1"/>
        <v>8.8757396449704165E-2</v>
      </c>
      <c r="DR7" s="14">
        <f t="shared" si="1"/>
        <v>8.2840236686390553E-2</v>
      </c>
      <c r="DS7" s="14">
        <f t="shared" si="1"/>
        <v>7.6923076923076941E-2</v>
      </c>
    </row>
    <row r="8" spans="1:123" x14ac:dyDescent="0.3">
      <c r="A8" s="41" t="s">
        <v>42</v>
      </c>
      <c r="B8" s="41"/>
      <c r="C8" s="41"/>
      <c r="P8" s="14">
        <v>10</v>
      </c>
      <c r="Q8" s="14">
        <f>SUM(C31:C34)+'Dealer Stats'!B$8/100*(1-'Player Stats'!$AH$3/100)</f>
        <v>0.6290832687076251</v>
      </c>
      <c r="R8" s="14">
        <f>SUM(D31:D34)+'Dealer Stats'!C$8/100*(1-'Player Stats'!$AH$3/100)</f>
        <v>0.63971651406904972</v>
      </c>
      <c r="S8" s="14">
        <f>SUM(E31:E34)+'Dealer Stats'!D$8/100*(1-'Player Stats'!$AH$3/100)</f>
        <v>0.65031490757884258</v>
      </c>
      <c r="T8" s="14">
        <f>SUM(F31:F34)+'Dealer Stats'!E$8/100*(1-'Player Stats'!$AH$3/100)</f>
        <v>0.66251174175972494</v>
      </c>
      <c r="U8" s="14">
        <f>SUM(G31:G34)+'Dealer Stats'!F$8/100*(1-'Player Stats'!$AH$3/100)</f>
        <v>0.6718129009817011</v>
      </c>
      <c r="V8" s="14">
        <f>SUM(H31:H34)+'Dealer Stats'!G$8/100*(1-'Player Stats'!$AH$3/100)</f>
        <v>0.63219446915015887</v>
      </c>
      <c r="W8" s="14">
        <f>SUM(I31:I34)+'Dealer Stats'!H$8/100*(1-'Player Stats'!$AH$3/100)</f>
        <v>0.60559452170393746</v>
      </c>
      <c r="X8" s="14">
        <f>SUM(J31:J34)+'Dealer Stats'!I$8/100*(1-'Player Stats'!$AH$3/100)</f>
        <v>0.57782347573466986</v>
      </c>
      <c r="Y8" s="14">
        <f>SUM(K31:K34)+'Dealer Stats'!J$8/100*(1-'Player Stats'!$AH$3/100)</f>
        <v>0.52630910447355572</v>
      </c>
      <c r="Z8" s="14">
        <f>SUM(L31:L34)+'Dealer Stats'!K$8/100*(1-'Player Stats'!$AH$3/100)</f>
        <v>0.46035334954208967</v>
      </c>
      <c r="AI8" s="14" t="s">
        <v>27</v>
      </c>
      <c r="AJ8" s="16">
        <f>16/52*100</f>
        <v>30.76923076923077</v>
      </c>
      <c r="AK8" s="16">
        <f>32/52*100</f>
        <v>61.53846153846154</v>
      </c>
      <c r="AL8" s="16">
        <f>AK8+(100-AK8)*AK$7/100</f>
        <v>76.331360946745562</v>
      </c>
      <c r="AN8" s="41" t="s">
        <v>66</v>
      </c>
      <c r="AO8" s="41"/>
      <c r="AP8" s="41"/>
      <c r="AQ8" s="41"/>
      <c r="AR8" s="41"/>
      <c r="BC8" s="14" t="s">
        <v>27</v>
      </c>
      <c r="BD8" s="14">
        <f>SUM(AP$10:AP$13)+'Dealer Stats'!B$8/100</f>
        <v>0.53912336082455781</v>
      </c>
      <c r="BE8" s="14">
        <f>SUM(AQ$10:AQ$13)+'Dealer Stats'!C$8/100</f>
        <v>0.5523005089598787</v>
      </c>
      <c r="BF8" s="14">
        <f>SUM(AR$10:AR$13)+'Dealer Stats'!D$8/100</f>
        <v>0.56591781390461837</v>
      </c>
      <c r="BG8" s="14">
        <f>SUM(AS$10:AS$13)+'Dealer Stats'!E$8/100</f>
        <v>0.58046322834573671</v>
      </c>
      <c r="BH8" s="14">
        <f>SUM(AT$10:AT$13)+'Dealer Stats'!F$8/100</f>
        <v>0.59743274566057747</v>
      </c>
      <c r="BI8" s="14">
        <f>SUM(AU$10:AU$13)+'Dealer Stats'!G$8/100</f>
        <v>0.56152138127899076</v>
      </c>
      <c r="BJ8" s="14">
        <f>SUM(AV$10:AV$13)+'Dealer Stats'!H$8/100</f>
        <v>0.47426185503588758</v>
      </c>
      <c r="BK8" s="14">
        <f>SUM(AW$10:AW$13)+'Dealer Stats'!I$8/100</f>
        <v>0.439087531405979</v>
      </c>
      <c r="BL8" s="14">
        <f>SUM(AX$10:AX$13)+'Dealer Stats'!J$8/100</f>
        <v>0.39392314510031545</v>
      </c>
      <c r="BM8" s="14">
        <f>SUM(AY$10:AY$13)+'Dealer Stats'!K$8/100</f>
        <v>0.38181584002534652</v>
      </c>
      <c r="BV8" s="30" t="s">
        <v>35</v>
      </c>
      <c r="BW8" s="14">
        <v>6</v>
      </c>
      <c r="BX8" s="14">
        <v>0</v>
      </c>
      <c r="BY8" s="14">
        <v>0</v>
      </c>
      <c r="BZ8" s="14">
        <v>0</v>
      </c>
      <c r="CA8" s="14">
        <v>0</v>
      </c>
      <c r="CB8" s="14">
        <f>4/52</f>
        <v>7.6923076923076927E-2</v>
      </c>
      <c r="CC8" s="14">
        <f t="shared" si="0"/>
        <v>7.6923076923076927E-2</v>
      </c>
      <c r="CD8" s="14">
        <f t="shared" si="0"/>
        <v>7.6923076923076927E-2</v>
      </c>
      <c r="CE8" s="14">
        <f t="shared" si="0"/>
        <v>7.6923076923076927E-2</v>
      </c>
      <c r="CF8" s="14">
        <f t="shared" si="0"/>
        <v>7.6923076923076927E-2</v>
      </c>
      <c r="CG8" s="14">
        <f t="shared" si="0"/>
        <v>7.6923076923076927E-2</v>
      </c>
      <c r="CH8" s="14">
        <f t="shared" si="0"/>
        <v>7.6923076923076927E-2</v>
      </c>
      <c r="CI8" s="14">
        <f t="shared" si="0"/>
        <v>7.6923076923076927E-2</v>
      </c>
      <c r="CJ8" s="14">
        <f>16/52</f>
        <v>0.30769230769230771</v>
      </c>
      <c r="CK8" s="49">
        <f>4/52</f>
        <v>7.6923076923076927E-2</v>
      </c>
      <c r="CL8" s="14">
        <v>0</v>
      </c>
      <c r="CM8" s="14">
        <v>0</v>
      </c>
      <c r="CN8" s="14">
        <v>0</v>
      </c>
      <c r="CO8" s="14">
        <v>0</v>
      </c>
      <c r="CQ8" s="30" t="s">
        <v>35</v>
      </c>
      <c r="CR8" s="14">
        <v>6</v>
      </c>
      <c r="CS8" s="14">
        <f>BX8*'Player Stats'!AB$3/100</f>
        <v>0</v>
      </c>
      <c r="CT8" s="14">
        <f>BY8*'Player Stats'!AC$3/100</f>
        <v>0</v>
      </c>
      <c r="CU8" s="14">
        <f>BZ8*'Player Stats'!AD$3/100</f>
        <v>0</v>
      </c>
      <c r="CV8" s="14">
        <f>CA8*'Player Stats'!AE$3/100</f>
        <v>0</v>
      </c>
      <c r="CW8" s="14">
        <f>CB8*'Player Stats'!AF$3/100</f>
        <v>0</v>
      </c>
      <c r="CX8" s="14">
        <f>CC8*'Player Stats'!AG$3/100</f>
        <v>0</v>
      </c>
      <c r="CY8" s="14">
        <f>CD8*'Player Stats'!AH$3/100</f>
        <v>0</v>
      </c>
      <c r="CZ8" s="14">
        <f>CE8*'Player Stats'!AI$3/100</f>
        <v>0</v>
      </c>
      <c r="DA8" s="14">
        <f>CF8*'Player Stats'!AJ$3/100</f>
        <v>2.3720880122223332E-2</v>
      </c>
      <c r="DB8" s="14">
        <f>CG8*'Player Stats'!AK$3/100</f>
        <v>2.9584809023703706E-2</v>
      </c>
      <c r="DC8" s="14">
        <f>CH8*'Player Stats'!AL$3/100</f>
        <v>3.5592953126176136E-2</v>
      </c>
      <c r="DD8" s="14">
        <f>CI8*'Player Stats'!AM$3/100</f>
        <v>4.1448895422797297E-2</v>
      </c>
      <c r="DE8" s="14">
        <f>CJ8*'Player Stats'!AN$3/100</f>
        <v>0.18902985793359148</v>
      </c>
      <c r="DF8" s="14">
        <f>CK8*'Player Stats'!AO$3/100</f>
        <v>5.3113850932922764E-2</v>
      </c>
      <c r="DG8" s="14">
        <f>CL8*'Player Stats'!AP$3/100</f>
        <v>0</v>
      </c>
      <c r="DH8" s="14">
        <f>CM8*'Player Stats'!AQ$3/100</f>
        <v>0</v>
      </c>
      <c r="DI8" s="14">
        <f>CN8*'Player Stats'!AR$3/100</f>
        <v>0</v>
      </c>
      <c r="DJ8" s="14">
        <f>CO8*'Player Stats'!AS$3/100</f>
        <v>0</v>
      </c>
      <c r="DK8" s="14">
        <f t="shared" si="4"/>
        <v>0.37249124656141475</v>
      </c>
      <c r="DM8" s="30" t="s">
        <v>35</v>
      </c>
      <c r="DN8" s="14">
        <v>6</v>
      </c>
      <c r="DO8" s="14">
        <f t="shared" si="5"/>
        <v>7.1005917159763329E-2</v>
      </c>
      <c r="DP8" s="14">
        <f t="shared" si="1"/>
        <v>9.4674556213017763E-2</v>
      </c>
      <c r="DQ8" s="14">
        <f t="shared" si="1"/>
        <v>9.4674556213017763E-2</v>
      </c>
      <c r="DR8" s="14">
        <f t="shared" si="1"/>
        <v>8.8757396449704165E-2</v>
      </c>
      <c r="DS8" s="14">
        <f t="shared" si="1"/>
        <v>8.2840236686390553E-2</v>
      </c>
    </row>
    <row r="9" spans="1:123" x14ac:dyDescent="0.3">
      <c r="A9" s="37" t="s">
        <v>10</v>
      </c>
      <c r="B9" s="37"/>
      <c r="C9" s="14">
        <v>2</v>
      </c>
      <c r="D9" s="14">
        <v>3</v>
      </c>
      <c r="E9" s="14">
        <v>4</v>
      </c>
      <c r="F9" s="14">
        <v>5</v>
      </c>
      <c r="G9" s="14">
        <v>6</v>
      </c>
      <c r="H9" s="14">
        <v>7</v>
      </c>
      <c r="I9" s="14">
        <v>8</v>
      </c>
      <c r="J9" s="14">
        <v>9</v>
      </c>
      <c r="K9" s="14">
        <v>10</v>
      </c>
      <c r="L9" s="14">
        <v>11</v>
      </c>
      <c r="P9" s="14">
        <v>11</v>
      </c>
      <c r="Q9" s="14">
        <f>SUM(C38:C41)+'Dealer Stats'!B$8/100*(1-'Player Stats'!$AI$3/100)</f>
        <v>0.62761191151580376</v>
      </c>
      <c r="R9" s="14">
        <f>SUM(D38:D41)+'Dealer Stats'!C$8/100*(1-'Player Stats'!$AI$3/100)</f>
        <v>0.63829171935418016</v>
      </c>
      <c r="S9" s="14">
        <f>SUM(E38:E41)+'Dealer Stats'!D$8/100*(1-'Player Stats'!$AI$3/100)</f>
        <v>0.64893623071185624</v>
      </c>
      <c r="T9" s="14">
        <f>SUM(F38:F41)+'Dealer Stats'!E$8/100*(1-'Player Stats'!$AI$3/100)</f>
        <v>0.66118755326000844</v>
      </c>
      <c r="U9" s="14">
        <f>SUM(G38:G41)+'Dealer Stats'!F$8/100*(1-'Player Stats'!$AI$3/100)</f>
        <v>0.67040482893055064</v>
      </c>
      <c r="V9" s="14">
        <f>SUM(H38:H41)+'Dealer Stats'!G$8/100*(1-'Player Stats'!$AI$3/100)</f>
        <v>0.63000844323156802</v>
      </c>
      <c r="W9" s="14">
        <f>SUM(I38:I41)+'Dealer Stats'!H$8/100*(1-'Player Stats'!$AI$3/100)</f>
        <v>0.60346644423201168</v>
      </c>
      <c r="X9" s="14">
        <f>SUM(J38:J41)+'Dealer Stats'!I$8/100*(1-'Player Stats'!$AI$3/100)</f>
        <v>0.5758395668216828</v>
      </c>
      <c r="Y9" s="14">
        <f>SUM(K38:K41)+'Dealer Stats'!J$8/100*(1-'Player Stats'!$AI$3/100)</f>
        <v>0.52479556200045674</v>
      </c>
      <c r="Z9" s="14">
        <f>SUM(L38:L41)+'Dealer Stats'!K$8/100*(1-'Player Stats'!$AI$3/100)</f>
        <v>0.45932710309265717</v>
      </c>
      <c r="AI9" s="14" t="s">
        <v>28</v>
      </c>
      <c r="AJ9" s="16">
        <f>12/52*100</f>
        <v>23.076923076923077</v>
      </c>
      <c r="AK9" s="16">
        <f>32/52*100</f>
        <v>61.53846153846154</v>
      </c>
      <c r="AL9" s="16">
        <f t="shared" ref="AL9:AL11" si="6">AK9+(100-AK9)*AK$7/100</f>
        <v>76.331360946745562</v>
      </c>
      <c r="AN9" s="37" t="s">
        <v>10</v>
      </c>
      <c r="AO9" s="37"/>
      <c r="AP9" s="14">
        <v>2</v>
      </c>
      <c r="AQ9" s="14">
        <v>3</v>
      </c>
      <c r="AR9" s="14">
        <v>4</v>
      </c>
      <c r="AS9" s="14">
        <v>5</v>
      </c>
      <c r="AT9" s="14">
        <v>6</v>
      </c>
      <c r="AU9" s="14">
        <v>7</v>
      </c>
      <c r="AV9" s="14">
        <v>8</v>
      </c>
      <c r="AW9" s="14">
        <v>9</v>
      </c>
      <c r="AX9" s="14">
        <v>10</v>
      </c>
      <c r="AY9" s="14">
        <v>11</v>
      </c>
      <c r="BC9" s="14" t="s">
        <v>28</v>
      </c>
      <c r="BD9" s="14">
        <f>SUM(AP$17:AP$20)+'Dealer Stats'!B$8/100</f>
        <v>0.56969724721402359</v>
      </c>
      <c r="BE9" s="14">
        <f>SUM(AQ$17:AQ$20)+'Dealer Stats'!C$8/100</f>
        <v>0.58206974108863196</v>
      </c>
      <c r="BF9" s="14">
        <f>SUM(AR$17:AR$20)+'Dealer Stats'!D$8/100</f>
        <v>0.59433293329781178</v>
      </c>
      <c r="BG9" s="14">
        <f>SUM(AS$17:AS$20)+'Dealer Stats'!E$8/100</f>
        <v>0.60848012380702921</v>
      </c>
      <c r="BH9" s="14">
        <f>SUM(AT$17:AT$20)+'Dealer Stats'!F$8/100</f>
        <v>0.62199953160668453</v>
      </c>
      <c r="BI9" s="14">
        <f>SUM(AU$17:AU$20)+'Dealer Stats'!G$8/100</f>
        <v>0.59338487805486384</v>
      </c>
      <c r="BJ9" s="14">
        <f>SUM(AV$17:AV$20)+'Dealer Stats'!H$8/100</f>
        <v>0.55720429752889178</v>
      </c>
      <c r="BK9" s="14">
        <f>SUM(AW$17:AW$20)+'Dealer Stats'!I$8/100</f>
        <v>0.46619249891999082</v>
      </c>
      <c r="BL9" s="14">
        <f>SUM(AX$17:AX$20)+'Dealer Stats'!J$8/100</f>
        <v>0.41970882577055402</v>
      </c>
      <c r="BM9" s="14">
        <f>SUM(AY$17:AY$20)+'Dealer Stats'!K$8/100</f>
        <v>0.40818288321991253</v>
      </c>
      <c r="BV9" s="30" t="s">
        <v>36</v>
      </c>
      <c r="BW9" s="14">
        <v>7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f>4/52</f>
        <v>7.6923076923076927E-2</v>
      </c>
      <c r="CD9" s="14">
        <f t="shared" si="0"/>
        <v>7.6923076923076927E-2</v>
      </c>
      <c r="CE9" s="14">
        <f t="shared" si="0"/>
        <v>7.6923076923076927E-2</v>
      </c>
      <c r="CF9" s="14">
        <f t="shared" si="0"/>
        <v>7.6923076923076927E-2</v>
      </c>
      <c r="CG9" s="14">
        <f t="shared" si="0"/>
        <v>7.6923076923076927E-2</v>
      </c>
      <c r="CH9" s="14">
        <f t="shared" si="0"/>
        <v>7.6923076923076927E-2</v>
      </c>
      <c r="CI9" s="14">
        <f t="shared" si="0"/>
        <v>7.6923076923076927E-2</v>
      </c>
      <c r="CJ9" s="14">
        <f t="shared" si="0"/>
        <v>7.6923076923076927E-2</v>
      </c>
      <c r="CK9" s="49">
        <f>16/52</f>
        <v>0.30769230769230771</v>
      </c>
      <c r="CL9" s="14">
        <f>4/52</f>
        <v>7.6923076923076927E-2</v>
      </c>
      <c r="CM9" s="14">
        <v>0</v>
      </c>
      <c r="CN9" s="14">
        <v>0</v>
      </c>
      <c r="CO9" s="14">
        <v>0</v>
      </c>
      <c r="CQ9" s="30" t="s">
        <v>36</v>
      </c>
      <c r="CR9" s="14">
        <v>7</v>
      </c>
      <c r="CS9" s="14">
        <f>BX9*'Player Stats'!AB$3/100</f>
        <v>0</v>
      </c>
      <c r="CT9" s="14">
        <f>BY9*'Player Stats'!AC$3/100</f>
        <v>0</v>
      </c>
      <c r="CU9" s="14">
        <f>BZ9*'Player Stats'!AD$3/100</f>
        <v>0</v>
      </c>
      <c r="CV9" s="14">
        <f>CA9*'Player Stats'!AE$3/100</f>
        <v>0</v>
      </c>
      <c r="CW9" s="14">
        <f>CB9*'Player Stats'!AF$3/100</f>
        <v>0</v>
      </c>
      <c r="CX9" s="14">
        <f>CC9*'Player Stats'!AG$3/100</f>
        <v>0</v>
      </c>
      <c r="CY9" s="14">
        <f>CD9*'Player Stats'!AH$3/100</f>
        <v>0</v>
      </c>
      <c r="CZ9" s="14">
        <f>CE9*'Player Stats'!AI$3/100</f>
        <v>0</v>
      </c>
      <c r="DA9" s="14">
        <f>CF9*'Player Stats'!AJ$3/100</f>
        <v>2.3720880122223332E-2</v>
      </c>
      <c r="DB9" s="14">
        <f>CG9*'Player Stats'!AK$3/100</f>
        <v>2.9584809023703706E-2</v>
      </c>
      <c r="DC9" s="14">
        <f>CH9*'Player Stats'!AL$3/100</f>
        <v>3.5592953126176136E-2</v>
      </c>
      <c r="DD9" s="14">
        <f>CI9*'Player Stats'!AM$3/100</f>
        <v>4.1448895422797297E-2</v>
      </c>
      <c r="DE9" s="14">
        <f>CJ9*'Player Stats'!AN$3/100</f>
        <v>4.7257464483397869E-2</v>
      </c>
      <c r="DF9" s="14">
        <f>CK9*'Player Stats'!AO$3/100</f>
        <v>0.21245540373169106</v>
      </c>
      <c r="DG9" s="14">
        <f>CL9*'Player Stats'!AP$3/100</f>
        <v>5.9130433752887922E-2</v>
      </c>
      <c r="DH9" s="14">
        <f>CM9*'Player Stats'!AQ$3/100</f>
        <v>0</v>
      </c>
      <c r="DI9" s="14">
        <f>CN9*'Player Stats'!AR$3/100</f>
        <v>0</v>
      </c>
      <c r="DJ9" s="14">
        <f>CO9*'Player Stats'!AS$3/100</f>
        <v>0</v>
      </c>
      <c r="DK9" s="14">
        <f t="shared" si="4"/>
        <v>0.44919083966287732</v>
      </c>
      <c r="DM9" s="30" t="s">
        <v>36</v>
      </c>
      <c r="DN9" s="14">
        <v>7</v>
      </c>
      <c r="DO9" s="14">
        <f t="shared" si="5"/>
        <v>4.7337278106508889E-2</v>
      </c>
      <c r="DP9" s="14">
        <f t="shared" si="1"/>
        <v>7.1005917159763329E-2</v>
      </c>
      <c r="DQ9" s="14">
        <f t="shared" si="1"/>
        <v>9.4674556213017763E-2</v>
      </c>
      <c r="DR9" s="14">
        <f t="shared" si="1"/>
        <v>9.4674556213017763E-2</v>
      </c>
      <c r="DS9" s="14">
        <f t="shared" si="1"/>
        <v>8.8757396449704165E-2</v>
      </c>
    </row>
    <row r="10" spans="1:123" x14ac:dyDescent="0.3">
      <c r="B10" s="14">
        <v>17</v>
      </c>
      <c r="C10" s="14">
        <f>SUM('Player Stats'!$H$3:$H$7)/100*'Dealer Stats'!B$3/100</f>
        <v>5.3499651204923053E-2</v>
      </c>
      <c r="D10" s="14">
        <f>SUM('Player Stats'!$H$3:$H$7)/100*'Dealer Stats'!C$3/100</f>
        <v>5.1578647989267805E-2</v>
      </c>
      <c r="E10" s="14">
        <f>SUM('Player Stats'!$H$3:$H$7)/100*'Dealer Stats'!D$3/100</f>
        <v>5.0230609757316802E-2</v>
      </c>
      <c r="F10" s="14">
        <f>SUM('Player Stats'!$H$3:$H$7)/100*'Dealer Stats'!E$3/100</f>
        <v>4.6900879262262517E-2</v>
      </c>
      <c r="G10" s="14">
        <f>SUM('Player Stats'!$H$3:$H$7)/100*'Dealer Stats'!F$3/100</f>
        <v>6.4160073701789999E-2</v>
      </c>
      <c r="H10" s="14">
        <f>SUM('Player Stats'!$H$3:$H$7)/100*'Dealer Stats'!G$3/100</f>
        <v>0.14269087067117189</v>
      </c>
      <c r="I10" s="14">
        <f>SUM('Player Stats'!$H$3:$H$7)/100*'Dealer Stats'!H$3/100</f>
        <v>4.9917629636761891E-2</v>
      </c>
      <c r="J10" s="14">
        <f>SUM('Player Stats'!$H$3:$H$7)/100*'Dealer Stats'!I$3/100</f>
        <v>4.652804862060439E-2</v>
      </c>
      <c r="K10" s="14">
        <f>SUM('Player Stats'!$H$3:$H$7)/100*'Dealer Stats'!J$3/100</f>
        <v>4.3325680971184333E-2</v>
      </c>
      <c r="L10" s="14">
        <f>SUM('Player Stats'!$H$3:$H$7)/100*'Dealer Stats'!K$3/100</f>
        <v>2.1144383984421592E-2</v>
      </c>
      <c r="P10" s="14">
        <v>12</v>
      </c>
      <c r="Q10" s="14">
        <f>SUM(C45:C48)+'Dealer Stats'!B$8/100*(1-'Player Stats'!$AJ$3/100)</f>
        <v>0.39501059291999396</v>
      </c>
      <c r="R10" s="14">
        <f>SUM(D45:D48)+'Dealer Stats'!C$8/100*(1-'Player Stats'!$AJ$3/100)</f>
        <v>0.40353276581386588</v>
      </c>
      <c r="S10" s="14">
        <f>SUM(E45:E48)+'Dealer Stats'!D$8/100*(1-'Player Stats'!$AJ$3/100)</f>
        <v>0.41211975777140009</v>
      </c>
      <c r="T10" s="14">
        <f>SUM(F45:F48)+'Dealer Stats'!E$8/100*(1-'Player Stats'!$AJ$3/100)</f>
        <v>0.42187903801736165</v>
      </c>
      <c r="U10" s="14">
        <f>SUM(G45:G48)+'Dealer Stats'!F$8/100*(1-'Player Stats'!$AJ$3/100)</f>
        <v>0.42926877509627825</v>
      </c>
      <c r="V10" s="14">
        <f>SUM(H45:H48)+'Dealer Stats'!G$8/100*(1-'Player Stats'!$AJ$3/100)</f>
        <v>0.39619841963049707</v>
      </c>
      <c r="W10" s="14">
        <f>SUM(I45:I48)+'Dealer Stats'!H$8/100*(1-'Player Stats'!$AJ$3/100)</f>
        <v>0.36983971396695214</v>
      </c>
      <c r="X10" s="14">
        <f>SUM(J45:J48)+'Dealer Stats'!I$8/100*(1-'Player Stats'!$AJ$3/100)</f>
        <v>0.34114086912830865</v>
      </c>
      <c r="Y10" s="14">
        <f>SUM(K45:K48)+'Dealer Stats'!J$8/100*(1-'Player Stats'!$AJ$3/100)</f>
        <v>0.30304643964827976</v>
      </c>
      <c r="Z10" s="14">
        <f>SUM(L45:L48)+'Dealer Stats'!K$8/100*(1-'Player Stats'!$AJ$3/100)</f>
        <v>0.28599930500940046</v>
      </c>
      <c r="AI10" s="14" t="s">
        <v>29</v>
      </c>
      <c r="AJ10" s="16">
        <f>8/52*100</f>
        <v>15.384615384615385</v>
      </c>
      <c r="AK10" s="16">
        <f t="shared" ref="AK10:AK11" si="7">32/52*100</f>
        <v>61.53846153846154</v>
      </c>
      <c r="AL10" s="16">
        <f t="shared" si="6"/>
        <v>76.331360946745562</v>
      </c>
      <c r="AO10" s="14">
        <v>17</v>
      </c>
      <c r="AP10" s="14">
        <f>32/52*'Dealer Stats'!B$3/100</f>
        <v>8.5128084187138159E-2</v>
      </c>
      <c r="AQ10" s="14">
        <f>32/52*'Dealer Stats'!C$3/100</f>
        <v>8.2071404007305226E-2</v>
      </c>
      <c r="AR10" s="14">
        <f>32/52*'Dealer Stats'!D$3/100</f>
        <v>7.9926419703436627E-2</v>
      </c>
      <c r="AS10" s="14">
        <f>32/52*'Dealer Stats'!E$3/100</f>
        <v>7.4628187443608732E-2</v>
      </c>
      <c r="AT10" s="14">
        <f>32/52*'Dealer Stats'!F$3/100</f>
        <v>0.10209083671626573</v>
      </c>
      <c r="AU10" s="14">
        <f>32/52*'Dealer Stats'!G$3/100</f>
        <v>0.22704821765480585</v>
      </c>
      <c r="AV10" s="14">
        <f>32/52*'Dealer Stats'!H$3/100</f>
        <v>7.9428409016424006E-2</v>
      </c>
      <c r="AW10" s="14">
        <f>32/52*'Dealer Stats'!I$3/100</f>
        <v>7.4034943234799824E-2</v>
      </c>
      <c r="AX10" s="14">
        <f>32/52*'Dealer Stats'!J$3/100</f>
        <v>6.8939369399864003E-2</v>
      </c>
      <c r="AY10" s="14">
        <f>32/52*'Dealer Stats'!K$3/100</f>
        <v>3.3644722149990057E-2</v>
      </c>
      <c r="BC10" s="14" t="s">
        <v>29</v>
      </c>
      <c r="BD10" s="14">
        <f>SUM(AP$24:AP$27)+'Dealer Stats'!B$8/100</f>
        <v>0.59917264952762928</v>
      </c>
      <c r="BE10" s="14">
        <f>SUM(AQ$24:AQ$27)+'Dealer Stats'!C$8/100</f>
        <v>0.61050452130689248</v>
      </c>
      <c r="BF10" s="14">
        <f>SUM(AR$24:AR$27)+'Dealer Stats'!D$8/100</f>
        <v>0.6220401421385453</v>
      </c>
      <c r="BG10" s="14">
        <f>SUM(AS$24:AS$27)+'Dealer Stats'!E$8/100</f>
        <v>0.63532235997084308</v>
      </c>
      <c r="BH10" s="14">
        <f>SUM(AT$24:AT$27)+'Dealer Stats'!F$8/100</f>
        <v>0.64656684784417684</v>
      </c>
      <c r="BI10" s="14">
        <f>SUM(AU$24:AU$27)+'Dealer Stats'!G$8/100</f>
        <v>0.61151849584531004</v>
      </c>
      <c r="BJ10" s="14">
        <f>SUM(AV$24:AV$27)+'Dealer Stats'!H$8/100</f>
        <v>0.58694685348867637</v>
      </c>
      <c r="BK10" s="14">
        <f>SUM(AW$24:AW$27)+'Dealer Stats'!I$8/100</f>
        <v>0.54732867637213423</v>
      </c>
      <c r="BL10" s="14">
        <f>SUM(AX$24:AX$27)+'Dealer Stats'!J$8/100</f>
        <v>0.44555649677689335</v>
      </c>
      <c r="BM10" s="14">
        <f>SUM(AY$24:AY$27)+'Dealer Stats'!K$8/100</f>
        <v>0.43350102896954734</v>
      </c>
      <c r="BV10" s="30" t="s">
        <v>37</v>
      </c>
      <c r="BW10" s="14">
        <v>8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f>4/52</f>
        <v>7.6923076923076927E-2</v>
      </c>
      <c r="CE10" s="14">
        <f t="shared" si="0"/>
        <v>7.6923076923076927E-2</v>
      </c>
      <c r="CF10" s="14">
        <f t="shared" si="0"/>
        <v>7.6923076923076927E-2</v>
      </c>
      <c r="CG10" s="14">
        <f t="shared" si="0"/>
        <v>7.6923076923076927E-2</v>
      </c>
      <c r="CH10" s="14">
        <f t="shared" si="0"/>
        <v>7.6923076923076927E-2</v>
      </c>
      <c r="CI10" s="14">
        <f t="shared" si="0"/>
        <v>7.6923076923076927E-2</v>
      </c>
      <c r="CJ10" s="14">
        <f t="shared" si="0"/>
        <v>7.6923076923076927E-2</v>
      </c>
      <c r="CK10" s="49">
        <f t="shared" si="0"/>
        <v>7.6923076923076927E-2</v>
      </c>
      <c r="CL10" s="14">
        <f>16/52</f>
        <v>0.30769230769230771</v>
      </c>
      <c r="CM10" s="14">
        <f>4/52</f>
        <v>7.6923076923076927E-2</v>
      </c>
      <c r="CN10" s="14">
        <v>0</v>
      </c>
      <c r="CO10" s="14">
        <v>0</v>
      </c>
      <c r="CQ10" s="30" t="s">
        <v>37</v>
      </c>
      <c r="CR10" s="14">
        <v>8</v>
      </c>
      <c r="CS10" s="14">
        <f>BX10*'Player Stats'!AB$3/100</f>
        <v>0</v>
      </c>
      <c r="CT10" s="14">
        <f>BY10*'Player Stats'!AC$3/100</f>
        <v>0</v>
      </c>
      <c r="CU10" s="14">
        <f>BZ10*'Player Stats'!AD$3/100</f>
        <v>0</v>
      </c>
      <c r="CV10" s="14">
        <f>CA10*'Player Stats'!AE$3/100</f>
        <v>0</v>
      </c>
      <c r="CW10" s="14">
        <f>CB10*'Player Stats'!AF$3/100</f>
        <v>0</v>
      </c>
      <c r="CX10" s="14">
        <f>CC10*'Player Stats'!AG$3/100</f>
        <v>0</v>
      </c>
      <c r="CY10" s="14">
        <f>CD10*'Player Stats'!AH$3/100</f>
        <v>0</v>
      </c>
      <c r="CZ10" s="14">
        <f>CE10*'Player Stats'!AI$3/100</f>
        <v>0</v>
      </c>
      <c r="DA10" s="14">
        <f>CF10*'Player Stats'!AJ$3/100</f>
        <v>2.3720880122223332E-2</v>
      </c>
      <c r="DB10" s="14">
        <f>CG10*'Player Stats'!AK$3/100</f>
        <v>2.9584809023703706E-2</v>
      </c>
      <c r="DC10" s="14">
        <f>CH10*'Player Stats'!AL$3/100</f>
        <v>3.5592953126176136E-2</v>
      </c>
      <c r="DD10" s="14">
        <f>CI10*'Player Stats'!AM$3/100</f>
        <v>4.1448895422797297E-2</v>
      </c>
      <c r="DE10" s="14">
        <f>CJ10*'Player Stats'!AN$3/100</f>
        <v>4.7257464483397869E-2</v>
      </c>
      <c r="DF10" s="14">
        <f>CK10*'Player Stats'!AO$3/100</f>
        <v>5.3113850932922764E-2</v>
      </c>
      <c r="DG10" s="14">
        <f>CL10*'Player Stats'!AP$3/100</f>
        <v>0.23652173501155169</v>
      </c>
      <c r="DH10" s="14">
        <f>CM10*'Player Stats'!AQ$3/100</f>
        <v>6.5027003479925252E-2</v>
      </c>
      <c r="DI10" s="14">
        <f>CN10*'Player Stats'!AR$3/100</f>
        <v>0</v>
      </c>
      <c r="DJ10" s="14">
        <f>CO10*'Player Stats'!AS$3/100</f>
        <v>0</v>
      </c>
      <c r="DK10" s="14">
        <f t="shared" si="4"/>
        <v>0.5322675916026981</v>
      </c>
      <c r="DM10" s="30" t="s">
        <v>37</v>
      </c>
      <c r="DN10" s="14">
        <v>8</v>
      </c>
      <c r="DO10" s="14">
        <f t="shared" si="5"/>
        <v>4.1420118343195277E-2</v>
      </c>
      <c r="DP10" s="14">
        <f t="shared" si="1"/>
        <v>4.7337278106508889E-2</v>
      </c>
      <c r="DQ10" s="14">
        <f t="shared" si="1"/>
        <v>7.1005917159763329E-2</v>
      </c>
      <c r="DR10" s="14">
        <f t="shared" si="1"/>
        <v>9.4674556213017763E-2</v>
      </c>
      <c r="DS10" s="14">
        <f t="shared" si="1"/>
        <v>9.4674556213017763E-2</v>
      </c>
    </row>
    <row r="11" spans="1:123" x14ac:dyDescent="0.3">
      <c r="B11" s="14">
        <v>18</v>
      </c>
      <c r="C11" s="14">
        <f>SUM('Player Stats'!$H$4:$H$7)/100*'Dealer Stats'!B$4/100</f>
        <v>1.0258790902571573E-2</v>
      </c>
      <c r="D11" s="14">
        <f>SUM('Player Stats'!$H$4:$H$7)/100*'Dealer Stats'!C$4/100</f>
        <v>9.9887964470300027E-3</v>
      </c>
      <c r="E11" s="14">
        <f>SUM('Player Stats'!$H$4:$H$7)/100*'Dealer Stats'!D$4/100</f>
        <v>9.5344361725245384E-3</v>
      </c>
      <c r="F11" s="14">
        <f>SUM('Player Stats'!$H$4:$H$7)/100*'Dealer Stats'!E$4/100</f>
        <v>9.4008157358639495E-3</v>
      </c>
      <c r="G11" s="14">
        <f>SUM('Player Stats'!$H$4:$H$7)/100*'Dealer Stats'!F$4/100</f>
        <v>8.2431627094742364E-3</v>
      </c>
      <c r="H11" s="14">
        <f>SUM('Player Stats'!$H$4:$H$7)/100*'Dealer Stats'!G$4/100</f>
        <v>1.0691507997526691E-2</v>
      </c>
      <c r="I11" s="14">
        <f>SUM('Player Stats'!$H$4:$H$7)/100*'Dealer Stats'!H$4/100</f>
        <v>2.7830585998954726E-2</v>
      </c>
      <c r="J11" s="14">
        <f>SUM('Player Stats'!$H$4:$H$7)/100*'Dealer Stats'!I$4/100</f>
        <v>9.0948265655572628E-3</v>
      </c>
      <c r="K11" s="14">
        <f>SUM('Player Stats'!$H$4:$H$7)/100*'Dealer Stats'!J$4/100</f>
        <v>8.6521518038872262E-3</v>
      </c>
      <c r="L11" s="14">
        <f>SUM('Player Stats'!$H$4:$H$7)/100*'Dealer Stats'!K$4/100</f>
        <v>8.8472227379416419E-3</v>
      </c>
      <c r="P11" s="14">
        <v>13</v>
      </c>
      <c r="Q11" s="14">
        <f>SUM(C52:C55)+'Dealer Stats'!B$8/100*(1-'Player Stats'!$AK$3/100)</f>
        <v>0.36677481413807822</v>
      </c>
      <c r="R11" s="14">
        <f>SUM(D52:D55)+'Dealer Stats'!C$8/100*(1-'Player Stats'!$AK$3/100)</f>
        <v>0.37387844122937319</v>
      </c>
      <c r="S11" s="14">
        <f>SUM(E52:E55)+'Dealer Stats'!D$8/100*(1-'Player Stats'!$AK$3/100)</f>
        <v>0.38103854811837989</v>
      </c>
      <c r="T11" s="14">
        <f>SUM(F52:F55)+'Dealer Stats'!E$8/100*(1-'Player Stats'!$AK$3/100)</f>
        <v>0.38914176167873882</v>
      </c>
      <c r="U11" s="14">
        <f>SUM(G52:G55)+'Dealer Stats'!F$8/100*(1-'Player Stats'!$AK$3/100)</f>
        <v>0.39669259686590591</v>
      </c>
      <c r="V11" s="14">
        <f>SUM(H52:H55)+'Dealer Stats'!G$8/100*(1-'Player Stats'!$AK$3/100)</f>
        <v>0.37571006101618898</v>
      </c>
      <c r="W11" s="14">
        <f>SUM(I52:I55)+'Dealer Stats'!H$8/100*(1-'Player Stats'!$AK$3/100)</f>
        <v>0.35072639393411131</v>
      </c>
      <c r="X11" s="14">
        <f>SUM(J52:J55)+'Dealer Stats'!I$8/100*(1-'Player Stats'!$AK$3/100)</f>
        <v>0.3230799207152929</v>
      </c>
      <c r="Y11" s="14">
        <f>SUM(K52:K55)+'Dealer Stats'!J$8/100*(1-'Player Stats'!$AK$3/100)</f>
        <v>0.28636667995496307</v>
      </c>
      <c r="Z11" s="14">
        <f>SUM(L52:L55)+'Dealer Stats'!K$8/100*(1-'Player Stats'!$AK$3/100)</f>
        <v>0.26506430892275706</v>
      </c>
      <c r="AI11" s="14" t="s">
        <v>30</v>
      </c>
      <c r="AJ11" s="16">
        <f>4/52*100</f>
        <v>7.6923076923076925</v>
      </c>
      <c r="AK11" s="16">
        <f t="shared" si="7"/>
        <v>61.53846153846154</v>
      </c>
      <c r="AL11" s="16">
        <f t="shared" si="6"/>
        <v>76.331360946745562</v>
      </c>
      <c r="AO11" s="14">
        <v>18</v>
      </c>
      <c r="AP11" s="14">
        <f>16/52*'Dealer Stats'!B$4/100</f>
        <v>4.076518185262102E-2</v>
      </c>
      <c r="AQ11" s="14">
        <f>16/52*'Dealer Stats'!C$4/100</f>
        <v>3.9692309505004249E-2</v>
      </c>
      <c r="AR11" s="14">
        <f>16/52*'Dealer Stats'!D$4/100</f>
        <v>3.7886825857591261E-2</v>
      </c>
      <c r="AS11" s="14">
        <f>16/52*'Dealer Stats'!E$4/100</f>
        <v>3.7355860615056677E-2</v>
      </c>
      <c r="AT11" s="14">
        <f>16/52*'Dealer Stats'!F$4/100</f>
        <v>3.2755714594809388E-2</v>
      </c>
      <c r="AU11" s="14">
        <f>16/52*'Dealer Stats'!G$4/100</f>
        <v>4.2484662367830807E-2</v>
      </c>
      <c r="AV11" s="14">
        <f>16/52*'Dealer Stats'!H$4/100</f>
        <v>0.11058992332400573</v>
      </c>
      <c r="AW11" s="14">
        <f>16/52*'Dealer Stats'!I$4/100</f>
        <v>3.6139956685349139E-2</v>
      </c>
      <c r="AX11" s="14">
        <f>16/52*'Dealer Stats'!J$4/100</f>
        <v>3.4380907560318121E-2</v>
      </c>
      <c r="AY11" s="14">
        <f>16/52*'Dealer Stats'!K$4/100</f>
        <v>3.5156057592754746E-2</v>
      </c>
      <c r="BC11" s="14" t="s">
        <v>30</v>
      </c>
      <c r="BD11" s="14">
        <f>SUM(AP$31:AP$34)+'Dealer Stats'!B$8/100</f>
        <v>0.62714415427745918</v>
      </c>
      <c r="BE11" s="14">
        <f>SUM(AQ$31:AQ$34)+'Dealer Stats'!C$8/100</f>
        <v>0.63783672883788323</v>
      </c>
      <c r="BF11" s="14">
        <f>SUM(AR$31:AR$34)+'Dealer Stats'!D$8/100</f>
        <v>0.64849613290418395</v>
      </c>
      <c r="BG11" s="14">
        <f>SUM(AS$31:AS$34)+'Dealer Stats'!E$8/100</f>
        <v>0.66076100262979298</v>
      </c>
      <c r="BH11" s="14">
        <f>SUM(AT$31:AT$34)+'Dealer Stats'!F$8/100</f>
        <v>0.67002022938668426</v>
      </c>
      <c r="BI11" s="14">
        <f>SUM(AU$31:AU$34)+'Dealer Stats'!G$8/100</f>
        <v>0.62969421227087341</v>
      </c>
      <c r="BJ11" s="14">
        <f>SUM(AV$31:AV$34)+'Dealer Stats'!H$8/100</f>
        <v>0.60294022341463049</v>
      </c>
      <c r="BK11" s="14">
        <f>SUM(AW$31:AW$34)+'Dealer Stats'!I$8/100</f>
        <v>0.57511622309773658</v>
      </c>
      <c r="BL11" s="14">
        <f>SUM(AX$31:AX$34)+'Dealer Stats'!J$8/100</f>
        <v>0.52393642843567212</v>
      </c>
      <c r="BM11" s="14">
        <f>SUM(AY$31:AY$34)+'Dealer Stats'!K$8/100</f>
        <v>0.45890874063741716</v>
      </c>
      <c r="BV11" s="30" t="s">
        <v>38</v>
      </c>
      <c r="BW11" s="14">
        <v>9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f>4/52</f>
        <v>7.6923076923076927E-2</v>
      </c>
      <c r="CF11" s="14">
        <f t="shared" si="0"/>
        <v>7.6923076923076927E-2</v>
      </c>
      <c r="CG11" s="14">
        <f t="shared" si="0"/>
        <v>7.6923076923076927E-2</v>
      </c>
      <c r="CH11" s="14">
        <f t="shared" si="0"/>
        <v>7.6923076923076927E-2</v>
      </c>
      <c r="CI11" s="14">
        <f t="shared" si="0"/>
        <v>7.6923076923076927E-2</v>
      </c>
      <c r="CJ11" s="14">
        <f t="shared" si="0"/>
        <v>7.6923076923076927E-2</v>
      </c>
      <c r="CK11" s="49">
        <f t="shared" si="0"/>
        <v>7.6923076923076927E-2</v>
      </c>
      <c r="CL11" s="14">
        <f t="shared" si="0"/>
        <v>7.6923076923076927E-2</v>
      </c>
      <c r="CM11" s="14">
        <f>16/52</f>
        <v>0.30769230769230771</v>
      </c>
      <c r="CN11" s="14">
        <f>4/52</f>
        <v>7.6923076923076927E-2</v>
      </c>
      <c r="CO11" s="14">
        <v>0</v>
      </c>
      <c r="CQ11" s="30" t="s">
        <v>38</v>
      </c>
      <c r="CR11" s="14">
        <v>9</v>
      </c>
      <c r="CS11" s="14">
        <f>BX11*'Player Stats'!AB$3/100</f>
        <v>0</v>
      </c>
      <c r="CT11" s="14">
        <f>BY11*'Player Stats'!AC$3/100</f>
        <v>0</v>
      </c>
      <c r="CU11" s="14">
        <f>BZ11*'Player Stats'!AD$3/100</f>
        <v>0</v>
      </c>
      <c r="CV11" s="14">
        <f>CA11*'Player Stats'!AE$3/100</f>
        <v>0</v>
      </c>
      <c r="CW11" s="14">
        <f>CB11*'Player Stats'!AF$3/100</f>
        <v>0</v>
      </c>
      <c r="CX11" s="14">
        <f>CC11*'Player Stats'!AG$3/100</f>
        <v>0</v>
      </c>
      <c r="CY11" s="14">
        <f>CD11*'Player Stats'!AH$3/100</f>
        <v>0</v>
      </c>
      <c r="CZ11" s="14">
        <f>CE11*'Player Stats'!AI$3/100</f>
        <v>0</v>
      </c>
      <c r="DA11" s="14">
        <f>CF11*'Player Stats'!AJ$3/100</f>
        <v>2.3720880122223332E-2</v>
      </c>
      <c r="DB11" s="14">
        <f>CG11*'Player Stats'!AK$3/100</f>
        <v>2.9584809023703706E-2</v>
      </c>
      <c r="DC11" s="14">
        <f>CH11*'Player Stats'!AL$3/100</f>
        <v>3.5592953126176136E-2</v>
      </c>
      <c r="DD11" s="14">
        <f>CI11*'Player Stats'!AM$3/100</f>
        <v>4.1448895422797297E-2</v>
      </c>
      <c r="DE11" s="14">
        <f>CJ11*'Player Stats'!AN$3/100</f>
        <v>4.7257464483397869E-2</v>
      </c>
      <c r="DF11" s="14">
        <f>CK11*'Player Stats'!AO$3/100</f>
        <v>5.3113850932922764E-2</v>
      </c>
      <c r="DG11" s="14">
        <f>CL11*'Player Stats'!AP$3/100</f>
        <v>5.9130433752887922E-2</v>
      </c>
      <c r="DH11" s="14">
        <f>CM11*'Player Stats'!AQ$3/100</f>
        <v>0.26010801391970101</v>
      </c>
      <c r="DI11" s="14">
        <f>CN11*'Player Stats'!AR$3/100</f>
        <v>7.1006908738581342E-2</v>
      </c>
      <c r="DJ11" s="14">
        <f>CO11*'Player Stats'!AS$3/100</f>
        <v>0</v>
      </c>
      <c r="DK11" s="14">
        <f t="shared" si="4"/>
        <v>0.62096420952239151</v>
      </c>
      <c r="DM11" s="30" t="s">
        <v>38</v>
      </c>
      <c r="DN11" s="14">
        <v>9</v>
      </c>
      <c r="DO11" s="14">
        <f t="shared" si="5"/>
        <v>3.5502958579881665E-2</v>
      </c>
      <c r="DP11" s="14">
        <f t="shared" si="1"/>
        <v>4.1420118343195277E-2</v>
      </c>
      <c r="DQ11" s="14">
        <f t="shared" si="1"/>
        <v>4.7337278106508889E-2</v>
      </c>
      <c r="DR11" s="14">
        <f t="shared" si="1"/>
        <v>7.1005917159763329E-2</v>
      </c>
      <c r="DS11" s="14">
        <f t="shared" si="1"/>
        <v>9.4674556213017763E-2</v>
      </c>
    </row>
    <row r="12" spans="1:123" x14ac:dyDescent="0.3">
      <c r="B12" s="14">
        <v>19</v>
      </c>
      <c r="C12" s="14">
        <f>SUM('Player Stats'!$H$5:$H$7)/100*'Dealer Stats'!B$5/100</f>
        <v>0</v>
      </c>
      <c r="D12" s="14">
        <f>SUM('Player Stats'!$H$5:$H$7)/100*'Dealer Stats'!C$5/100</f>
        <v>0</v>
      </c>
      <c r="E12" s="14">
        <f>SUM('Player Stats'!$H$5:$H$7)/100*'Dealer Stats'!D$5/100</f>
        <v>0</v>
      </c>
      <c r="F12" s="14">
        <f>SUM('Player Stats'!$H$5:$H$7)/100*'Dealer Stats'!E$5/100</f>
        <v>0</v>
      </c>
      <c r="G12" s="14">
        <f>SUM('Player Stats'!$H$5:$H$7)/100*'Dealer Stats'!F$5/100</f>
        <v>0</v>
      </c>
      <c r="H12" s="14">
        <f>SUM('Player Stats'!$H$5:$H$7)/100*'Dealer Stats'!G$5/100</f>
        <v>0</v>
      </c>
      <c r="I12" s="14">
        <f>SUM('Player Stats'!$H$5:$H$7)/100*'Dealer Stats'!H$5/100</f>
        <v>0</v>
      </c>
      <c r="J12" s="14">
        <f>SUM('Player Stats'!$H$5:$H$7)/100*'Dealer Stats'!I$5/100</f>
        <v>0</v>
      </c>
      <c r="K12" s="14">
        <f>SUM('Player Stats'!$H$5:$H$7)/100*'Dealer Stats'!J$5/100</f>
        <v>0</v>
      </c>
      <c r="L12" s="14">
        <f>SUM('Player Stats'!$H$5:$H$7)/100*'Dealer Stats'!K$5/100</f>
        <v>0</v>
      </c>
      <c r="P12" s="14">
        <v>14</v>
      </c>
      <c r="Q12" s="14">
        <f>SUM(C59:C62)+'Dealer Stats'!B$8/100*(1-'Player Stats'!$AL$3/100)</f>
        <v>0.33797879734329361</v>
      </c>
      <c r="R12" s="14">
        <f>SUM(D59:D62)+'Dealer Stats'!C$8/100*(1-'Player Stats'!$AL$3/100)</f>
        <v>0.34362498318199058</v>
      </c>
      <c r="S12" s="14">
        <f>SUM(E59:E62)+'Dealer Stats'!D$8/100*(1-'Player Stats'!$AL$3/100)</f>
        <v>0.34932024416934299</v>
      </c>
      <c r="T12" s="14">
        <f>SUM(F59:F62)+'Dealer Stats'!E$8/100*(1-'Player Stats'!$AL$3/100)</f>
        <v>0.3557242197421418</v>
      </c>
      <c r="U12" s="14">
        <f>SUM(G59:G62)+'Dealer Stats'!F$8/100*(1-'Player Stats'!$AL$3/100)</f>
        <v>0.36339605927867635</v>
      </c>
      <c r="V12" s="14">
        <f>SUM(H59:H62)+'Dealer Stats'!G$8/100*(1-'Player Stats'!$AL$3/100)</f>
        <v>0.35459647039991388</v>
      </c>
      <c r="W12" s="14">
        <f>SUM(I59:I62)+'Dealer Stats'!H$8/100*(1-'Player Stats'!$AL$3/100)</f>
        <v>0.33115834407292466</v>
      </c>
      <c r="X12" s="14">
        <f>SUM(J59:J62)+'Dealer Stats'!I$8/100*(1-'Player Stats'!$AL$3/100)</f>
        <v>0.30504926760438295</v>
      </c>
      <c r="Y12" s="14">
        <f>SUM(K59:K62)+'Dealer Stats'!J$8/100*(1-'Player Stats'!$AL$3/100)</f>
        <v>0.26957750436482308</v>
      </c>
      <c r="Z12" s="14">
        <f>SUM(L59:L62)+'Dealer Stats'!K$8/100*(1-'Player Stats'!$AL$3/100)</f>
        <v>0.24377588491257179</v>
      </c>
      <c r="AO12" s="14">
        <v>19</v>
      </c>
      <c r="AP12" s="14">
        <f>12/52*'Dealer Stats'!B$5/100</f>
        <v>2.9475402313605695E-2</v>
      </c>
      <c r="AQ12" s="14">
        <f>12/52*'Dealer Stats'!C$5/100</f>
        <v>2.84347802182605E-2</v>
      </c>
      <c r="AR12" s="14">
        <f>12/52*'Dealer Stats'!D$5/100</f>
        <v>2.770720884073357E-2</v>
      </c>
      <c r="AS12" s="14">
        <f>12/52*'Dealer Stats'!E$5/100</f>
        <v>2.6842236163813805E-2</v>
      </c>
      <c r="AT12" s="14">
        <f>12/52*'Dealer Stats'!F$5/100</f>
        <v>2.4567316237492247E-2</v>
      </c>
      <c r="AU12" s="14">
        <f>12/52*'Dealer Stats'!G$5/100</f>
        <v>1.8133617790446213E-2</v>
      </c>
      <c r="AV12" s="14">
        <f>12/52*'Dealer Stats'!H$5/100</f>
        <v>2.9742555959784443E-2</v>
      </c>
      <c r="AW12" s="14">
        <f>12/52*'Dealer Stats'!I$5/100</f>
        <v>8.1136177452143396E-2</v>
      </c>
      <c r="AX12" s="14">
        <f>12/52*'Dealer Stats'!J$5/100</f>
        <v>2.5847671006339362E-2</v>
      </c>
      <c r="AY12" s="14">
        <f>12/52*'Dealer Stats'!K$5/100</f>
        <v>2.5318145749634837E-2</v>
      </c>
      <c r="BV12" s="30" t="s">
        <v>39</v>
      </c>
      <c r="BW12" s="14">
        <v>10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f>4/52</f>
        <v>7.6923076923076927E-2</v>
      </c>
      <c r="CG12" s="14">
        <f t="shared" si="0"/>
        <v>7.6923076923076927E-2</v>
      </c>
      <c r="CH12" s="14">
        <f t="shared" si="0"/>
        <v>7.6923076923076927E-2</v>
      </c>
      <c r="CI12" s="14">
        <f t="shared" si="0"/>
        <v>7.6923076923076927E-2</v>
      </c>
      <c r="CJ12" s="14">
        <f t="shared" si="0"/>
        <v>7.6923076923076927E-2</v>
      </c>
      <c r="CK12" s="49">
        <f t="shared" si="0"/>
        <v>7.6923076923076927E-2</v>
      </c>
      <c r="CL12" s="14">
        <f t="shared" si="0"/>
        <v>7.6923076923076927E-2</v>
      </c>
      <c r="CM12" s="14">
        <f t="shared" si="0"/>
        <v>7.6923076923076927E-2</v>
      </c>
      <c r="CN12" s="14">
        <f>16/52</f>
        <v>0.30769230769230771</v>
      </c>
      <c r="CO12" s="14">
        <f>4/52</f>
        <v>7.6923076923076927E-2</v>
      </c>
      <c r="CQ12" s="30" t="s">
        <v>39</v>
      </c>
      <c r="CR12" s="14">
        <v>10</v>
      </c>
      <c r="CS12" s="14">
        <f>BX12*'Player Stats'!AB$3/100</f>
        <v>0</v>
      </c>
      <c r="CT12" s="14">
        <f>BY12*'Player Stats'!AC$3/100</f>
        <v>0</v>
      </c>
      <c r="CU12" s="14">
        <f>BZ12*'Player Stats'!AD$3/100</f>
        <v>0</v>
      </c>
      <c r="CV12" s="14">
        <f>CA12*'Player Stats'!AE$3/100</f>
        <v>0</v>
      </c>
      <c r="CW12" s="14">
        <f>CB12*'Player Stats'!AF$3/100</f>
        <v>0</v>
      </c>
      <c r="CX12" s="14">
        <f>CC12*'Player Stats'!AG$3/100</f>
        <v>0</v>
      </c>
      <c r="CY12" s="14">
        <f>CD12*'Player Stats'!AH$3/100</f>
        <v>0</v>
      </c>
      <c r="CZ12" s="14">
        <f>CE12*'Player Stats'!AI$3/100</f>
        <v>0</v>
      </c>
      <c r="DA12" s="14">
        <f>CF12*'Player Stats'!AJ$3/100</f>
        <v>2.3720880122223332E-2</v>
      </c>
      <c r="DB12" s="14">
        <f>CG12*'Player Stats'!AK$3/100</f>
        <v>2.9584809023703706E-2</v>
      </c>
      <c r="DC12" s="14">
        <f>CH12*'Player Stats'!AL$3/100</f>
        <v>3.5592953126176136E-2</v>
      </c>
      <c r="DD12" s="14">
        <f>CI12*'Player Stats'!AM$3/100</f>
        <v>4.1448895422797297E-2</v>
      </c>
      <c r="DE12" s="14">
        <f>CJ12*'Player Stats'!AN$3/100</f>
        <v>4.7257464483397869E-2</v>
      </c>
      <c r="DF12" s="14">
        <f>CK12*'Player Stats'!AO$3/100</f>
        <v>5.3113850932922764E-2</v>
      </c>
      <c r="DG12" s="14">
        <f>CL12*'Player Stats'!AP$3/100</f>
        <v>5.9130433752887922E-2</v>
      </c>
      <c r="DH12" s="14">
        <f>CM12*'Player Stats'!AQ$3/100</f>
        <v>6.5027003479925252E-2</v>
      </c>
      <c r="DI12" s="14">
        <f>CN12*'Player Stats'!AR$3/100</f>
        <v>0.28402763495432537</v>
      </c>
      <c r="DJ12" s="14">
        <f>CO12*'Player Stats'!AS$3/100</f>
        <v>7.6923076923076927E-2</v>
      </c>
      <c r="DK12" s="14">
        <f t="shared" si="4"/>
        <v>0.71582700222143658</v>
      </c>
      <c r="DM12" s="30" t="s">
        <v>39</v>
      </c>
      <c r="DN12" s="14">
        <v>10</v>
      </c>
      <c r="DO12" s="14">
        <f t="shared" si="5"/>
        <v>2.9585798816568053E-2</v>
      </c>
      <c r="DP12" s="14">
        <f t="shared" si="1"/>
        <v>3.5502958579881665E-2</v>
      </c>
      <c r="DQ12" s="14">
        <f t="shared" si="1"/>
        <v>4.1420118343195277E-2</v>
      </c>
      <c r="DR12" s="14">
        <f t="shared" si="1"/>
        <v>4.7337278106508889E-2</v>
      </c>
      <c r="DS12" s="14">
        <f t="shared" si="1"/>
        <v>7.1005917159763329E-2</v>
      </c>
    </row>
    <row r="13" spans="1:123" x14ac:dyDescent="0.3">
      <c r="B13" s="14">
        <v>20</v>
      </c>
      <c r="C13" s="14">
        <f>SUM('Player Stats'!$H$6:$H$7)/100*'Dealer Stats'!B$6/100</f>
        <v>0</v>
      </c>
      <c r="D13" s="14">
        <f>SUM('Player Stats'!$H$6:$H$7)/100*'Dealer Stats'!C$6/100</f>
        <v>0</v>
      </c>
      <c r="E13" s="14">
        <f>SUM('Player Stats'!$H$6:$H$7)/100*'Dealer Stats'!D$6/100</f>
        <v>0</v>
      </c>
      <c r="F13" s="14">
        <f>SUM('Player Stats'!$H$6:$H$7)/100*'Dealer Stats'!E$6/100</f>
        <v>0</v>
      </c>
      <c r="G13" s="14">
        <f>SUM('Player Stats'!$H$6:$H$7)/100*'Dealer Stats'!F$6/100</f>
        <v>0</v>
      </c>
      <c r="H13" s="14">
        <f>SUM('Player Stats'!$H$6:$H$7)/100*'Dealer Stats'!G$6/100</f>
        <v>0</v>
      </c>
      <c r="I13" s="14">
        <f>SUM('Player Stats'!$H$6:$H$7)/100*'Dealer Stats'!H$6/100</f>
        <v>0</v>
      </c>
      <c r="J13" s="14">
        <f>SUM('Player Stats'!$H$6:$H$7)/100*'Dealer Stats'!I$6/100</f>
        <v>0</v>
      </c>
      <c r="K13" s="14">
        <f>SUM('Player Stats'!$H$6:$H$7)/100*'Dealer Stats'!J$6/100</f>
        <v>0</v>
      </c>
      <c r="L13" s="14">
        <f>SUM('Player Stats'!$H$6:$H$7)/100*'Dealer Stats'!K$6/100</f>
        <v>0</v>
      </c>
      <c r="P13" s="14">
        <v>15</v>
      </c>
      <c r="Q13" s="14">
        <f>SUM(C66:C69)+'Dealer Stats'!B$8/100*(1-'Player Stats'!$AM$3/100)</f>
        <v>0.30986823346610204</v>
      </c>
      <c r="R13" s="14">
        <f>SUM(D66:D69)+'Dealer Stats'!C$8/100*(1-'Player Stats'!$AM$3/100)</f>
        <v>0.31409340650230011</v>
      </c>
      <c r="S13" s="14">
        <f>SUM(E66:E69)+'Dealer Stats'!D$8/100*(1-'Player Stats'!$AM$3/100)</f>
        <v>0.31836127471690862</v>
      </c>
      <c r="T13" s="14">
        <f>SUM(F66:F69)+'Dealer Stats'!E$8/100*(1-'Player Stats'!$AM$3/100)</f>
        <v>0.32310182539803656</v>
      </c>
      <c r="U13" s="14">
        <f>SUM(G66:G69)+'Dealer Stats'!F$8/100*(1-'Player Stats'!$AM$3/100)</f>
        <v>0.33103304488659879</v>
      </c>
      <c r="V13" s="14">
        <f>SUM(H66:H69)+'Dealer Stats'!G$8/100*(1-'Player Stats'!$AM$3/100)</f>
        <v>0.33476178732824474</v>
      </c>
      <c r="W13" s="14">
        <f>SUM(I66:I69)+'Dealer Stats'!H$8/100*(1-'Player Stats'!$AM$3/100)</f>
        <v>0.31228796364737621</v>
      </c>
      <c r="X13" s="14">
        <f>SUM(J66:J69)+'Dealer Stats'!I$8/100*(1-'Player Stats'!$AM$3/100)</f>
        <v>0.28687707042658916</v>
      </c>
      <c r="Y13" s="14">
        <f>SUM(K66:K69)+'Dealer Stats'!J$8/100*(1-'Player Stats'!$AM$3/100)</f>
        <v>0.25272036890200006</v>
      </c>
      <c r="Z13" s="14">
        <f>SUM(L66:L69)+'Dealer Stats'!K$8/100*(1-'Player Stats'!$AM$3/100)</f>
        <v>0.22281232684197944</v>
      </c>
      <c r="AO13" s="14">
        <v>20</v>
      </c>
      <c r="AP13" s="14">
        <f>8/52*'Dealer Stats'!B$6/100</f>
        <v>1.8647669833219967E-2</v>
      </c>
      <c r="AQ13" s="14">
        <f>8/52*'Dealer Stats'!C$6/100</f>
        <v>1.822147168732717E-2</v>
      </c>
      <c r="AR13" s="14">
        <f>8/52*'Dealer Stats'!D$6/100</f>
        <v>1.7637327177092446E-2</v>
      </c>
      <c r="AS13" s="14">
        <f>8/52*'Dealer Stats'!E$6/100</f>
        <v>1.6959095105966587E-2</v>
      </c>
      <c r="AT13" s="14">
        <f>8/52*'Dealer Stats'!F$6/100</f>
        <v>1.5635587695004956E-2</v>
      </c>
      <c r="AU13" s="14">
        <f>8/52*'Dealer Stats'!G$6/100</f>
        <v>1.2117144283708919E-2</v>
      </c>
      <c r="AV13" s="14">
        <f>8/52*'Dealer Stats'!H$6/100</f>
        <v>1.0662246617302798E-2</v>
      </c>
      <c r="AW13" s="14">
        <f>8/52*'Dealer Stats'!I$6/100</f>
        <v>1.8525031150401602E-2</v>
      </c>
      <c r="AX13" s="14">
        <f>8/52*'Dealer Stats'!J$6/100</f>
        <v>5.2253287772519148E-2</v>
      </c>
      <c r="AY13" s="14">
        <f>8/52*'Dealer Stats'!K$6/100</f>
        <v>1.6938474445246526E-2</v>
      </c>
      <c r="BV13" s="30" t="s">
        <v>40</v>
      </c>
      <c r="BW13" s="14">
        <v>11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f>4/52</f>
        <v>7.6923076923076927E-2</v>
      </c>
      <c r="CG13" s="14">
        <f>4/52</f>
        <v>7.6923076923076927E-2</v>
      </c>
      <c r="CH13" s="14">
        <f t="shared" si="0"/>
        <v>7.6923076923076927E-2</v>
      </c>
      <c r="CI13" s="14">
        <f t="shared" si="0"/>
        <v>7.6923076923076927E-2</v>
      </c>
      <c r="CJ13" s="14">
        <f t="shared" si="0"/>
        <v>7.6923076923076927E-2</v>
      </c>
      <c r="CK13" s="49">
        <f t="shared" si="0"/>
        <v>7.6923076923076927E-2</v>
      </c>
      <c r="CL13" s="14">
        <f t="shared" si="0"/>
        <v>7.6923076923076927E-2</v>
      </c>
      <c r="CM13" s="14">
        <f t="shared" si="0"/>
        <v>7.6923076923076927E-2</v>
      </c>
      <c r="CN13" s="14">
        <f t="shared" si="0"/>
        <v>7.6923076923076927E-2</v>
      </c>
      <c r="CO13" s="14">
        <f>16/52</f>
        <v>0.30769230769230771</v>
      </c>
      <c r="CQ13" s="30" t="s">
        <v>40</v>
      </c>
      <c r="CR13" s="14">
        <v>11</v>
      </c>
      <c r="CS13" s="14">
        <f>BX13*'Player Stats'!AB$3/100</f>
        <v>0</v>
      </c>
      <c r="CT13" s="14">
        <f>BY13*'Player Stats'!AC$3/100</f>
        <v>0</v>
      </c>
      <c r="CU13" s="14">
        <f>BZ13*'Player Stats'!AD$3/100</f>
        <v>0</v>
      </c>
      <c r="CV13" s="14">
        <f>CA13*'Player Stats'!AE$3/100</f>
        <v>0</v>
      </c>
      <c r="CW13" s="14">
        <f>CB13*'Player Stats'!AF$3/100</f>
        <v>0</v>
      </c>
      <c r="CX13" s="14">
        <f>CC13*'Player Stats'!AG$3/100</f>
        <v>0</v>
      </c>
      <c r="CY13" s="14">
        <f>CD13*'Player Stats'!AH$3/100</f>
        <v>0</v>
      </c>
      <c r="CZ13" s="14">
        <f>CE13*'Player Stats'!AI$3/100</f>
        <v>0</v>
      </c>
      <c r="DA13" s="14">
        <f>CF13*'Player Stats'!AJ$3/100</f>
        <v>2.3720880122223332E-2</v>
      </c>
      <c r="DB13" s="14">
        <f>CG13*'Player Stats'!AK$3/100</f>
        <v>2.9584809023703706E-2</v>
      </c>
      <c r="DC13" s="14">
        <f>CH13*'Player Stats'!AL$3/100</f>
        <v>3.5592953126176136E-2</v>
      </c>
      <c r="DD13" s="14">
        <f>CI13*'Player Stats'!AM$3/100</f>
        <v>4.1448895422797297E-2</v>
      </c>
      <c r="DE13" s="14">
        <f>CJ13*'Player Stats'!AN$3/100</f>
        <v>4.7257464483397869E-2</v>
      </c>
      <c r="DF13" s="14">
        <f>CK13*'Player Stats'!AO$3/100</f>
        <v>5.3113850932922764E-2</v>
      </c>
      <c r="DG13" s="14">
        <f>CL13*'Player Stats'!AP$3/100</f>
        <v>5.9130433752887922E-2</v>
      </c>
      <c r="DH13" s="14">
        <f>CM13*'Player Stats'!AQ$3/100</f>
        <v>6.5027003479925252E-2</v>
      </c>
      <c r="DI13" s="14">
        <f>CN13*'Player Stats'!AR$3/100</f>
        <v>7.1006908738581342E-2</v>
      </c>
      <c r="DJ13" s="14">
        <f>CO13*'Player Stats'!AS$3/100</f>
        <v>0.30769230769230771</v>
      </c>
      <c r="DK13" s="14">
        <f t="shared" si="4"/>
        <v>0.73357550677492334</v>
      </c>
      <c r="DM13" s="30" t="s">
        <v>40</v>
      </c>
      <c r="DN13" s="14">
        <v>11</v>
      </c>
      <c r="DO13" s="14">
        <f t="shared" si="5"/>
        <v>2.9585798816568053E-2</v>
      </c>
      <c r="DP13" s="14">
        <f t="shared" si="1"/>
        <v>3.5502958579881665E-2</v>
      </c>
      <c r="DQ13" s="14">
        <f t="shared" si="1"/>
        <v>4.1420118343195277E-2</v>
      </c>
      <c r="DR13" s="14">
        <f t="shared" si="1"/>
        <v>4.7337278106508889E-2</v>
      </c>
      <c r="DS13" s="14">
        <f t="shared" si="1"/>
        <v>5.32544378698225E-2</v>
      </c>
    </row>
    <row r="14" spans="1:123" x14ac:dyDescent="0.3">
      <c r="P14" s="14">
        <v>16</v>
      </c>
      <c r="Q14" s="14">
        <f>SUM(C73:C76)+'Dealer Stats'!B$8/100*(1-'Player Stats'!$AN$3/100)</f>
        <v>0.28335568959807578</v>
      </c>
      <c r="R14" s="14">
        <f>SUM(D73:D76)+'Dealer Stats'!C$8/100*(1-'Player Stats'!$AN$3/100)</f>
        <v>0.28613132328162422</v>
      </c>
      <c r="S14" s="14">
        <f>SUM(E73:E76)+'Dealer Stats'!D$8/100*(1-'Player Stats'!$AN$3/100)</f>
        <v>0.28894029552424993</v>
      </c>
      <c r="T14" s="14">
        <f>SUM(F73:F76)+'Dealer Stats'!E$8/100*(1-'Player Stats'!$AN$3/100)</f>
        <v>0.29199066380796634</v>
      </c>
      <c r="U14" s="14">
        <f>SUM(G73:G76)+'Dealer Stats'!F$8/100*(1-'Player Stats'!$AN$3/100)</f>
        <v>0.30008964808083938</v>
      </c>
      <c r="V14" s="14">
        <f>SUM(H73:H76)+'Dealer Stats'!G$8/100*(1-'Player Stats'!$AN$3/100)</f>
        <v>0.31620918162891926</v>
      </c>
      <c r="W14" s="14">
        <f>SUM(I73:I76)+'Dealer Stats'!H$8/100*(1-'Player Stats'!$AN$3/100)</f>
        <v>0.29529455760798196</v>
      </c>
      <c r="X14" s="14">
        <f>SUM(J73:J76)+'Dealer Stats'!I$8/100*(1-'Player Stats'!$AN$3/100)</f>
        <v>0.2711308640129747</v>
      </c>
      <c r="Y14" s="14">
        <f>SUM(K73:K76)+'Dealer Stats'!J$8/100*(1-'Player Stats'!$AN$3/100)</f>
        <v>0.23804512426413402</v>
      </c>
      <c r="Z14" s="14">
        <f>SUM(L73:L76)+'Dealer Stats'!K$8/100*(1-'Player Stats'!$AN$3/100)</f>
        <v>0.20318997597914551</v>
      </c>
      <c r="BW14" s="55">
        <v>12</v>
      </c>
      <c r="BX14" s="55">
        <v>0</v>
      </c>
      <c r="BY14" s="55">
        <v>0</v>
      </c>
      <c r="BZ14" s="55">
        <v>0</v>
      </c>
      <c r="CA14" s="55">
        <v>0</v>
      </c>
      <c r="CB14" s="55">
        <v>0</v>
      </c>
      <c r="CC14" s="55">
        <v>0</v>
      </c>
      <c r="CD14" s="55">
        <v>0</v>
      </c>
      <c r="CE14" s="55">
        <v>0</v>
      </c>
      <c r="CF14" s="55">
        <v>0</v>
      </c>
      <c r="CG14" s="55">
        <f>4/52</f>
        <v>7.6923076923076927E-2</v>
      </c>
      <c r="CH14" s="55">
        <f>4/52</f>
        <v>7.6923076923076927E-2</v>
      </c>
      <c r="CI14" s="55">
        <f t="shared" si="0"/>
        <v>7.6923076923076927E-2</v>
      </c>
      <c r="CJ14" s="55">
        <f t="shared" si="0"/>
        <v>7.6923076923076927E-2</v>
      </c>
      <c r="CK14" s="56">
        <f t="shared" si="0"/>
        <v>7.6923076923076927E-2</v>
      </c>
      <c r="CL14" s="56">
        <f t="shared" si="0"/>
        <v>7.6923076923076927E-2</v>
      </c>
      <c r="CM14" s="56">
        <f t="shared" si="0"/>
        <v>7.6923076923076927E-2</v>
      </c>
      <c r="CN14" s="56">
        <f t="shared" si="0"/>
        <v>7.6923076923076927E-2</v>
      </c>
      <c r="CO14" s="56">
        <f t="shared" ref="CO14:CO19" si="8">4/52</f>
        <v>7.6923076923076927E-2</v>
      </c>
      <c r="CP14" s="50"/>
      <c r="CQ14" s="50"/>
      <c r="CR14" s="50"/>
      <c r="CS14" s="50"/>
      <c r="CT14" s="50"/>
      <c r="CU14" s="50"/>
    </row>
    <row r="15" spans="1:123" ht="14.4" customHeight="1" x14ac:dyDescent="0.3">
      <c r="A15" s="41" t="s">
        <v>43</v>
      </c>
      <c r="B15" s="41"/>
      <c r="C15" s="41"/>
      <c r="P15" s="14">
        <v>17</v>
      </c>
      <c r="Q15" s="14">
        <f>SUM(C80:C83)+'Dealer Stats'!B$8/100*(1-'Player Stats'!$AO$3/100)</f>
        <v>0.24537120531058665</v>
      </c>
      <c r="R15" s="14">
        <f>SUM(D80:D83)+'Dealer Stats'!C$8/100*(1-'Player Stats'!$AO$3/100)</f>
        <v>0.24708583558028796</v>
      </c>
      <c r="S15" s="14">
        <f>SUM(E80:E83)+'Dealer Stats'!D$8/100*(1-'Player Stats'!$AO$3/100)</f>
        <v>0.2487112785437624</v>
      </c>
      <c r="T15" s="14">
        <f>SUM(F80:F83)+'Dealer Stats'!E$8/100*(1-'Player Stats'!$AO$3/100)</f>
        <v>0.2507397538657401</v>
      </c>
      <c r="U15" s="14">
        <f>SUM(G80:G83)+'Dealer Stats'!F$8/100*(1-'Player Stats'!$AO$3/100)</f>
        <v>0.25558542866807937</v>
      </c>
      <c r="V15" s="14">
        <f>SUM(H80:H83)+'Dealer Stats'!G$8/100*(1-'Player Stats'!$AO$3/100)</f>
        <v>0.268460819657662</v>
      </c>
      <c r="W15" s="14">
        <f>SUM(I80:I83)+'Dealer Stats'!H$8/100*(1-'Player Stats'!$AO$3/100)</f>
        <v>0.26742341007355086</v>
      </c>
      <c r="X15" s="14">
        <f>SUM(J80:J83)+'Dealer Stats'!I$8/100*(1-'Player Stats'!$AO$3/100)</f>
        <v>0.24507042522084782</v>
      </c>
      <c r="Y15" s="14">
        <f>SUM(K80:K83)+'Dealer Stats'!J$8/100*(1-'Player Stats'!$AO$3/100)</f>
        <v>0.2138117795186783</v>
      </c>
      <c r="Z15" s="14">
        <f>SUM(L80:L83)+'Dealer Stats'!K$8/100*(1-'Player Stats'!$AO$3/100)</f>
        <v>0.17871430825926515</v>
      </c>
      <c r="AN15" s="41" t="s">
        <v>69</v>
      </c>
      <c r="AO15" s="41"/>
      <c r="AP15" s="41"/>
      <c r="AQ15" s="41"/>
      <c r="AR15" s="41"/>
      <c r="BD15" s="38" t="s">
        <v>71</v>
      </c>
      <c r="BE15" s="38"/>
      <c r="BF15" s="38"/>
      <c r="BG15" s="38"/>
      <c r="BH15" s="38"/>
      <c r="BI15" s="38"/>
      <c r="BJ15" s="38"/>
      <c r="BK15" s="38"/>
      <c r="BL15" s="38"/>
      <c r="BM15" s="38"/>
      <c r="BW15" s="14">
        <v>13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f>4/52</f>
        <v>7.6923076923076927E-2</v>
      </c>
      <c r="CI15" s="14">
        <f>4/52</f>
        <v>7.6923076923076927E-2</v>
      </c>
      <c r="CJ15" s="14">
        <f t="shared" si="0"/>
        <v>7.6923076923076927E-2</v>
      </c>
      <c r="CK15" s="50">
        <f t="shared" si="0"/>
        <v>7.6923076923076927E-2</v>
      </c>
      <c r="CL15" s="50">
        <f t="shared" si="0"/>
        <v>7.6923076923076927E-2</v>
      </c>
      <c r="CM15" s="50">
        <f t="shared" si="0"/>
        <v>7.6923076923076927E-2</v>
      </c>
      <c r="CN15" s="50">
        <f t="shared" si="0"/>
        <v>7.6923076923076927E-2</v>
      </c>
      <c r="CO15" s="50">
        <f t="shared" si="8"/>
        <v>7.6923076923076927E-2</v>
      </c>
      <c r="CP15" s="50"/>
      <c r="CQ15" s="50"/>
      <c r="CR15" s="50"/>
      <c r="CS15" s="50"/>
      <c r="CT15" s="50"/>
      <c r="CU15" s="50"/>
    </row>
    <row r="16" spans="1:123" ht="14.4" customHeight="1" x14ac:dyDescent="0.3">
      <c r="A16" s="37" t="s">
        <v>10</v>
      </c>
      <c r="B16" s="37"/>
      <c r="C16" s="14">
        <v>2</v>
      </c>
      <c r="D16" s="14">
        <v>3</v>
      </c>
      <c r="E16" s="14">
        <v>4</v>
      </c>
      <c r="F16" s="14">
        <v>5</v>
      </c>
      <c r="G16" s="14">
        <v>6</v>
      </c>
      <c r="H16" s="14">
        <v>7</v>
      </c>
      <c r="I16" s="14">
        <v>8</v>
      </c>
      <c r="J16" s="14">
        <v>9</v>
      </c>
      <c r="K16" s="14">
        <v>10</v>
      </c>
      <c r="L16" s="14">
        <v>11</v>
      </c>
      <c r="P16" s="14">
        <v>18</v>
      </c>
      <c r="Q16" s="14">
        <f>SUM(C87:C90)+'Dealer Stats'!B$8/100*(1-'Player Stats'!$AP$3/100)</f>
        <v>0.1953606292913932</v>
      </c>
      <c r="R16" s="14">
        <f>SUM(D87:D90)+'Dealer Stats'!C$8/100*(1-'Player Stats'!$AP$3/100)</f>
        <v>0.19627661108106439</v>
      </c>
      <c r="S16" s="14">
        <f>SUM(E87:E90)+'Dealer Stats'!D$8/100*(1-'Player Stats'!$AP$3/100)</f>
        <v>0.19716423201843325</v>
      </c>
      <c r="T16" s="14">
        <f>SUM(F87:F90)+'Dealer Stats'!E$8/100*(1-'Player Stats'!$AP$3/100)</f>
        <v>0.19829533330282889</v>
      </c>
      <c r="U16" s="14">
        <f>SUM(G87:G90)+'Dealer Stats'!F$8/100*(1-'Player Stats'!$AP$3/100)</f>
        <v>0.20101972309153027</v>
      </c>
      <c r="V16" s="14">
        <f>SUM(H87:H90)+'Dealer Stats'!G$8/100*(1-'Player Stats'!$AP$3/100)</f>
        <v>0.20816151842224326</v>
      </c>
      <c r="W16" s="14">
        <f>SUM(I87:I90)+'Dealer Stats'!H$8/100*(1-'Player Stats'!$AP$3/100)</f>
        <v>0.20990798385001461</v>
      </c>
      <c r="X16" s="14">
        <f>SUM(J87:J90)+'Dealer Stats'!I$8/100*(1-'Player Stats'!$AP$3/100)</f>
        <v>0.20794752864235644</v>
      </c>
      <c r="Y16" s="14">
        <f>SUM(K87:K90)+'Dealer Stats'!J$8/100*(1-'Player Stats'!$AP$3/100)</f>
        <v>0.17928561657931893</v>
      </c>
      <c r="Z16" s="14">
        <f>SUM(L87:L90)+'Dealer Stats'!K$8/100*(1-'Player Stats'!$AP$3/100)</f>
        <v>0.14408665656288655</v>
      </c>
      <c r="AN16" s="37" t="s">
        <v>10</v>
      </c>
      <c r="AO16" s="37"/>
      <c r="AP16" s="14">
        <v>2</v>
      </c>
      <c r="AQ16" s="14">
        <v>3</v>
      </c>
      <c r="AR16" s="14">
        <v>4</v>
      </c>
      <c r="AS16" s="14">
        <v>5</v>
      </c>
      <c r="AT16" s="14">
        <v>6</v>
      </c>
      <c r="AU16" s="14">
        <v>7</v>
      </c>
      <c r="AV16" s="14">
        <v>8</v>
      </c>
      <c r="AW16" s="14">
        <v>9</v>
      </c>
      <c r="AX16" s="14">
        <v>10</v>
      </c>
      <c r="AY16" s="14">
        <v>11</v>
      </c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W16" s="14">
        <v>14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f>4/52</f>
        <v>7.6923076923076927E-2</v>
      </c>
      <c r="CJ16" s="14">
        <f>4/52</f>
        <v>7.6923076923076927E-2</v>
      </c>
      <c r="CK16" s="50">
        <f t="shared" si="0"/>
        <v>7.6923076923076927E-2</v>
      </c>
      <c r="CL16" s="50">
        <f t="shared" si="0"/>
        <v>7.6923076923076927E-2</v>
      </c>
      <c r="CM16" s="50">
        <f t="shared" si="0"/>
        <v>7.6923076923076927E-2</v>
      </c>
      <c r="CN16" s="50">
        <f t="shared" si="0"/>
        <v>7.6923076923076927E-2</v>
      </c>
      <c r="CO16" s="50">
        <f t="shared" si="8"/>
        <v>7.6923076923076927E-2</v>
      </c>
      <c r="CP16" s="50"/>
      <c r="CQ16" s="50"/>
      <c r="CR16" s="50"/>
      <c r="CS16" s="50"/>
      <c r="CT16" s="50"/>
      <c r="CU16" s="50"/>
    </row>
    <row r="17" spans="1:99" ht="14.4" customHeight="1" x14ac:dyDescent="0.3">
      <c r="B17" s="14">
        <v>17</v>
      </c>
      <c r="C17" s="14">
        <f>SUM('Player Stats'!$I$3:$I$7)/100*'Dealer Stats'!B$3/100</f>
        <v>6.4152760428190916E-2</v>
      </c>
      <c r="D17" s="14">
        <f>SUM('Player Stats'!$I$3:$I$7)/100*'Dealer Stats'!C$3/100</f>
        <v>6.1849237764021202E-2</v>
      </c>
      <c r="E17" s="14">
        <f>SUM('Player Stats'!$I$3:$I$7)/100*'Dealer Stats'!D$3/100</f>
        <v>6.0232771641445124E-2</v>
      </c>
      <c r="F17" s="14">
        <f>SUM('Player Stats'!$I$3:$I$7)/100*'Dealer Stats'!E$3/100</f>
        <v>5.6240009110686738E-2</v>
      </c>
      <c r="G17" s="14">
        <f>SUM('Player Stats'!$I$3:$I$7)/100*'Dealer Stats'!F$3/100</f>
        <v>7.6935937796679441E-2</v>
      </c>
      <c r="H17" s="14">
        <f>SUM('Player Stats'!$I$3:$I$7)/100*'Dealer Stats'!G$3/100</f>
        <v>0.17110416676165752</v>
      </c>
      <c r="I17" s="14">
        <f>SUM('Player Stats'!$I$3:$I$7)/100*'Dealer Stats'!H$3/100</f>
        <v>5.9857469405999925E-2</v>
      </c>
      <c r="J17" s="14">
        <f>SUM('Player Stats'!$I$3:$I$7)/100*'Dealer Stats'!I$3/100</f>
        <v>5.5792938628993927E-2</v>
      </c>
      <c r="K17" s="14">
        <f>SUM('Player Stats'!$I$3:$I$7)/100*'Dealer Stats'!J$3/100</f>
        <v>5.1952900049502607E-2</v>
      </c>
      <c r="L17" s="14">
        <f>SUM('Player Stats'!$I$3:$I$7)/100*'Dealer Stats'!K$3/100</f>
        <v>2.5354755958286557E-2</v>
      </c>
      <c r="P17" s="14">
        <v>19</v>
      </c>
      <c r="Q17" s="14">
        <f>SUM(C94:C97)+'Dealer Stats'!B$8/100*(1-'Player Stats'!$AQ$3/100)</f>
        <v>0.13684323049621133</v>
      </c>
      <c r="R17" s="14">
        <f>SUM(D94:D97)+'Dealer Stats'!C$8/100*(1-'Player Stats'!$AQ$3/100)</f>
        <v>0.13731335251190233</v>
      </c>
      <c r="S17" s="14">
        <f>SUM(E94:E97)+'Dealer Stats'!D$8/100*(1-'Player Stats'!$AQ$3/100)</f>
        <v>0.13771177752404554</v>
      </c>
      <c r="T17" s="14">
        <f>SUM(F94:F97)+'Dealer Stats'!E$8/100*(1-'Player Stats'!$AQ$3/100)</f>
        <v>0.13824157837263504</v>
      </c>
      <c r="U17" s="14">
        <f>SUM(G94:G97)+'Dealer Stats'!F$8/100*(1-'Player Stats'!$AQ$3/100)</f>
        <v>0.13962119974690348</v>
      </c>
      <c r="V17" s="14">
        <f>SUM(H94:H97)+'Dealer Stats'!G$8/100*(1-'Player Stats'!$AQ$3/100)</f>
        <v>0.14322143219888955</v>
      </c>
      <c r="W17" s="14">
        <f>SUM(I94:I97)+'Dealer Stats'!H$8/100*(1-'Player Stats'!$AQ$3/100)</f>
        <v>0.1439033496369102</v>
      </c>
      <c r="X17" s="14">
        <f>SUM(J94:J97)+'Dealer Stats'!I$8/100*(1-'Player Stats'!$AQ$3/100)</f>
        <v>0.1452178227433967</v>
      </c>
      <c r="Y17" s="14">
        <f>SUM(K94:K97)+'Dealer Stats'!J$8/100*(1-'Player Stats'!$AQ$3/100)</f>
        <v>0.13731578842327052</v>
      </c>
      <c r="Z17" s="14">
        <f>SUM(L94:L97)+'Dealer Stats'!K$8/100*(1-'Player Stats'!$AQ$3/100)</f>
        <v>0.10199103972504653</v>
      </c>
      <c r="AO17" s="14">
        <v>17</v>
      </c>
      <c r="AP17" s="14">
        <f>32/52*'Dealer Stats'!B$3/100</f>
        <v>8.5128084187138159E-2</v>
      </c>
      <c r="AQ17" s="14">
        <f>32/52*'Dealer Stats'!C$3/100</f>
        <v>8.2071404007305226E-2</v>
      </c>
      <c r="AR17" s="14">
        <f>32/52*'Dealer Stats'!D$3/100</f>
        <v>7.9926419703436627E-2</v>
      </c>
      <c r="AS17" s="14">
        <f>32/52*'Dealer Stats'!E$3/100</f>
        <v>7.4628187443608732E-2</v>
      </c>
      <c r="AT17" s="14">
        <f>32/52*'Dealer Stats'!F$3/100</f>
        <v>0.10209083671626573</v>
      </c>
      <c r="AU17" s="14">
        <f>32/52*'Dealer Stats'!G$3/100</f>
        <v>0.22704821765480585</v>
      </c>
      <c r="AV17" s="14">
        <f>32/52*'Dealer Stats'!H$3/100</f>
        <v>7.9428409016424006E-2</v>
      </c>
      <c r="AW17" s="14">
        <f>32/52*'Dealer Stats'!I$3/100</f>
        <v>7.4034943234799824E-2</v>
      </c>
      <c r="AX17" s="14">
        <f>32/52*'Dealer Stats'!J$3/100</f>
        <v>6.8939369399864003E-2</v>
      </c>
      <c r="AY17" s="14">
        <f>32/52*'Dealer Stats'!K$3/100</f>
        <v>3.3644722149990057E-2</v>
      </c>
      <c r="BD17" s="14">
        <v>2</v>
      </c>
      <c r="BE17" s="14">
        <v>3</v>
      </c>
      <c r="BF17" s="14">
        <v>4</v>
      </c>
      <c r="BG17" s="14">
        <v>5</v>
      </c>
      <c r="BH17" s="14">
        <v>6</v>
      </c>
      <c r="BI17" s="14">
        <v>7</v>
      </c>
      <c r="BJ17" s="14">
        <v>8</v>
      </c>
      <c r="BK17" s="14">
        <v>9</v>
      </c>
      <c r="BL17" s="14">
        <v>10</v>
      </c>
      <c r="BM17" s="14">
        <v>11</v>
      </c>
      <c r="BW17" s="14">
        <v>15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f>4/52</f>
        <v>7.6923076923076927E-2</v>
      </c>
      <c r="CK17" s="50">
        <f>4/52</f>
        <v>7.6923076923076927E-2</v>
      </c>
      <c r="CL17" s="50">
        <f t="shared" si="0"/>
        <v>7.6923076923076927E-2</v>
      </c>
      <c r="CM17" s="50">
        <f t="shared" si="0"/>
        <v>7.6923076923076927E-2</v>
      </c>
      <c r="CN17" s="50">
        <f t="shared" si="0"/>
        <v>7.6923076923076927E-2</v>
      </c>
      <c r="CO17" s="50">
        <f t="shared" si="8"/>
        <v>7.6923076923076927E-2</v>
      </c>
      <c r="CP17" s="50"/>
      <c r="CQ17" s="50"/>
      <c r="CR17" s="50"/>
      <c r="CS17" s="50"/>
      <c r="CT17" s="50"/>
      <c r="CU17" s="50"/>
    </row>
    <row r="18" spans="1:99" x14ac:dyDescent="0.3">
      <c r="B18" s="14">
        <v>18</v>
      </c>
      <c r="C18" s="14">
        <f>SUM('Player Stats'!$I$4:$I$7)/100*'Dealer Stats'!B$4/100</f>
        <v>5.1283296613286337E-2</v>
      </c>
      <c r="D18" s="14">
        <f>SUM('Player Stats'!$I$4:$I$7)/100*'Dealer Stats'!C$4/100</f>
        <v>4.9933604833915901E-2</v>
      </c>
      <c r="E18" s="14">
        <f>SUM('Player Stats'!$I$4:$I$7)/100*'Dealer Stats'!D$4/100</f>
        <v>4.7662275498124768E-2</v>
      </c>
      <c r="F18" s="14">
        <f>SUM('Player Stats'!$I$4:$I$7)/100*'Dealer Stats'!E$4/100</f>
        <v>4.6994312133636654E-2</v>
      </c>
      <c r="G18" s="14">
        <f>SUM('Player Stats'!$I$4:$I$7)/100*'Dealer Stats'!F$4/100</f>
        <v>4.1207249692123159E-2</v>
      </c>
      <c r="H18" s="14">
        <f>SUM('Player Stats'!$I$4:$I$7)/100*'Dealer Stats'!G$4/100</f>
        <v>5.3446432536512954E-2</v>
      </c>
      <c r="I18" s="14">
        <f>SUM('Player Stats'!$I$4:$I$7)/100*'Dealer Stats'!H$4/100</f>
        <v>0.13912401668584565</v>
      </c>
      <c r="J18" s="14">
        <f>SUM('Player Stats'!$I$4:$I$7)/100*'Dealer Stats'!I$4/100</f>
        <v>4.5464684175496116E-2</v>
      </c>
      <c r="K18" s="14">
        <f>SUM('Player Stats'!$I$4:$I$7)/100*'Dealer Stats'!J$4/100</f>
        <v>4.3251770263755353E-2</v>
      </c>
      <c r="L18" s="14">
        <f>SUM('Player Stats'!$I$4:$I$7)/100*'Dealer Stats'!K$4/100</f>
        <v>4.4226922274041056E-2</v>
      </c>
      <c r="P18" s="14">
        <v>20</v>
      </c>
      <c r="Q18" s="14">
        <f>SUM(C101:C104)+'Dealer Stats'!B$8/100*(1-'Player Stats'!$AR$3/100)</f>
        <v>6.805502423922459E-2</v>
      </c>
      <c r="R18" s="14">
        <f>SUM(D101:D104)+'Dealer Stats'!C$8/100*(1-'Player Stats'!$AR$3/100)</f>
        <v>6.8288825831435099E-2</v>
      </c>
      <c r="S18" s="14">
        <f>SUM(E101:E104)+'Dealer Stats'!D$8/100*(1-'Player Stats'!$AR$3/100)</f>
        <v>6.8486970991854051E-2</v>
      </c>
      <c r="T18" s="14">
        <f>SUM(F101:F104)+'Dealer Stats'!E$8/100*(1-'Player Stats'!$AR$3/100)</f>
        <v>6.875045212615627E-2</v>
      </c>
      <c r="U18" s="14">
        <f>SUM(G101:G104)+'Dealer Stats'!F$8/100*(1-'Player Stats'!$AR$3/100)</f>
        <v>6.9436566928666649E-2</v>
      </c>
      <c r="V18" s="14">
        <f>SUM(H101:H104)+'Dealer Stats'!G$8/100*(1-'Player Stats'!$AR$3/100)</f>
        <v>7.1227038447778737E-2</v>
      </c>
      <c r="W18" s="14">
        <f>SUM(I101:I104)+'Dealer Stats'!H$8/100*(1-'Player Stats'!$AR$3/100)</f>
        <v>7.1566170369799023E-2</v>
      </c>
      <c r="X18" s="14">
        <f>SUM(J101:J104)+'Dealer Stats'!I$8/100*(1-'Player Stats'!$AR$3/100)</f>
        <v>7.2219885564912198E-2</v>
      </c>
      <c r="Y18" s="14">
        <f>SUM(K101:K104)+'Dealer Stats'!J$8/100*(1-'Player Stats'!$AR$3/100)</f>
        <v>6.8290037261526368E-2</v>
      </c>
      <c r="Z18" s="14">
        <f>SUM(L101:L104)+'Dealer Stats'!K$8/100*(1-'Player Stats'!$AR$3/100)</f>
        <v>5.0722294815043326E-2</v>
      </c>
      <c r="AO18" s="14">
        <v>18</v>
      </c>
      <c r="AP18" s="14">
        <f>28/52*'Dealer Stats'!B$4/100</f>
        <v>7.1339068242086773E-2</v>
      </c>
      <c r="AQ18" s="14">
        <f>28/52*'Dealer Stats'!C$4/100</f>
        <v>6.9461541633757437E-2</v>
      </c>
      <c r="AR18" s="14">
        <f>28/52*'Dealer Stats'!D$4/100</f>
        <v>6.6301945250784713E-2</v>
      </c>
      <c r="AS18" s="14">
        <f>28/52*'Dealer Stats'!E$4/100</f>
        <v>6.5372756076349181E-2</v>
      </c>
      <c r="AT18" s="14">
        <f>28/52*'Dealer Stats'!F$4/100</f>
        <v>5.7322500540916421E-2</v>
      </c>
      <c r="AU18" s="14">
        <f>28/52*'Dealer Stats'!G$4/100</f>
        <v>7.4348159143703907E-2</v>
      </c>
      <c r="AV18" s="14">
        <f>28/52*'Dealer Stats'!H$4/100</f>
        <v>0.19353236581701</v>
      </c>
      <c r="AW18" s="14">
        <f>28/52*'Dealer Stats'!I$4/100</f>
        <v>6.324492419936098E-2</v>
      </c>
      <c r="AX18" s="14">
        <f>28/52*'Dealer Stats'!J$4/100</f>
        <v>6.0166588230556713E-2</v>
      </c>
      <c r="AY18" s="14">
        <f>28/52*'Dealer Stats'!K$4/100</f>
        <v>6.1523100787320796E-2</v>
      </c>
      <c r="BC18" s="14">
        <v>13</v>
      </c>
      <c r="BD18" s="14">
        <f>Q32</f>
        <v>0.36510702263797301</v>
      </c>
      <c r="BE18" s="14">
        <f t="shared" ref="BE18:BM18" si="9">R32</f>
        <v>0.38388054354198159</v>
      </c>
      <c r="BF18" s="14">
        <f t="shared" si="9"/>
        <v>0.40276003232576441</v>
      </c>
      <c r="BG18" s="14">
        <f t="shared" si="9"/>
        <v>0.42467784901729094</v>
      </c>
      <c r="BH18" s="14">
        <f t="shared" si="9"/>
        <v>0.42238329041700517</v>
      </c>
      <c r="BI18" s="14">
        <f t="shared" si="9"/>
        <v>0.261737739182199</v>
      </c>
      <c r="BJ18" s="14">
        <f t="shared" si="9"/>
        <v>0.2438387201183706</v>
      </c>
      <c r="BK18" s="14">
        <f t="shared" si="9"/>
        <v>0.22925142288328501</v>
      </c>
      <c r="BL18" s="14">
        <f t="shared" si="9"/>
        <v>0.2125019093612748</v>
      </c>
      <c r="BM18" s="14">
        <f t="shared" si="9"/>
        <v>0.27075844008772032</v>
      </c>
      <c r="BW18" s="14">
        <v>16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f>4/52</f>
        <v>7.6923076923076927E-2</v>
      </c>
      <c r="CL18" s="50">
        <f>4/52</f>
        <v>7.6923076923076927E-2</v>
      </c>
      <c r="CM18" s="50">
        <f t="shared" si="0"/>
        <v>7.6923076923076927E-2</v>
      </c>
      <c r="CN18" s="50">
        <f t="shared" si="0"/>
        <v>7.6923076923076927E-2</v>
      </c>
      <c r="CO18" s="50">
        <f t="shared" si="8"/>
        <v>7.6923076923076927E-2</v>
      </c>
      <c r="CP18" s="50"/>
      <c r="CQ18" s="50"/>
      <c r="CR18" s="50"/>
      <c r="CS18" s="50"/>
      <c r="CT18" s="50"/>
      <c r="CU18" s="50"/>
    </row>
    <row r="19" spans="1:99" x14ac:dyDescent="0.3">
      <c r="B19" s="14">
        <v>19</v>
      </c>
      <c r="C19" s="14">
        <f>SUM('Player Stats'!$I$5:$I$7)/100*'Dealer Stats'!B$5/100</f>
        <v>9.8379589499414631E-3</v>
      </c>
      <c r="D19" s="14">
        <f>SUM('Player Stats'!$I$5:$I$7)/100*'Dealer Stats'!C$5/100</f>
        <v>9.4906321400311383E-3</v>
      </c>
      <c r="E19" s="14">
        <f>SUM('Player Stats'!$I$5:$I$7)/100*'Dealer Stats'!D$5/100</f>
        <v>9.2477917788002309E-3</v>
      </c>
      <c r="F19" s="14">
        <f>SUM('Player Stats'!$I$5:$I$7)/100*'Dealer Stats'!E$5/100</f>
        <v>8.9590912006768351E-3</v>
      </c>
      <c r="G19" s="14">
        <f>SUM('Player Stats'!$I$5:$I$7)/100*'Dealer Stats'!F$5/100</f>
        <v>8.1997947333568785E-3</v>
      </c>
      <c r="H19" s="14">
        <f>SUM('Player Stats'!$I$5:$I$7)/100*'Dealer Stats'!G$5/100</f>
        <v>6.0524292607870723E-3</v>
      </c>
      <c r="I19" s="14">
        <f>SUM('Player Stats'!$I$5:$I$7)/100*'Dealer Stats'!H$5/100</f>
        <v>9.9271264047727931E-3</v>
      </c>
      <c r="J19" s="14">
        <f>SUM('Player Stats'!$I$5:$I$7)/100*'Dealer Stats'!I$5/100</f>
        <v>2.7080695104232767E-2</v>
      </c>
      <c r="K19" s="14">
        <f>SUM('Player Stats'!$I$5:$I$7)/100*'Dealer Stats'!J$5/100</f>
        <v>8.6271367429166732E-3</v>
      </c>
      <c r="L19" s="14">
        <f>SUM('Player Stats'!$I$5:$I$7)/100*'Dealer Stats'!K$5/100</f>
        <v>8.4503979258179276E-3</v>
      </c>
      <c r="AO19" s="14">
        <v>19</v>
      </c>
      <c r="AP19" s="14">
        <f>12/52*'Dealer Stats'!B$5/100</f>
        <v>2.9475402313605695E-2</v>
      </c>
      <c r="AQ19" s="14">
        <f>12/52*'Dealer Stats'!C$5/100</f>
        <v>2.84347802182605E-2</v>
      </c>
      <c r="AR19" s="14">
        <f>12/52*'Dealer Stats'!D$5/100</f>
        <v>2.770720884073357E-2</v>
      </c>
      <c r="AS19" s="14">
        <f>12/52*'Dealer Stats'!E$5/100</f>
        <v>2.6842236163813805E-2</v>
      </c>
      <c r="AT19" s="14">
        <f>12/52*'Dealer Stats'!F$5/100</f>
        <v>2.4567316237492247E-2</v>
      </c>
      <c r="AU19" s="14">
        <f>12/52*'Dealer Stats'!G$5/100</f>
        <v>1.8133617790446213E-2</v>
      </c>
      <c r="AV19" s="14">
        <f>12/52*'Dealer Stats'!H$5/100</f>
        <v>2.9742555959784443E-2</v>
      </c>
      <c r="AW19" s="14">
        <f>12/52*'Dealer Stats'!I$5/100</f>
        <v>8.1136177452143396E-2</v>
      </c>
      <c r="AX19" s="14">
        <f>12/52*'Dealer Stats'!J$5/100</f>
        <v>2.5847671006339362E-2</v>
      </c>
      <c r="AY19" s="14">
        <f>12/52*'Dealer Stats'!K$5/100</f>
        <v>2.5318145749634837E-2</v>
      </c>
      <c r="BC19" s="14">
        <v>14</v>
      </c>
      <c r="BD19" s="14">
        <f t="shared" ref="BD19:BD24" si="10">Q33</f>
        <v>0.36510702263797301</v>
      </c>
      <c r="BE19" s="14">
        <f t="shared" ref="BE19:BE24" si="11">R33</f>
        <v>0.38388054354198159</v>
      </c>
      <c r="BF19" s="14">
        <f t="shared" ref="BF19:BF24" si="12">S33</f>
        <v>0.40276003232576441</v>
      </c>
      <c r="BG19" s="14">
        <f t="shared" ref="BG19:BG24" si="13">T33</f>
        <v>0.42467784901729094</v>
      </c>
      <c r="BH19" s="14">
        <f t="shared" ref="BH19:BH24" si="14">U33</f>
        <v>0.42238329041700517</v>
      </c>
      <c r="BI19" s="14">
        <f t="shared" ref="BI19:BI24" si="15">V33</f>
        <v>0.261737739182199</v>
      </c>
      <c r="BJ19" s="14">
        <f t="shared" ref="BJ19:BJ24" si="16">W33</f>
        <v>0.2438387201183706</v>
      </c>
      <c r="BK19" s="14">
        <f t="shared" ref="BK19:BK24" si="17">X33</f>
        <v>0.22925142288328501</v>
      </c>
      <c r="BL19" s="14">
        <f t="shared" ref="BL19:BL24" si="18">Y33</f>
        <v>0.2125019093612748</v>
      </c>
      <c r="BM19" s="14">
        <f t="shared" ref="BM19:BM24" si="19">Z33</f>
        <v>0.27075844008772032</v>
      </c>
      <c r="BW19" s="14">
        <v>17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f>4/52</f>
        <v>7.6923076923076927E-2</v>
      </c>
      <c r="CM19" s="50">
        <f>4/52</f>
        <v>7.6923076923076927E-2</v>
      </c>
      <c r="CN19" s="50">
        <f t="shared" si="0"/>
        <v>7.6923076923076927E-2</v>
      </c>
      <c r="CO19" s="50">
        <f t="shared" si="8"/>
        <v>7.6923076923076927E-2</v>
      </c>
      <c r="CP19" s="50"/>
      <c r="CQ19" s="50"/>
      <c r="CR19" s="50"/>
      <c r="CS19" s="50"/>
      <c r="CT19" s="50"/>
      <c r="CU19" s="50"/>
    </row>
    <row r="20" spans="1:99" x14ac:dyDescent="0.3">
      <c r="B20" s="14">
        <v>20</v>
      </c>
      <c r="C20" s="14">
        <f>SUM('Player Stats'!$I$6:$I$7)/100*'Dealer Stats'!B$6/100</f>
        <v>0</v>
      </c>
      <c r="D20" s="14">
        <f>SUM('Player Stats'!$I$6:$I$7)/100*'Dealer Stats'!C$6/100</f>
        <v>0</v>
      </c>
      <c r="E20" s="14">
        <f>SUM('Player Stats'!$I$6:$I$7)/100*'Dealer Stats'!D$6/100</f>
        <v>0</v>
      </c>
      <c r="F20" s="14">
        <f>SUM('Player Stats'!$I$6:$I$7)/100*'Dealer Stats'!E$6/100</f>
        <v>0</v>
      </c>
      <c r="G20" s="14">
        <f>SUM('Player Stats'!$I$6:$I$7)/100*'Dealer Stats'!F$6/100</f>
        <v>0</v>
      </c>
      <c r="H20" s="14">
        <f>SUM('Player Stats'!$I$6:$I$7)/100*'Dealer Stats'!G$6/100</f>
        <v>0</v>
      </c>
      <c r="I20" s="14">
        <f>SUM('Player Stats'!$I$6:$I$7)/100*'Dealer Stats'!H$6/100</f>
        <v>0</v>
      </c>
      <c r="J20" s="14">
        <f>SUM('Player Stats'!$I$6:$I$7)/100*'Dealer Stats'!I$6/100</f>
        <v>0</v>
      </c>
      <c r="K20" s="14">
        <f>SUM('Player Stats'!$I$6:$I$7)/100*'Dealer Stats'!J$6/100</f>
        <v>0</v>
      </c>
      <c r="L20" s="14">
        <f>SUM('Player Stats'!$I$6:$I$7)/100*'Dealer Stats'!K$6/100</f>
        <v>0</v>
      </c>
      <c r="AO20" s="14">
        <v>20</v>
      </c>
      <c r="AP20" s="14">
        <f>8/52*'Dealer Stats'!B$6/100</f>
        <v>1.8647669833219967E-2</v>
      </c>
      <c r="AQ20" s="14">
        <f>8/52*'Dealer Stats'!C$6/100</f>
        <v>1.822147168732717E-2</v>
      </c>
      <c r="AR20" s="14">
        <f>8/52*'Dealer Stats'!D$6/100</f>
        <v>1.7637327177092446E-2</v>
      </c>
      <c r="AS20" s="14">
        <f>8/52*'Dealer Stats'!E$6/100</f>
        <v>1.6959095105966587E-2</v>
      </c>
      <c r="AT20" s="14">
        <f>8/52*'Dealer Stats'!F$6/100</f>
        <v>1.5635587695004956E-2</v>
      </c>
      <c r="AU20" s="14">
        <f>8/52*'Dealer Stats'!G$6/100</f>
        <v>1.2117144283708919E-2</v>
      </c>
      <c r="AV20" s="14">
        <f>8/52*'Dealer Stats'!H$6/100</f>
        <v>1.0662246617302798E-2</v>
      </c>
      <c r="AW20" s="14">
        <f>8/52*'Dealer Stats'!I$6/100</f>
        <v>1.8525031150401602E-2</v>
      </c>
      <c r="AX20" s="14">
        <f>8/52*'Dealer Stats'!J$6/100</f>
        <v>5.2253287772519148E-2</v>
      </c>
      <c r="AY20" s="14">
        <f>8/52*'Dealer Stats'!K$6/100</f>
        <v>1.6938474445246526E-2</v>
      </c>
      <c r="BC20" s="14">
        <v>15</v>
      </c>
      <c r="BD20" s="14">
        <f t="shared" si="10"/>
        <v>0.36510702263797301</v>
      </c>
      <c r="BE20" s="14">
        <f t="shared" si="11"/>
        <v>0.38388054354198159</v>
      </c>
      <c r="BF20" s="14">
        <f t="shared" si="12"/>
        <v>0.40276003232576441</v>
      </c>
      <c r="BG20" s="14">
        <f t="shared" si="13"/>
        <v>0.42467784901729094</v>
      </c>
      <c r="BH20" s="14">
        <f t="shared" si="14"/>
        <v>0.42238329041700517</v>
      </c>
      <c r="BI20" s="14">
        <f t="shared" si="15"/>
        <v>0.261737739182199</v>
      </c>
      <c r="BJ20" s="14">
        <f t="shared" si="16"/>
        <v>0.2438387201183706</v>
      </c>
      <c r="BK20" s="14">
        <f t="shared" si="17"/>
        <v>0.22925142288328501</v>
      </c>
      <c r="BL20" s="14">
        <f t="shared" si="18"/>
        <v>0.2125019093612748</v>
      </c>
      <c r="BM20" s="14">
        <f t="shared" si="19"/>
        <v>0.27075844008772032</v>
      </c>
      <c r="BW20" s="14">
        <v>18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f>4/52</f>
        <v>7.6923076923076927E-2</v>
      </c>
      <c r="CN20" s="50">
        <f>4/52</f>
        <v>7.6923076923076927E-2</v>
      </c>
      <c r="CO20" s="50">
        <f t="shared" si="0"/>
        <v>7.6923076923076927E-2</v>
      </c>
      <c r="CP20" s="50"/>
      <c r="CQ20" s="50"/>
      <c r="CR20" s="50"/>
      <c r="CS20" s="50"/>
      <c r="CT20" s="50"/>
      <c r="CU20" s="50"/>
    </row>
    <row r="21" spans="1:99" x14ac:dyDescent="0.3">
      <c r="BC21" s="14">
        <v>16</v>
      </c>
      <c r="BD21" s="14">
        <f t="shared" si="10"/>
        <v>0.36510702263797301</v>
      </c>
      <c r="BE21" s="14">
        <f t="shared" si="11"/>
        <v>0.38388054354198159</v>
      </c>
      <c r="BF21" s="14">
        <f t="shared" si="12"/>
        <v>0.40276003232576441</v>
      </c>
      <c r="BG21" s="14">
        <f t="shared" si="13"/>
        <v>0.42467784901729094</v>
      </c>
      <c r="BH21" s="14">
        <f t="shared" si="14"/>
        <v>0.42238329041700517</v>
      </c>
      <c r="BI21" s="14">
        <f t="shared" si="15"/>
        <v>0.261737739182199</v>
      </c>
      <c r="BJ21" s="14">
        <f t="shared" si="16"/>
        <v>0.2438387201183706</v>
      </c>
      <c r="BK21" s="14">
        <f t="shared" si="17"/>
        <v>0.22925142288328501</v>
      </c>
      <c r="BL21" s="14">
        <f t="shared" si="18"/>
        <v>0.2125019093612748</v>
      </c>
      <c r="BM21" s="14">
        <f t="shared" si="19"/>
        <v>0.27075844008772032</v>
      </c>
      <c r="BW21" s="14">
        <v>19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f>4/52</f>
        <v>7.6923076923076927E-2</v>
      </c>
      <c r="CO21" s="50">
        <f>4/52</f>
        <v>7.6923076923076927E-2</v>
      </c>
      <c r="CP21" s="50"/>
      <c r="CQ21" s="50"/>
      <c r="CR21" s="50"/>
      <c r="CS21" s="50"/>
      <c r="CT21" s="50"/>
      <c r="CU21" s="50"/>
    </row>
    <row r="22" spans="1:99" x14ac:dyDescent="0.3">
      <c r="A22" s="41" t="s">
        <v>44</v>
      </c>
      <c r="B22" s="41"/>
      <c r="C22" s="41"/>
      <c r="Q22" s="38" t="s">
        <v>71</v>
      </c>
      <c r="R22" s="38"/>
      <c r="S22" s="38"/>
      <c r="T22" s="38"/>
      <c r="U22" s="38"/>
      <c r="V22" s="38"/>
      <c r="W22" s="38"/>
      <c r="X22" s="38"/>
      <c r="Y22" s="38"/>
      <c r="Z22" s="38"/>
      <c r="AN22" s="41" t="s">
        <v>68</v>
      </c>
      <c r="AO22" s="41"/>
      <c r="AP22" s="41"/>
      <c r="AQ22" s="41"/>
      <c r="AR22" s="41"/>
      <c r="BC22" s="14">
        <v>17</v>
      </c>
      <c r="BD22" s="14">
        <f t="shared" si="10"/>
        <v>0.50344015944207254</v>
      </c>
      <c r="BE22" s="14">
        <f t="shared" si="11"/>
        <v>0.51724657505385263</v>
      </c>
      <c r="BF22" s="14">
        <f t="shared" si="12"/>
        <v>0.53264046434384893</v>
      </c>
      <c r="BG22" s="14">
        <f t="shared" si="13"/>
        <v>0.54594865361315514</v>
      </c>
      <c r="BH22" s="14">
        <f t="shared" si="14"/>
        <v>0.58828090008093692</v>
      </c>
      <c r="BI22" s="14">
        <f t="shared" si="15"/>
        <v>0.63069109287125846</v>
      </c>
      <c r="BJ22" s="14">
        <f t="shared" si="16"/>
        <v>0.3729098847700596</v>
      </c>
      <c r="BK22" s="14">
        <f t="shared" si="17"/>
        <v>0.34955820563983475</v>
      </c>
      <c r="BL22" s="14">
        <f t="shared" si="18"/>
        <v>0.32452838463605382</v>
      </c>
      <c r="BM22" s="14">
        <f t="shared" si="19"/>
        <v>0.32543111358145416</v>
      </c>
      <c r="BW22" s="14">
        <v>20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f>4/52</f>
        <v>7.6923076923076927E-2</v>
      </c>
      <c r="CP22" s="50"/>
      <c r="CQ22" s="50"/>
      <c r="CR22" s="50"/>
      <c r="CS22" s="50"/>
      <c r="CT22" s="50"/>
      <c r="CU22" s="50"/>
    </row>
    <row r="23" spans="1:99" x14ac:dyDescent="0.3">
      <c r="A23" s="37" t="s">
        <v>10</v>
      </c>
      <c r="B23" s="37"/>
      <c r="C23" s="14">
        <v>2</v>
      </c>
      <c r="D23" s="14">
        <v>3</v>
      </c>
      <c r="E23" s="14">
        <v>4</v>
      </c>
      <c r="F23" s="14">
        <v>5</v>
      </c>
      <c r="G23" s="14">
        <v>6</v>
      </c>
      <c r="H23" s="14">
        <v>7</v>
      </c>
      <c r="I23" s="14">
        <v>8</v>
      </c>
      <c r="J23" s="14">
        <v>9</v>
      </c>
      <c r="K23" s="14">
        <v>10</v>
      </c>
      <c r="L23" s="14">
        <v>11</v>
      </c>
      <c r="Q23" s="38"/>
      <c r="R23" s="38"/>
      <c r="S23" s="38"/>
      <c r="T23" s="38"/>
      <c r="U23" s="38"/>
      <c r="V23" s="38"/>
      <c r="W23" s="38"/>
      <c r="X23" s="38"/>
      <c r="Y23" s="38"/>
      <c r="Z23" s="38"/>
      <c r="AN23" s="37" t="s">
        <v>10</v>
      </c>
      <c r="AO23" s="37"/>
      <c r="AP23" s="14">
        <v>2</v>
      </c>
      <c r="AQ23" s="14">
        <v>3</v>
      </c>
      <c r="AR23" s="14">
        <v>4</v>
      </c>
      <c r="AS23" s="14">
        <v>5</v>
      </c>
      <c r="AT23" s="14">
        <v>6</v>
      </c>
      <c r="AU23" s="14">
        <v>7</v>
      </c>
      <c r="AV23" s="14">
        <v>8</v>
      </c>
      <c r="AW23" s="14">
        <v>9</v>
      </c>
      <c r="AX23" s="14">
        <v>10</v>
      </c>
      <c r="AY23" s="14">
        <v>11</v>
      </c>
      <c r="BC23" s="14">
        <v>18</v>
      </c>
      <c r="BD23" s="14">
        <f t="shared" si="10"/>
        <v>0.63592700046309081</v>
      </c>
      <c r="BE23" s="14">
        <f t="shared" si="11"/>
        <v>0.64624658094511644</v>
      </c>
      <c r="BF23" s="14">
        <f t="shared" si="12"/>
        <v>0.65577264838102056</v>
      </c>
      <c r="BG23" s="14">
        <f t="shared" si="13"/>
        <v>0.66735520061208942</v>
      </c>
      <c r="BH23" s="14">
        <f t="shared" si="14"/>
        <v>0.69473697251406752</v>
      </c>
      <c r="BI23" s="14">
        <f t="shared" si="15"/>
        <v>0.76876624556670858</v>
      </c>
      <c r="BJ23" s="14">
        <f t="shared" si="16"/>
        <v>0.73232713557307816</v>
      </c>
      <c r="BK23" s="14">
        <f t="shared" si="17"/>
        <v>0.46701306486721939</v>
      </c>
      <c r="BL23" s="14">
        <f t="shared" si="18"/>
        <v>0.43626633420708771</v>
      </c>
      <c r="BM23" s="14">
        <f t="shared" si="19"/>
        <v>0.43968830075790705</v>
      </c>
    </row>
    <row r="24" spans="1:99" x14ac:dyDescent="0.3">
      <c r="B24" s="14">
        <v>17</v>
      </c>
      <c r="C24" s="14">
        <f>SUM('Player Stats'!$J$3:$J$7)/100*'Dealer Stats'!B$3/100</f>
        <v>7.5028871118373211E-2</v>
      </c>
      <c r="D24" s="14">
        <f>SUM('Player Stats'!$J$3:$J$7)/100*'Dealer Stats'!C$3/100</f>
        <v>7.2334821728531298E-2</v>
      </c>
      <c r="E24" s="14">
        <f>SUM('Player Stats'!$J$3:$J$7)/100*'Dealer Stats'!D$3/100</f>
        <v>7.0444308716020587E-2</v>
      </c>
      <c r="F24" s="14">
        <f>SUM('Player Stats'!$J$3:$J$7)/100*'Dealer Stats'!E$3/100</f>
        <v>6.5774634904215326E-2</v>
      </c>
      <c r="G24" s="14">
        <f>SUM('Player Stats'!$J$3:$J$7)/100*'Dealer Stats'!F$3/100</f>
        <v>8.9979238972570263E-2</v>
      </c>
      <c r="H24" s="14">
        <f>SUM('Player Stats'!$J$3:$J$7)/100*'Dealer Stats'!G$3/100</f>
        <v>0.20011223819662313</v>
      </c>
      <c r="I24" s="14">
        <f>SUM('Player Stats'!$J$3:$J$7)/100*'Dealer Stats'!H$3/100</f>
        <v>7.00053797772546E-2</v>
      </c>
      <c r="J24" s="14">
        <f>SUM('Player Stats'!$J$3:$J$7)/100*'Dealer Stats'!I$3/100</f>
        <v>6.5251770520393437E-2</v>
      </c>
      <c r="K24" s="14">
        <f>SUM('Player Stats'!$J$3:$J$7)/100*'Dealer Stats'!J$3/100</f>
        <v>6.0760712649349305E-2</v>
      </c>
      <c r="L24" s="14">
        <f>SUM('Player Stats'!$J$3:$J$7)/100*'Dealer Stats'!K$3/100</f>
        <v>2.9653263621624838E-2</v>
      </c>
      <c r="Q24" s="14">
        <v>2</v>
      </c>
      <c r="R24" s="14">
        <v>3</v>
      </c>
      <c r="S24" s="14">
        <v>4</v>
      </c>
      <c r="T24" s="14">
        <v>5</v>
      </c>
      <c r="U24" s="14">
        <v>6</v>
      </c>
      <c r="V24" s="14">
        <v>7</v>
      </c>
      <c r="W24" s="14">
        <v>8</v>
      </c>
      <c r="X24" s="14">
        <v>9</v>
      </c>
      <c r="Y24" s="14">
        <v>10</v>
      </c>
      <c r="Z24" s="14">
        <v>11</v>
      </c>
      <c r="AO24" s="14">
        <v>17</v>
      </c>
      <c r="AP24" s="14">
        <f>32/52*'Dealer Stats'!B$3/100</f>
        <v>8.5128084187138159E-2</v>
      </c>
      <c r="AQ24" s="14">
        <f>32/52*'Dealer Stats'!C$3/100</f>
        <v>8.2071404007305226E-2</v>
      </c>
      <c r="AR24" s="14">
        <f>32/52*'Dealer Stats'!D$3/100</f>
        <v>7.9926419703436627E-2</v>
      </c>
      <c r="AS24" s="14">
        <f>32/52*'Dealer Stats'!E$3/100</f>
        <v>7.4628187443608732E-2</v>
      </c>
      <c r="AT24" s="14">
        <f>32/52*'Dealer Stats'!F$3/100</f>
        <v>0.10209083671626573</v>
      </c>
      <c r="AU24" s="14">
        <f>32/52*'Dealer Stats'!G$3/100</f>
        <v>0.22704821765480585</v>
      </c>
      <c r="AV24" s="14">
        <f>32/52*'Dealer Stats'!H$3/100</f>
        <v>7.9428409016424006E-2</v>
      </c>
      <c r="AW24" s="14">
        <f>32/52*'Dealer Stats'!I$3/100</f>
        <v>7.4034943234799824E-2</v>
      </c>
      <c r="AX24" s="14">
        <f>32/52*'Dealer Stats'!J$3/100</f>
        <v>6.8939369399864003E-2</v>
      </c>
      <c r="AY24" s="14">
        <f>32/52*'Dealer Stats'!K$3/100</f>
        <v>3.3644722149990057E-2</v>
      </c>
      <c r="BC24" s="14">
        <v>19</v>
      </c>
      <c r="BD24" s="14">
        <f t="shared" si="10"/>
        <v>0.76365374382204876</v>
      </c>
      <c r="BE24" s="14">
        <f t="shared" si="11"/>
        <v>0.76946396189091193</v>
      </c>
      <c r="BF24" s="14">
        <f t="shared" si="12"/>
        <v>0.7758372200241993</v>
      </c>
      <c r="BG24" s="14">
        <f t="shared" si="13"/>
        <v>0.78367155732194915</v>
      </c>
      <c r="BH24" s="14">
        <f t="shared" si="14"/>
        <v>0.80119534287653382</v>
      </c>
      <c r="BI24" s="14">
        <f t="shared" si="15"/>
        <v>0.84734525599197552</v>
      </c>
      <c r="BJ24" s="14">
        <f t="shared" si="16"/>
        <v>0.86121154473214401</v>
      </c>
      <c r="BK24" s="14">
        <f t="shared" si="17"/>
        <v>0.81860316715984083</v>
      </c>
      <c r="BL24" s="14">
        <f t="shared" si="18"/>
        <v>0.54827290856789157</v>
      </c>
      <c r="BM24" s="14">
        <f t="shared" si="19"/>
        <v>0.54940026567299138</v>
      </c>
    </row>
    <row r="25" spans="1:99" x14ac:dyDescent="0.3">
      <c r="B25" s="14">
        <v>18</v>
      </c>
      <c r="C25" s="14">
        <f>SUM('Player Stats'!$J$4:$J$7)/100*'Dealer Stats'!B$4/100</f>
        <v>6.1601346113817915E-2</v>
      </c>
      <c r="D25" s="14">
        <f>SUM('Player Stats'!$J$4:$J$7)/100*'Dealer Stats'!C$4/100</f>
        <v>5.9980100290349683E-2</v>
      </c>
      <c r="E25" s="14">
        <f>SUM('Player Stats'!$J$4:$J$7)/100*'Dealer Stats'!D$4/100</f>
        <v>5.7251786125844743E-2</v>
      </c>
      <c r="F25" s="14">
        <f>SUM('Player Stats'!$J$4:$J$7)/100*'Dealer Stats'!E$4/100</f>
        <v>5.6449430483276268E-2</v>
      </c>
      <c r="G25" s="14">
        <f>SUM('Player Stats'!$J$4:$J$7)/100*'Dealer Stats'!F$4/100</f>
        <v>4.9498027980232229E-2</v>
      </c>
      <c r="H25" s="14">
        <f>SUM('Player Stats'!$J$4:$J$7)/100*'Dealer Stats'!G$4/100</f>
        <v>6.4199698667140176E-2</v>
      </c>
      <c r="I25" s="14">
        <f>SUM('Player Stats'!$J$4:$J$7)/100*'Dealer Stats'!H$4/100</f>
        <v>0.16711536251725684</v>
      </c>
      <c r="J25" s="14">
        <f>SUM('Player Stats'!$J$4:$J$7)/100*'Dealer Stats'!I$4/100</f>
        <v>5.4612045847391232E-2</v>
      </c>
      <c r="K25" s="14">
        <f>SUM('Player Stats'!$J$4:$J$7)/100*'Dealer Stats'!J$4/100</f>
        <v>5.1953900119647421E-2</v>
      </c>
      <c r="L25" s="14">
        <f>SUM('Player Stats'!$J$4:$J$7)/100*'Dealer Stats'!K$4/100</f>
        <v>5.3125249866372404E-2</v>
      </c>
      <c r="P25" s="14">
        <v>6</v>
      </c>
      <c r="Q25" s="14">
        <f>'Dealer Stats'!B$8/100</f>
        <v>0.36510702263797301</v>
      </c>
      <c r="R25" s="14">
        <f>'Dealer Stats'!C$8/100</f>
        <v>0.38388054354198159</v>
      </c>
      <c r="S25" s="14">
        <f>'Dealer Stats'!D$8/100</f>
        <v>0.40276003232576441</v>
      </c>
      <c r="T25" s="14">
        <f>'Dealer Stats'!E$8/100</f>
        <v>0.42467784901729094</v>
      </c>
      <c r="U25" s="14">
        <f>'Dealer Stats'!F$8/100</f>
        <v>0.42238329041700517</v>
      </c>
      <c r="V25" s="14">
        <f>'Dealer Stats'!G$8/100</f>
        <v>0.261737739182199</v>
      </c>
      <c r="W25" s="14">
        <f>'Dealer Stats'!H$8/100</f>
        <v>0.2438387201183706</v>
      </c>
      <c r="X25" s="14">
        <f>'Dealer Stats'!I$8/100</f>
        <v>0.22925142288328501</v>
      </c>
      <c r="Y25" s="14">
        <f>'Dealer Stats'!J$8/100</f>
        <v>0.2125019093612748</v>
      </c>
      <c r="Z25" s="14">
        <f>'Dealer Stats'!K$8/100</f>
        <v>0.27075844008772032</v>
      </c>
      <c r="AO25" s="14">
        <v>18</v>
      </c>
      <c r="AP25" s="14">
        <f>28/52*'Dealer Stats'!B$4/100</f>
        <v>7.1339068242086773E-2</v>
      </c>
      <c r="AQ25" s="14">
        <f>28/52*'Dealer Stats'!C$4/100</f>
        <v>6.9461541633757437E-2</v>
      </c>
      <c r="AR25" s="14">
        <f>28/52*'Dealer Stats'!D$4/100</f>
        <v>6.6301945250784713E-2</v>
      </c>
      <c r="AS25" s="14">
        <f>28/52*'Dealer Stats'!E$4/100</f>
        <v>6.5372756076349181E-2</v>
      </c>
      <c r="AT25" s="14">
        <f>28/52*'Dealer Stats'!F$4/100</f>
        <v>5.7322500540916421E-2</v>
      </c>
      <c r="AU25" s="14">
        <f>28/52*'Dealer Stats'!G$4/100</f>
        <v>7.4348159143703907E-2</v>
      </c>
      <c r="AV25" s="14">
        <f>28/52*'Dealer Stats'!H$4/100</f>
        <v>0.19353236581701</v>
      </c>
      <c r="AW25" s="14">
        <f>28/52*'Dealer Stats'!I$4/100</f>
        <v>6.324492419936098E-2</v>
      </c>
      <c r="AX25" s="14">
        <f>28/52*'Dealer Stats'!J$4/100</f>
        <v>6.0166588230556713E-2</v>
      </c>
      <c r="AY25" s="14">
        <f>28/52*'Dealer Stats'!K$4/100</f>
        <v>6.1523100787320796E-2</v>
      </c>
      <c r="BC25" s="14">
        <v>20</v>
      </c>
      <c r="BD25" s="14">
        <f>Q39/100</f>
        <v>0.88486359773797862</v>
      </c>
      <c r="BE25" s="14">
        <f t="shared" ref="BE25:BM25" si="20">R39/100</f>
        <v>0.88790352785853854</v>
      </c>
      <c r="BF25" s="14">
        <f t="shared" si="20"/>
        <v>0.89047984667530011</v>
      </c>
      <c r="BG25" s="14">
        <f t="shared" si="20"/>
        <v>0.89390567551073186</v>
      </c>
      <c r="BH25" s="14">
        <f t="shared" si="20"/>
        <v>0.9028266628940661</v>
      </c>
      <c r="BI25" s="14">
        <f t="shared" si="20"/>
        <v>0.92610669383608357</v>
      </c>
      <c r="BJ25" s="14">
        <f t="shared" si="20"/>
        <v>0.93051614774461233</v>
      </c>
      <c r="BK25" s="14">
        <f t="shared" si="20"/>
        <v>0.93901586963745121</v>
      </c>
      <c r="BL25" s="14">
        <f t="shared" si="20"/>
        <v>0.88791927908926604</v>
      </c>
      <c r="BM25" s="14">
        <f t="shared" si="20"/>
        <v>0.65950034956709369</v>
      </c>
    </row>
    <row r="26" spans="1:99" x14ac:dyDescent="0.3">
      <c r="B26" s="14">
        <v>19</v>
      </c>
      <c r="C26" s="14">
        <f>SUM('Player Stats'!$J$5:$J$7)/100*'Dealer Stats'!B$5/100</f>
        <v>4.9440925035044422E-2</v>
      </c>
      <c r="D26" s="14">
        <f>SUM('Player Stats'!$J$5:$J$7)/100*'Dealer Stats'!C$5/100</f>
        <v>4.7695424890266958E-2</v>
      </c>
      <c r="E26" s="14">
        <f>SUM('Player Stats'!$J$5:$J$7)/100*'Dealer Stats'!D$5/100</f>
        <v>4.6475024179490287E-2</v>
      </c>
      <c r="F26" s="14">
        <f>SUM('Player Stats'!$J$5:$J$7)/100*'Dealer Stats'!E$5/100</f>
        <v>4.5024151725844022E-2</v>
      </c>
      <c r="G26" s="14">
        <f>SUM('Player Stats'!$J$5:$J$7)/100*'Dealer Stats'!F$5/100</f>
        <v>4.12082870824605E-2</v>
      </c>
      <c r="H26" s="14">
        <f>SUM('Player Stats'!$J$5:$J$7)/100*'Dealer Stats'!G$5/100</f>
        <v>3.0416644639919287E-2</v>
      </c>
      <c r="I26" s="14">
        <f>SUM('Player Stats'!$J$5:$J$7)/100*'Dealer Stats'!H$5/100</f>
        <v>4.9889038456976086E-2</v>
      </c>
      <c r="J26" s="14">
        <f>SUM('Player Stats'!$J$5:$J$7)/100*'Dealer Stats'!I$5/100</f>
        <v>0.13609475536114463</v>
      </c>
      <c r="K26" s="14">
        <f>SUM('Player Stats'!$J$5:$J$7)/100*'Dealer Stats'!J$5/100</f>
        <v>4.3355905746705566E-2</v>
      </c>
      <c r="L26" s="14">
        <f>SUM('Player Stats'!$J$5:$J$7)/100*'Dealer Stats'!K$5/100</f>
        <v>4.2467700108582473E-2</v>
      </c>
      <c r="P26" s="14">
        <v>7</v>
      </c>
      <c r="Q26" s="14">
        <f>'Dealer Stats'!B$8/100</f>
        <v>0.36510702263797301</v>
      </c>
      <c r="R26" s="14">
        <f>'Dealer Stats'!C$8/100</f>
        <v>0.38388054354198159</v>
      </c>
      <c r="S26" s="14">
        <f>'Dealer Stats'!D$8/100</f>
        <v>0.40276003232576441</v>
      </c>
      <c r="T26" s="14">
        <f>'Dealer Stats'!E$8/100</f>
        <v>0.42467784901729094</v>
      </c>
      <c r="U26" s="14">
        <f>'Dealer Stats'!F$8/100</f>
        <v>0.42238329041700517</v>
      </c>
      <c r="V26" s="14">
        <f>'Dealer Stats'!G$8/100</f>
        <v>0.261737739182199</v>
      </c>
      <c r="W26" s="14">
        <f>'Dealer Stats'!H$8/100</f>
        <v>0.2438387201183706</v>
      </c>
      <c r="X26" s="14">
        <f>'Dealer Stats'!I$8/100</f>
        <v>0.22925142288328501</v>
      </c>
      <c r="Y26" s="14">
        <f>'Dealer Stats'!J$8/100</f>
        <v>0.2125019093612748</v>
      </c>
      <c r="Z26" s="14">
        <f>'Dealer Stats'!K$8/100</f>
        <v>0.27075844008772032</v>
      </c>
      <c r="AO26" s="14">
        <v>19</v>
      </c>
      <c r="AP26" s="14">
        <f>24/52*'Dealer Stats'!B$5/100</f>
        <v>5.8950804627211389E-2</v>
      </c>
      <c r="AQ26" s="14">
        <f>24/52*'Dealer Stats'!C$5/100</f>
        <v>5.6869560436520999E-2</v>
      </c>
      <c r="AR26" s="14">
        <f>24/52*'Dealer Stats'!D$5/100</f>
        <v>5.541441768146714E-2</v>
      </c>
      <c r="AS26" s="14">
        <f>24/52*'Dealer Stats'!E$5/100</f>
        <v>5.368447232762761E-2</v>
      </c>
      <c r="AT26" s="14">
        <f>24/52*'Dealer Stats'!F$5/100</f>
        <v>4.9134632474984494E-2</v>
      </c>
      <c r="AU26" s="14">
        <f>24/52*'Dealer Stats'!G$5/100</f>
        <v>3.6267235580892426E-2</v>
      </c>
      <c r="AV26" s="14">
        <f>24/52*'Dealer Stats'!H$5/100</f>
        <v>5.9485111919568887E-2</v>
      </c>
      <c r="AW26" s="14">
        <f>24/52*'Dealer Stats'!I$5/100</f>
        <v>0.16227235490428679</v>
      </c>
      <c r="AX26" s="14">
        <f>24/52*'Dealer Stats'!J$5/100</f>
        <v>5.1695342012678724E-2</v>
      </c>
      <c r="AY26" s="14">
        <f>24/52*'Dealer Stats'!K$5/100</f>
        <v>5.0636291499269674E-2</v>
      </c>
    </row>
    <row r="27" spans="1:99" x14ac:dyDescent="0.3">
      <c r="B27" s="14">
        <v>20</v>
      </c>
      <c r="C27" s="14">
        <f>SUM('Player Stats'!$J$6:$J$7)/100*'Dealer Stats'!B$6/100</f>
        <v>9.3954861956064041E-3</v>
      </c>
      <c r="D27" s="14">
        <f>SUM('Player Stats'!$J$6:$J$7)/100*'Dealer Stats'!C$6/100</f>
        <v>9.180749510962016E-3</v>
      </c>
      <c r="E27" s="14">
        <f>SUM('Player Stats'!$J$6:$J$7)/100*'Dealer Stats'!D$6/100</f>
        <v>8.886432755504858E-3</v>
      </c>
      <c r="F27" s="14">
        <f>SUM('Player Stats'!$J$6:$J$7)/100*'Dealer Stats'!E$6/100</f>
        <v>8.5447107002200422E-3</v>
      </c>
      <c r="G27" s="14">
        <f>SUM('Player Stats'!$J$6:$J$7)/100*'Dealer Stats'!F$6/100</f>
        <v>7.8778715873073727E-3</v>
      </c>
      <c r="H27" s="14">
        <f>SUM('Player Stats'!$J$6:$J$7)/100*'Dealer Stats'!G$6/100</f>
        <v>6.1051307142378688E-3</v>
      </c>
      <c r="I27" s="14">
        <f>SUM('Player Stats'!$J$6:$J$7)/100*'Dealer Stats'!H$6/100</f>
        <v>5.3720916234026627E-3</v>
      </c>
      <c r="J27" s="14">
        <f>SUM('Player Stats'!$J$6:$J$7)/100*'Dealer Stats'!I$6/100</f>
        <v>9.333695630791991E-3</v>
      </c>
      <c r="K27" s="14">
        <f>SUM('Player Stats'!$J$6:$J$7)/100*'Dealer Stats'!J$6/100</f>
        <v>2.6327420440872266E-2</v>
      </c>
      <c r="L27" s="14">
        <f>SUM('Player Stats'!$J$6:$J$7)/100*'Dealer Stats'!K$6/100</f>
        <v>8.5343211376166517E-3</v>
      </c>
      <c r="P27" s="14">
        <v>8</v>
      </c>
      <c r="Q27" s="14">
        <f>'Dealer Stats'!B$8/100</f>
        <v>0.36510702263797301</v>
      </c>
      <c r="R27" s="14">
        <f>'Dealer Stats'!C$8/100</f>
        <v>0.38388054354198159</v>
      </c>
      <c r="S27" s="14">
        <f>'Dealer Stats'!D$8/100</f>
        <v>0.40276003232576441</v>
      </c>
      <c r="T27" s="14">
        <f>'Dealer Stats'!E$8/100</f>
        <v>0.42467784901729094</v>
      </c>
      <c r="U27" s="14">
        <f>'Dealer Stats'!F$8/100</f>
        <v>0.42238329041700517</v>
      </c>
      <c r="V27" s="14">
        <f>'Dealer Stats'!G$8/100</f>
        <v>0.261737739182199</v>
      </c>
      <c r="W27" s="14">
        <f>'Dealer Stats'!H$8/100</f>
        <v>0.2438387201183706</v>
      </c>
      <c r="X27" s="14">
        <f>'Dealer Stats'!I$8/100</f>
        <v>0.22925142288328501</v>
      </c>
      <c r="Y27" s="14">
        <f>'Dealer Stats'!J$8/100</f>
        <v>0.2125019093612748</v>
      </c>
      <c r="Z27" s="14">
        <f>'Dealer Stats'!K$8/100</f>
        <v>0.27075844008772032</v>
      </c>
      <c r="AO27" s="14">
        <v>20</v>
      </c>
      <c r="AP27" s="14">
        <f>8/52*'Dealer Stats'!B$6/100</f>
        <v>1.8647669833219967E-2</v>
      </c>
      <c r="AQ27" s="14">
        <f>8/52*'Dealer Stats'!C$6/100</f>
        <v>1.822147168732717E-2</v>
      </c>
      <c r="AR27" s="14">
        <f>8/52*'Dealer Stats'!D$6/100</f>
        <v>1.7637327177092446E-2</v>
      </c>
      <c r="AS27" s="14">
        <f>8/52*'Dealer Stats'!E$6/100</f>
        <v>1.6959095105966587E-2</v>
      </c>
      <c r="AT27" s="14">
        <f>8/52*'Dealer Stats'!F$6/100</f>
        <v>1.5635587695004956E-2</v>
      </c>
      <c r="AU27" s="14">
        <f>8/52*'Dealer Stats'!G$6/100</f>
        <v>1.2117144283708919E-2</v>
      </c>
      <c r="AV27" s="14">
        <f>8/52*'Dealer Stats'!H$6/100</f>
        <v>1.0662246617302798E-2</v>
      </c>
      <c r="AW27" s="14">
        <f>8/52*'Dealer Stats'!I$6/100</f>
        <v>1.8525031150401602E-2</v>
      </c>
      <c r="AX27" s="14">
        <f>8/52*'Dealer Stats'!J$6/100</f>
        <v>5.2253287772519148E-2</v>
      </c>
      <c r="AY27" s="14">
        <f>8/52*'Dealer Stats'!K$6/100</f>
        <v>1.6938474445246526E-2</v>
      </c>
    </row>
    <row r="28" spans="1:99" x14ac:dyDescent="0.3">
      <c r="P28" s="14">
        <v>9</v>
      </c>
      <c r="Q28" s="14">
        <f>'Dealer Stats'!B$8/100</f>
        <v>0.36510702263797301</v>
      </c>
      <c r="R28" s="14">
        <f>'Dealer Stats'!C$8/100</f>
        <v>0.38388054354198159</v>
      </c>
      <c r="S28" s="14">
        <f>'Dealer Stats'!D$8/100</f>
        <v>0.40276003232576441</v>
      </c>
      <c r="T28" s="14">
        <f>'Dealer Stats'!E$8/100</f>
        <v>0.42467784901729094</v>
      </c>
      <c r="U28" s="14">
        <f>'Dealer Stats'!F$8/100</f>
        <v>0.42238329041700517</v>
      </c>
      <c r="V28" s="14">
        <f>'Dealer Stats'!G$8/100</f>
        <v>0.261737739182199</v>
      </c>
      <c r="W28" s="14">
        <f>'Dealer Stats'!H$8/100</f>
        <v>0.2438387201183706</v>
      </c>
      <c r="X28" s="14">
        <f>'Dealer Stats'!I$8/100</f>
        <v>0.22925142288328501</v>
      </c>
      <c r="Y28" s="14">
        <f>'Dealer Stats'!J$8/100</f>
        <v>0.2125019093612748</v>
      </c>
      <c r="Z28" s="14">
        <f>'Dealer Stats'!K$8/100</f>
        <v>0.27075844008772032</v>
      </c>
    </row>
    <row r="29" spans="1:99" x14ac:dyDescent="0.3">
      <c r="A29" s="41" t="s">
        <v>45</v>
      </c>
      <c r="B29" s="41"/>
      <c r="C29" s="41"/>
      <c r="P29" s="14">
        <v>10</v>
      </c>
      <c r="Q29" s="14">
        <f>'Dealer Stats'!B$8/100</f>
        <v>0.36510702263797301</v>
      </c>
      <c r="R29" s="14">
        <f>'Dealer Stats'!C$8/100</f>
        <v>0.38388054354198159</v>
      </c>
      <c r="S29" s="14">
        <f>'Dealer Stats'!D$8/100</f>
        <v>0.40276003232576441</v>
      </c>
      <c r="T29" s="14">
        <f>'Dealer Stats'!E$8/100</f>
        <v>0.42467784901729094</v>
      </c>
      <c r="U29" s="14">
        <f>'Dealer Stats'!F$8/100</f>
        <v>0.42238329041700517</v>
      </c>
      <c r="V29" s="14">
        <f>'Dealer Stats'!G$8/100</f>
        <v>0.261737739182199</v>
      </c>
      <c r="W29" s="14">
        <f>'Dealer Stats'!H$8/100</f>
        <v>0.2438387201183706</v>
      </c>
      <c r="X29" s="14">
        <f>'Dealer Stats'!I$8/100</f>
        <v>0.22925142288328501</v>
      </c>
      <c r="Y29" s="14">
        <f>'Dealer Stats'!J$8/100</f>
        <v>0.2125019093612748</v>
      </c>
      <c r="Z29" s="14">
        <f>'Dealer Stats'!K$8/100</f>
        <v>0.27075844008772032</v>
      </c>
      <c r="AN29" s="41" t="s">
        <v>67</v>
      </c>
      <c r="AO29" s="41"/>
      <c r="AP29" s="41"/>
      <c r="AQ29" s="41"/>
      <c r="AR29" s="41"/>
      <c r="BD29" s="38" t="s">
        <v>57</v>
      </c>
      <c r="BE29" s="38"/>
      <c r="BF29" s="38"/>
      <c r="BG29" s="38"/>
      <c r="BH29" s="38"/>
      <c r="BI29" s="38"/>
      <c r="BJ29" s="38"/>
      <c r="BK29" s="38"/>
      <c r="BL29" s="38"/>
      <c r="BM29" s="38"/>
      <c r="BO29" s="41" t="s">
        <v>60</v>
      </c>
      <c r="BP29" s="41"/>
      <c r="BQ29" s="41"/>
      <c r="BR29" s="15"/>
    </row>
    <row r="30" spans="1:99" ht="14.4" customHeight="1" x14ac:dyDescent="0.3">
      <c r="A30" s="37" t="s">
        <v>10</v>
      </c>
      <c r="B30" s="37"/>
      <c r="C30" s="14">
        <v>2</v>
      </c>
      <c r="D30" s="14">
        <v>3</v>
      </c>
      <c r="E30" s="14">
        <v>4</v>
      </c>
      <c r="F30" s="14">
        <v>5</v>
      </c>
      <c r="G30" s="14">
        <v>6</v>
      </c>
      <c r="H30" s="14">
        <v>7</v>
      </c>
      <c r="I30" s="14">
        <v>8</v>
      </c>
      <c r="J30" s="14">
        <v>9</v>
      </c>
      <c r="K30" s="14">
        <v>10</v>
      </c>
      <c r="L30" s="14">
        <v>11</v>
      </c>
      <c r="P30" s="14">
        <v>11</v>
      </c>
      <c r="Q30" s="14">
        <f>'Dealer Stats'!B$8/100</f>
        <v>0.36510702263797301</v>
      </c>
      <c r="R30" s="14">
        <f>'Dealer Stats'!C$8/100</f>
        <v>0.38388054354198159</v>
      </c>
      <c r="S30" s="14">
        <f>'Dealer Stats'!D$8/100</f>
        <v>0.40276003232576441</v>
      </c>
      <c r="T30" s="14">
        <f>'Dealer Stats'!E$8/100</f>
        <v>0.42467784901729094</v>
      </c>
      <c r="U30" s="14">
        <f>'Dealer Stats'!F$8/100</f>
        <v>0.42238329041700517</v>
      </c>
      <c r="V30" s="14">
        <f>'Dealer Stats'!G$8/100</f>
        <v>0.261737739182199</v>
      </c>
      <c r="W30" s="14">
        <f>'Dealer Stats'!H$8/100</f>
        <v>0.2438387201183706</v>
      </c>
      <c r="X30" s="14">
        <f>'Dealer Stats'!I$8/100</f>
        <v>0.22925142288328501</v>
      </c>
      <c r="Y30" s="14">
        <f>'Dealer Stats'!J$8/100</f>
        <v>0.2125019093612748</v>
      </c>
      <c r="Z30" s="14">
        <f>'Dealer Stats'!K$8/100</f>
        <v>0.27075844008772032</v>
      </c>
      <c r="AN30" s="37" t="s">
        <v>10</v>
      </c>
      <c r="AO30" s="37"/>
      <c r="AP30" s="14">
        <v>2</v>
      </c>
      <c r="AQ30" s="14">
        <v>3</v>
      </c>
      <c r="AR30" s="14">
        <v>4</v>
      </c>
      <c r="AS30" s="14">
        <v>5</v>
      </c>
      <c r="AT30" s="14">
        <v>6</v>
      </c>
      <c r="AU30" s="14">
        <v>7</v>
      </c>
      <c r="AV30" s="14">
        <v>8</v>
      </c>
      <c r="AW30" s="14">
        <v>9</v>
      </c>
      <c r="AX30" s="14">
        <v>10</v>
      </c>
      <c r="AY30" s="14">
        <v>11</v>
      </c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O30" s="41" t="s">
        <v>58</v>
      </c>
      <c r="BP30" s="41"/>
      <c r="BQ30" s="41"/>
      <c r="BR30" s="15"/>
      <c r="BX30" s="38" t="s">
        <v>75</v>
      </c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99" ht="14.4" customHeight="1" x14ac:dyDescent="0.3">
      <c r="B31" s="14">
        <v>17</v>
      </c>
      <c r="C31" s="14">
        <f>SUM('Player Stats'!$K$3:$K$7)/100*'Dealer Stats'!B$3/100</f>
        <v>8.5648702512488337E-2</v>
      </c>
      <c r="D31" s="14">
        <f>SUM('Player Stats'!$K$3:$K$7)/100*'Dealer Stats'!C$3/100</f>
        <v>8.2573328575694355E-2</v>
      </c>
      <c r="E31" s="14">
        <f>SUM('Player Stats'!$K$3:$K$7)/100*'Dealer Stats'!D$3/100</f>
        <v>8.041522617869766E-2</v>
      </c>
      <c r="F31" s="14">
        <f>SUM('Player Stats'!$K$3:$K$7)/100*'Dealer Stats'!E$3/100</f>
        <v>7.5084591488663963E-2</v>
      </c>
      <c r="G31" s="14">
        <f>SUM('Player Stats'!$K$3:$K$7)/100*'Dealer Stats'!F$3/100</f>
        <v>0.10271519424706579</v>
      </c>
      <c r="H31" s="14">
        <f>SUM('Player Stats'!$K$3:$K$7)/100*'Dealer Stats'!G$3/100</f>
        <v>0.22843677777545107</v>
      </c>
      <c r="I31" s="14">
        <f>SUM('Player Stats'!$K$3:$K$7)/100*'Dealer Stats'!H$3/100</f>
        <v>7.9914169804796223E-2</v>
      </c>
      <c r="J31" s="14">
        <f>SUM('Player Stats'!$K$3:$K$7)/100*'Dealer Stats'!I$3/100</f>
        <v>7.4487719172756636E-2</v>
      </c>
      <c r="K31" s="14">
        <f>SUM('Player Stats'!$K$3:$K$7)/100*'Dealer Stats'!J$3/100</f>
        <v>6.9360982306936547E-2</v>
      </c>
      <c r="L31" s="14">
        <f>SUM('Player Stats'!$K$3:$K$7)/100*'Dealer Stats'!K$3/100</f>
        <v>3.3850483375205638E-2</v>
      </c>
      <c r="P31" s="14">
        <v>12</v>
      </c>
      <c r="Q31" s="14">
        <f>'Dealer Stats'!B$8/100</f>
        <v>0.36510702263797301</v>
      </c>
      <c r="R31" s="14">
        <f>'Dealer Stats'!C$8/100</f>
        <v>0.38388054354198159</v>
      </c>
      <c r="S31" s="14">
        <f>'Dealer Stats'!D$8/100</f>
        <v>0.40276003232576441</v>
      </c>
      <c r="T31" s="14">
        <f>'Dealer Stats'!E$8/100</f>
        <v>0.42467784901729094</v>
      </c>
      <c r="U31" s="14">
        <f>'Dealer Stats'!F$8/100</f>
        <v>0.42238329041700517</v>
      </c>
      <c r="V31" s="14">
        <f>'Dealer Stats'!G$8/100</f>
        <v>0.261737739182199</v>
      </c>
      <c r="W31" s="14">
        <f>'Dealer Stats'!H$8/100</f>
        <v>0.2438387201183706</v>
      </c>
      <c r="X31" s="14">
        <f>'Dealer Stats'!I$8/100</f>
        <v>0.22925142288328501</v>
      </c>
      <c r="Y31" s="14">
        <f>'Dealer Stats'!J$8/100</f>
        <v>0.2125019093612748</v>
      </c>
      <c r="Z31" s="14">
        <f>'Dealer Stats'!K$8/100</f>
        <v>0.27075844008772032</v>
      </c>
      <c r="AO31" s="14">
        <v>17</v>
      </c>
      <c r="AP31" s="14">
        <f>32/52*'Dealer Stats'!B$3/100</f>
        <v>8.5128084187138159E-2</v>
      </c>
      <c r="AQ31" s="14">
        <f>32/52*'Dealer Stats'!C$3/100</f>
        <v>8.2071404007305226E-2</v>
      </c>
      <c r="AR31" s="14">
        <f>32/52*'Dealer Stats'!D$3/100</f>
        <v>7.9926419703436627E-2</v>
      </c>
      <c r="AS31" s="14">
        <f>32/52*'Dealer Stats'!E$3/100</f>
        <v>7.4628187443608732E-2</v>
      </c>
      <c r="AT31" s="14">
        <f>32/52*'Dealer Stats'!F$3/100</f>
        <v>0.10209083671626573</v>
      </c>
      <c r="AU31" s="14">
        <f>32/52*'Dealer Stats'!G$3/100</f>
        <v>0.22704821765480585</v>
      </c>
      <c r="AV31" s="14">
        <f>32/52*'Dealer Stats'!H$3/100</f>
        <v>7.9428409016424006E-2</v>
      </c>
      <c r="AW31" s="14">
        <f>32/52*'Dealer Stats'!I$3/100</f>
        <v>7.4034943234799824E-2</v>
      </c>
      <c r="AX31" s="14">
        <f>32/52*'Dealer Stats'!J$3/100</f>
        <v>6.8939369399864003E-2</v>
      </c>
      <c r="AY31" s="14">
        <f>32/52*'Dealer Stats'!K$3/100</f>
        <v>3.3644722149990057E-2</v>
      </c>
      <c r="BD31" s="14">
        <v>2</v>
      </c>
      <c r="BE31" s="14">
        <v>3</v>
      </c>
      <c r="BF31" s="14">
        <v>4</v>
      </c>
      <c r="BG31" s="14">
        <v>5</v>
      </c>
      <c r="BH31" s="14">
        <v>6</v>
      </c>
      <c r="BI31" s="14">
        <v>7</v>
      </c>
      <c r="BJ31" s="14">
        <v>8</v>
      </c>
      <c r="BK31" s="14">
        <v>9</v>
      </c>
      <c r="BL31" s="14">
        <v>10</v>
      </c>
      <c r="BM31" s="14">
        <v>11</v>
      </c>
      <c r="BO31" s="41" t="s">
        <v>59</v>
      </c>
      <c r="BP31" s="41"/>
      <c r="BQ31" s="41"/>
      <c r="BR31" s="41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99" ht="15" customHeight="1" x14ac:dyDescent="0.3">
      <c r="B32" s="14">
        <v>18</v>
      </c>
      <c r="C32" s="14">
        <f>SUM('Player Stats'!$K$4:$K$7)/100*'Dealer Stats'!B$4/100</f>
        <v>7.1868381309673518E-2</v>
      </c>
      <c r="D32" s="14">
        <f>SUM('Player Stats'!$K$4:$K$7)/100*'Dealer Stats'!C$4/100</f>
        <v>6.9976924054462736E-2</v>
      </c>
      <c r="E32" s="14">
        <f>SUM('Player Stats'!$K$4:$K$7)/100*'Dealer Stats'!D$4/100</f>
        <v>6.6793884476968157E-2</v>
      </c>
      <c r="F32" s="14">
        <f>SUM('Player Stats'!$K$4:$K$7)/100*'Dealer Stats'!E$4/100</f>
        <v>6.5857801016072096E-2</v>
      </c>
      <c r="G32" s="14">
        <f>SUM('Player Stats'!$K$4:$K$7)/100*'Dealer Stats'!F$4/100</f>
        <v>5.7747815159549951E-2</v>
      </c>
      <c r="H32" s="14">
        <f>SUM('Player Stats'!$K$4:$K$7)/100*'Dealer Stats'!G$4/100</f>
        <v>7.4899798703282061E-2</v>
      </c>
      <c r="I32" s="14">
        <f>SUM('Player Stats'!$K$4:$K$7)/100*'Dealer Stats'!H$4/100</f>
        <v>0.19496831406741741</v>
      </c>
      <c r="J32" s="14">
        <f>SUM('Player Stats'!$K$4:$K$7)/100*'Dealer Stats'!I$4/100</f>
        <v>6.371418130717256E-2</v>
      </c>
      <c r="K32" s="14">
        <f>SUM('Player Stats'!$K$4:$K$7)/100*'Dealer Stats'!J$4/100</f>
        <v>6.0613005070127318E-2</v>
      </c>
      <c r="L32" s="14">
        <f>SUM('Player Stats'!$K$4:$K$7)/100*'Dealer Stats'!K$4/100</f>
        <v>6.1979582516163631E-2</v>
      </c>
      <c r="P32" s="14">
        <v>13</v>
      </c>
      <c r="Q32" s="14">
        <f>'Dealer Stats'!B$8/100</f>
        <v>0.36510702263797301</v>
      </c>
      <c r="R32" s="14">
        <f>'Dealer Stats'!C$8/100</f>
        <v>0.38388054354198159</v>
      </c>
      <c r="S32" s="14">
        <f>'Dealer Stats'!D$8/100</f>
        <v>0.40276003232576441</v>
      </c>
      <c r="T32" s="14">
        <f>'Dealer Stats'!E$8/100</f>
        <v>0.42467784901729094</v>
      </c>
      <c r="U32" s="14">
        <f>'Dealer Stats'!F$8/100</f>
        <v>0.42238329041700517</v>
      </c>
      <c r="V32" s="14">
        <f>'Dealer Stats'!G$8/100</f>
        <v>0.261737739182199</v>
      </c>
      <c r="W32" s="14">
        <f>'Dealer Stats'!H$8/100</f>
        <v>0.2438387201183706</v>
      </c>
      <c r="X32" s="14">
        <f>'Dealer Stats'!I$8/100</f>
        <v>0.22925142288328501</v>
      </c>
      <c r="Y32" s="14">
        <f>'Dealer Stats'!J$8/100</f>
        <v>0.2125019093612748</v>
      </c>
      <c r="Z32" s="14">
        <f>'Dealer Stats'!K$8/100</f>
        <v>0.27075844008772032</v>
      </c>
      <c r="AO32" s="14">
        <v>18</v>
      </c>
      <c r="AP32" s="14">
        <f>28/52*'Dealer Stats'!B$4/100</f>
        <v>7.1339068242086773E-2</v>
      </c>
      <c r="AQ32" s="14">
        <f>28/52*'Dealer Stats'!C$4/100</f>
        <v>6.9461541633757437E-2</v>
      </c>
      <c r="AR32" s="14">
        <f>28/52*'Dealer Stats'!D$4/100</f>
        <v>6.6301945250784713E-2</v>
      </c>
      <c r="AS32" s="14">
        <f>28/52*'Dealer Stats'!E$4/100</f>
        <v>6.5372756076349181E-2</v>
      </c>
      <c r="AT32" s="14">
        <f>28/52*'Dealer Stats'!F$4/100</f>
        <v>5.7322500540916421E-2</v>
      </c>
      <c r="AU32" s="14">
        <f>28/52*'Dealer Stats'!G$4/100</f>
        <v>7.4348159143703907E-2</v>
      </c>
      <c r="AV32" s="14">
        <f>28/52*'Dealer Stats'!H$4/100</f>
        <v>0.19353236581701</v>
      </c>
      <c r="AW32" s="14">
        <f>28/52*'Dealer Stats'!I$4/100</f>
        <v>6.324492419936098E-2</v>
      </c>
      <c r="AX32" s="14">
        <f>28/52*'Dealer Stats'!J$4/100</f>
        <v>6.0166588230556713E-2</v>
      </c>
      <c r="AY32" s="14">
        <f>28/52*'Dealer Stats'!K$4/100</f>
        <v>6.1523100787320796E-2</v>
      </c>
      <c r="BC32" s="14" t="s">
        <v>23</v>
      </c>
      <c r="BD32" s="14">
        <f>BD4-BD18</f>
        <v>0.14209330661640796</v>
      </c>
      <c r="BE32" s="14">
        <f t="shared" ref="BE32:BM32" si="21">BE4-BE18</f>
        <v>0.13764318891515775</v>
      </c>
      <c r="BF32" s="14">
        <f t="shared" si="21"/>
        <v>0.13318537419006515</v>
      </c>
      <c r="BG32" s="14">
        <f t="shared" si="21"/>
        <v>0.12779980903709259</v>
      </c>
      <c r="BH32" s="14">
        <f t="shared" si="21"/>
        <v>0.13676539147497269</v>
      </c>
      <c r="BI32" s="14">
        <f t="shared" si="21"/>
        <v>0.21464056047623958</v>
      </c>
      <c r="BJ32" s="14">
        <f t="shared" si="21"/>
        <v>0.20063748153635796</v>
      </c>
      <c r="BK32" s="14">
        <f t="shared" si="21"/>
        <v>0.18207300480964403</v>
      </c>
      <c r="BL32" s="14">
        <f t="shared" si="21"/>
        <v>0.15556897221409163</v>
      </c>
      <c r="BM32" s="14">
        <f t="shared" si="21"/>
        <v>9.8440629131379909E-2</v>
      </c>
      <c r="BW32" s="14" t="s">
        <v>74</v>
      </c>
      <c r="BX32" s="14">
        <v>2</v>
      </c>
      <c r="BY32" s="14">
        <v>3</v>
      </c>
      <c r="BZ32" s="14">
        <v>4</v>
      </c>
      <c r="CA32" s="14">
        <v>5</v>
      </c>
      <c r="CB32" s="14">
        <v>6</v>
      </c>
      <c r="CC32" s="14">
        <v>7</v>
      </c>
      <c r="CD32" s="14">
        <v>8</v>
      </c>
      <c r="CE32" s="14">
        <v>9</v>
      </c>
      <c r="CF32" s="14">
        <v>10</v>
      </c>
      <c r="CG32" s="14">
        <v>11</v>
      </c>
    </row>
    <row r="33" spans="1:85" x14ac:dyDescent="0.3">
      <c r="B33" s="14">
        <v>19</v>
      </c>
      <c r="C33" s="14">
        <f>SUM('Player Stats'!$K$5:$K$7)/100*'Dealer Stats'!B$5/100</f>
        <v>5.9463457171608808E-2</v>
      </c>
      <c r="D33" s="14">
        <f>SUM('Player Stats'!$K$5:$K$7)/100*'Dealer Stats'!C$5/100</f>
        <v>5.7364113904296535E-2</v>
      </c>
      <c r="E33" s="14">
        <f>SUM('Player Stats'!$K$5:$K$7)/100*'Dealer Stats'!D$5/100</f>
        <v>5.5896316824326206E-2</v>
      </c>
      <c r="F33" s="14">
        <f>SUM('Player Stats'!$K$5:$K$7)/100*'Dealer Stats'!E$5/100</f>
        <v>5.4151327385967007E-2</v>
      </c>
      <c r="G33" s="14">
        <f>SUM('Player Stats'!$K$5:$K$7)/100*'Dealer Stats'!F$5/100</f>
        <v>4.9561920864271476E-2</v>
      </c>
      <c r="H33" s="14">
        <f>SUM('Player Stats'!$K$5:$K$7)/100*'Dealer Stats'!G$5/100</f>
        <v>3.6582625518593516E-2</v>
      </c>
      <c r="I33" s="14">
        <f>SUM('Player Stats'!$K$5:$K$7)/100*'Dealer Stats'!H$5/100</f>
        <v>6.0002410948346789E-2</v>
      </c>
      <c r="J33" s="14">
        <f>SUM('Player Stats'!$K$5:$K$7)/100*'Dealer Stats'!I$5/100</f>
        <v>0.16368352030148725</v>
      </c>
      <c r="K33" s="14">
        <f>SUM('Player Stats'!$K$5:$K$7)/100*'Dealer Stats'!J$5/100</f>
        <v>5.2144899042203326E-2</v>
      </c>
      <c r="L33" s="14">
        <f>SUM('Player Stats'!$K$5:$K$7)/100*'Dealer Stats'!K$5/100</f>
        <v>5.1076638731849568E-2</v>
      </c>
      <c r="P33" s="14">
        <v>14</v>
      </c>
      <c r="Q33" s="14">
        <f>'Dealer Stats'!B$8/100</f>
        <v>0.36510702263797301</v>
      </c>
      <c r="R33" s="14">
        <f>'Dealer Stats'!C$8/100</f>
        <v>0.38388054354198159</v>
      </c>
      <c r="S33" s="14">
        <f>'Dealer Stats'!D$8/100</f>
        <v>0.40276003232576441</v>
      </c>
      <c r="T33" s="14">
        <f>'Dealer Stats'!E$8/100</f>
        <v>0.42467784901729094</v>
      </c>
      <c r="U33" s="14">
        <f>'Dealer Stats'!F$8/100</f>
        <v>0.42238329041700517</v>
      </c>
      <c r="V33" s="14">
        <f>'Dealer Stats'!G$8/100</f>
        <v>0.261737739182199</v>
      </c>
      <c r="W33" s="14">
        <f>'Dealer Stats'!H$8/100</f>
        <v>0.2438387201183706</v>
      </c>
      <c r="X33" s="14">
        <f>'Dealer Stats'!I$8/100</f>
        <v>0.22925142288328501</v>
      </c>
      <c r="Y33" s="14">
        <f>'Dealer Stats'!J$8/100</f>
        <v>0.2125019093612748</v>
      </c>
      <c r="Z33" s="14">
        <f>'Dealer Stats'!K$8/100</f>
        <v>0.27075844008772032</v>
      </c>
      <c r="AO33" s="14">
        <v>19</v>
      </c>
      <c r="AP33" s="14">
        <f>24/52*'Dealer Stats'!B$5/100</f>
        <v>5.8950804627211389E-2</v>
      </c>
      <c r="AQ33" s="14">
        <f>24/52*'Dealer Stats'!C$5/100</f>
        <v>5.6869560436520999E-2</v>
      </c>
      <c r="AR33" s="14">
        <f>24/52*'Dealer Stats'!D$5/100</f>
        <v>5.541441768146714E-2</v>
      </c>
      <c r="AS33" s="14">
        <f>24/52*'Dealer Stats'!E$5/100</f>
        <v>5.368447232762761E-2</v>
      </c>
      <c r="AT33" s="14">
        <f>24/52*'Dealer Stats'!F$5/100</f>
        <v>4.9134632474984494E-2</v>
      </c>
      <c r="AU33" s="14">
        <f>24/52*'Dealer Stats'!G$5/100</f>
        <v>3.6267235580892426E-2</v>
      </c>
      <c r="AV33" s="14">
        <f>24/52*'Dealer Stats'!H$5/100</f>
        <v>5.9485111919568887E-2</v>
      </c>
      <c r="AW33" s="14">
        <f>24/52*'Dealer Stats'!I$5/100</f>
        <v>0.16227235490428679</v>
      </c>
      <c r="AX33" s="14">
        <f>24/52*'Dealer Stats'!J$5/100</f>
        <v>5.1695342012678724E-2</v>
      </c>
      <c r="AY33" s="14">
        <f>24/52*'Dealer Stats'!K$5/100</f>
        <v>5.0636291499269674E-2</v>
      </c>
      <c r="BC33" s="14" t="s">
        <v>24</v>
      </c>
      <c r="BD33" s="14">
        <f t="shared" ref="BD33:BM33" si="22">BD5-BD19</f>
        <v>0.14209330661640796</v>
      </c>
      <c r="BE33" s="14">
        <f t="shared" si="22"/>
        <v>0.13764318891515775</v>
      </c>
      <c r="BF33" s="14">
        <f t="shared" si="22"/>
        <v>0.13318537419006515</v>
      </c>
      <c r="BG33" s="14">
        <f t="shared" si="22"/>
        <v>0.12779980903709259</v>
      </c>
      <c r="BH33" s="14">
        <f t="shared" si="22"/>
        <v>0.13676539147497269</v>
      </c>
      <c r="BI33" s="14">
        <f t="shared" si="22"/>
        <v>0.21464056047623958</v>
      </c>
      <c r="BJ33" s="14">
        <f t="shared" si="22"/>
        <v>0.20063748153635796</v>
      </c>
      <c r="BK33" s="14">
        <f t="shared" si="22"/>
        <v>0.18207300480964403</v>
      </c>
      <c r="BL33" s="14">
        <f t="shared" si="22"/>
        <v>0.15556897221409163</v>
      </c>
      <c r="BM33" s="14">
        <f t="shared" si="22"/>
        <v>9.8440629131379909E-2</v>
      </c>
      <c r="BV33" s="30" t="s">
        <v>31</v>
      </c>
      <c r="BW33" s="14">
        <v>4</v>
      </c>
      <c r="BX33" s="14">
        <f>'Dealer Stats'!B$8/100</f>
        <v>0.36510702263797301</v>
      </c>
      <c r="BY33" s="14">
        <f>'Dealer Stats'!C$8/100</f>
        <v>0.38388054354198159</v>
      </c>
      <c r="BZ33" s="14">
        <f>'Dealer Stats'!D$8/100</f>
        <v>0.40276003232576441</v>
      </c>
      <c r="CA33" s="14">
        <f>'Dealer Stats'!E$8/100</f>
        <v>0.42467784901729094</v>
      </c>
      <c r="CB33" s="14">
        <f>'Dealer Stats'!F$8/100</f>
        <v>0.42238329041700517</v>
      </c>
      <c r="CC33" s="14">
        <f>'Dealer Stats'!G$8/100</f>
        <v>0.261737739182199</v>
      </c>
      <c r="CD33" s="14">
        <f>'Dealer Stats'!H$8/100</f>
        <v>0.2438387201183706</v>
      </c>
      <c r="CE33" s="14">
        <f>'Dealer Stats'!I$8/100</f>
        <v>0.22925142288328501</v>
      </c>
      <c r="CF33" s="14">
        <f>'Dealer Stats'!J$8/100</f>
        <v>0.2125019093612748</v>
      </c>
      <c r="CG33" s="14">
        <f>'Dealer Stats'!K$8/100</f>
        <v>0.27075844008772032</v>
      </c>
    </row>
    <row r="34" spans="1:85" x14ac:dyDescent="0.3">
      <c r="B34" s="14">
        <v>20</v>
      </c>
      <c r="C34" s="14">
        <f>SUM('Player Stats'!$K$6:$K$7)/100*'Dealer Stats'!B$6/100</f>
        <v>4.6995705075881453E-2</v>
      </c>
      <c r="D34" s="14">
        <f>SUM('Player Stats'!$K$6:$K$7)/100*'Dealer Stats'!C$6/100</f>
        <v>4.5921603992614531E-2</v>
      </c>
      <c r="E34" s="14">
        <f>SUM('Player Stats'!$K$6:$K$7)/100*'Dealer Stats'!D$6/100</f>
        <v>4.4449447773086161E-2</v>
      </c>
      <c r="F34" s="14">
        <f>SUM('Player Stats'!$K$6:$K$7)/100*'Dealer Stats'!E$6/100</f>
        <v>4.274017285173095E-2</v>
      </c>
      <c r="G34" s="14">
        <f>SUM('Player Stats'!$K$6:$K$7)/100*'Dealer Stats'!F$6/100</f>
        <v>3.9404680293808704E-2</v>
      </c>
      <c r="H34" s="14">
        <f>SUM('Player Stats'!$K$6:$K$7)/100*'Dealer Stats'!G$6/100</f>
        <v>3.0537527970633169E-2</v>
      </c>
      <c r="I34" s="14">
        <f>SUM('Player Stats'!$K$6:$K$7)/100*'Dealer Stats'!H$6/100</f>
        <v>2.687090676500644E-2</v>
      </c>
      <c r="J34" s="14">
        <f>SUM('Player Stats'!$K$6:$K$7)/100*'Dealer Stats'!I$6/100</f>
        <v>4.668663206996844E-2</v>
      </c>
      <c r="K34" s="14">
        <f>SUM('Player Stats'!$K$6:$K$7)/100*'Dealer Stats'!J$6/100</f>
        <v>0.13168830869301379</v>
      </c>
      <c r="L34" s="14">
        <f>SUM('Player Stats'!$K$6:$K$7)/100*'Dealer Stats'!K$6/100</f>
        <v>4.268820483115051E-2</v>
      </c>
      <c r="P34" s="14">
        <v>15</v>
      </c>
      <c r="Q34" s="14">
        <f>'Dealer Stats'!B$8/100</f>
        <v>0.36510702263797301</v>
      </c>
      <c r="R34" s="14">
        <f>'Dealer Stats'!C$8/100</f>
        <v>0.38388054354198159</v>
      </c>
      <c r="S34" s="14">
        <f>'Dealer Stats'!D$8/100</f>
        <v>0.40276003232576441</v>
      </c>
      <c r="T34" s="14">
        <f>'Dealer Stats'!E$8/100</f>
        <v>0.42467784901729094</v>
      </c>
      <c r="U34" s="14">
        <f>'Dealer Stats'!F$8/100</f>
        <v>0.42238329041700517</v>
      </c>
      <c r="V34" s="14">
        <f>'Dealer Stats'!G$8/100</f>
        <v>0.261737739182199</v>
      </c>
      <c r="W34" s="14">
        <f>'Dealer Stats'!H$8/100</f>
        <v>0.2438387201183706</v>
      </c>
      <c r="X34" s="14">
        <f>'Dealer Stats'!I$8/100</f>
        <v>0.22925142288328501</v>
      </c>
      <c r="Y34" s="14">
        <f>'Dealer Stats'!J$8/100</f>
        <v>0.2125019093612748</v>
      </c>
      <c r="Z34" s="14">
        <f>'Dealer Stats'!K$8/100</f>
        <v>0.27075844008772032</v>
      </c>
      <c r="AO34" s="14">
        <v>20</v>
      </c>
      <c r="AP34" s="14">
        <f>20/52*'Dealer Stats'!B$6/100</f>
        <v>4.661917458304992E-2</v>
      </c>
      <c r="AQ34" s="14">
        <f>20/52*'Dealer Stats'!C$6/100</f>
        <v>4.5553679218317926E-2</v>
      </c>
      <c r="AR34" s="14">
        <f>20/52*'Dealer Stats'!D$6/100</f>
        <v>4.4093317942731108E-2</v>
      </c>
      <c r="AS34" s="14">
        <f>20/52*'Dealer Stats'!E$6/100</f>
        <v>4.2397737764916468E-2</v>
      </c>
      <c r="AT34" s="14">
        <f>20/52*'Dealer Stats'!F$6/100</f>
        <v>3.9088969237512393E-2</v>
      </c>
      <c r="AU34" s="14">
        <f>20/52*'Dealer Stats'!G$6/100</f>
        <v>3.0292860709272298E-2</v>
      </c>
      <c r="AV34" s="14">
        <f>20/52*'Dealer Stats'!H$6/100</f>
        <v>2.6655616543256998E-2</v>
      </c>
      <c r="AW34" s="14">
        <f>20/52*'Dealer Stats'!I$6/100</f>
        <v>4.6312577876003999E-2</v>
      </c>
      <c r="AX34" s="14">
        <f>20/52*'Dealer Stats'!J$6/100</f>
        <v>0.13063321943129785</v>
      </c>
      <c r="AY34" s="14">
        <f>20/52*'Dealer Stats'!K$6/100</f>
        <v>4.2346186113116309E-2</v>
      </c>
      <c r="BC34" s="14" t="s">
        <v>25</v>
      </c>
      <c r="BD34" s="14">
        <f t="shared" ref="BD34:BM34" si="23">BD6-BD20</f>
        <v>0.14209330661640796</v>
      </c>
      <c r="BE34" s="14">
        <f t="shared" si="23"/>
        <v>0.13764318891515775</v>
      </c>
      <c r="BF34" s="14">
        <f t="shared" si="23"/>
        <v>0.13318537419006515</v>
      </c>
      <c r="BG34" s="14">
        <f t="shared" si="23"/>
        <v>0.12779980903709259</v>
      </c>
      <c r="BH34" s="14">
        <f t="shared" si="23"/>
        <v>0.13676539147497269</v>
      </c>
      <c r="BI34" s="14">
        <f t="shared" si="23"/>
        <v>0.21464056047623958</v>
      </c>
      <c r="BJ34" s="14">
        <f t="shared" si="23"/>
        <v>0.20063748153635796</v>
      </c>
      <c r="BK34" s="14">
        <f t="shared" si="23"/>
        <v>0.18207300480964403</v>
      </c>
      <c r="BL34" s="14">
        <f t="shared" si="23"/>
        <v>0.15556897221409163</v>
      </c>
      <c r="BM34" s="14">
        <f t="shared" si="23"/>
        <v>9.8440629131379909E-2</v>
      </c>
      <c r="BV34" s="30" t="s">
        <v>32</v>
      </c>
      <c r="BW34" s="14">
        <v>6</v>
      </c>
      <c r="BX34" s="14">
        <f>'Dealer Stats'!B$8/100</f>
        <v>0.36510702263797301</v>
      </c>
      <c r="BY34" s="14">
        <f>'Dealer Stats'!C$8/100</f>
        <v>0.38388054354198159</v>
      </c>
      <c r="BZ34" s="14">
        <f>'Dealer Stats'!D$8/100</f>
        <v>0.40276003232576441</v>
      </c>
      <c r="CA34" s="14">
        <f>'Dealer Stats'!E$8/100</f>
        <v>0.42467784901729094</v>
      </c>
      <c r="CB34" s="14">
        <f>'Dealer Stats'!F$8/100</f>
        <v>0.42238329041700517</v>
      </c>
      <c r="CC34" s="14">
        <f>'Dealer Stats'!G$8/100</f>
        <v>0.261737739182199</v>
      </c>
      <c r="CD34" s="14">
        <f>'Dealer Stats'!H$8/100</f>
        <v>0.2438387201183706</v>
      </c>
      <c r="CE34" s="14">
        <f>'Dealer Stats'!I$8/100</f>
        <v>0.22925142288328501</v>
      </c>
      <c r="CF34" s="14">
        <f>'Dealer Stats'!J$8/100</f>
        <v>0.2125019093612748</v>
      </c>
      <c r="CG34" s="14">
        <f>'Dealer Stats'!K$8/100</f>
        <v>0.27075844008772032</v>
      </c>
    </row>
    <row r="35" spans="1:85" x14ac:dyDescent="0.3">
      <c r="P35" s="14">
        <v>16</v>
      </c>
      <c r="Q35" s="14">
        <f>'Dealer Stats'!B$8/100</f>
        <v>0.36510702263797301</v>
      </c>
      <c r="R35" s="14">
        <f>'Dealer Stats'!C$8/100</f>
        <v>0.38388054354198159</v>
      </c>
      <c r="S35" s="14">
        <f>'Dealer Stats'!D$8/100</f>
        <v>0.40276003232576441</v>
      </c>
      <c r="T35" s="14">
        <f>'Dealer Stats'!E$8/100</f>
        <v>0.42467784901729094</v>
      </c>
      <c r="U35" s="14">
        <f>'Dealer Stats'!F$8/100</f>
        <v>0.42238329041700517</v>
      </c>
      <c r="V35" s="14">
        <f>'Dealer Stats'!G$8/100</f>
        <v>0.261737739182199</v>
      </c>
      <c r="W35" s="14">
        <f>'Dealer Stats'!H$8/100</f>
        <v>0.2438387201183706</v>
      </c>
      <c r="X35" s="14">
        <f>'Dealer Stats'!I$8/100</f>
        <v>0.22925142288328501</v>
      </c>
      <c r="Y35" s="14">
        <f>'Dealer Stats'!J$8/100</f>
        <v>0.2125019093612748</v>
      </c>
      <c r="Z35" s="14">
        <f>'Dealer Stats'!K$8/100</f>
        <v>0.27075844008772032</v>
      </c>
      <c r="BC35" s="14" t="s">
        <v>26</v>
      </c>
      <c r="BD35" s="14">
        <f t="shared" ref="BD35:BM35" si="24">BD7-BD21</f>
        <v>0.14209330661640796</v>
      </c>
      <c r="BE35" s="14">
        <f t="shared" si="24"/>
        <v>0.13764318891515775</v>
      </c>
      <c r="BF35" s="14">
        <f t="shared" si="24"/>
        <v>0.13318537419006515</v>
      </c>
      <c r="BG35" s="14">
        <f t="shared" si="24"/>
        <v>0.12779980903709259</v>
      </c>
      <c r="BH35" s="14">
        <f t="shared" si="24"/>
        <v>0.13676539147497269</v>
      </c>
      <c r="BI35" s="14">
        <f t="shared" si="24"/>
        <v>0.21464056047623958</v>
      </c>
      <c r="BJ35" s="14">
        <f t="shared" si="24"/>
        <v>0.20063748153635796</v>
      </c>
      <c r="BK35" s="14">
        <f t="shared" si="24"/>
        <v>0.18207300480964403</v>
      </c>
      <c r="BL35" s="14">
        <f t="shared" si="24"/>
        <v>0.15556897221409163</v>
      </c>
      <c r="BM35" s="14">
        <f t="shared" si="24"/>
        <v>9.8440629131379909E-2</v>
      </c>
      <c r="BV35" s="30" t="s">
        <v>33</v>
      </c>
      <c r="BW35" s="14">
        <v>8</v>
      </c>
      <c r="BX35" s="14">
        <f>'Dealer Stats'!B$8/100</f>
        <v>0.36510702263797301</v>
      </c>
      <c r="BY35" s="14">
        <f>'Dealer Stats'!C$8/100</f>
        <v>0.38388054354198159</v>
      </c>
      <c r="BZ35" s="14">
        <f>'Dealer Stats'!D$8/100</f>
        <v>0.40276003232576441</v>
      </c>
      <c r="CA35" s="14">
        <f>'Dealer Stats'!E$8/100</f>
        <v>0.42467784901729094</v>
      </c>
      <c r="CB35" s="14">
        <f>'Dealer Stats'!F$8/100</f>
        <v>0.42238329041700517</v>
      </c>
      <c r="CC35" s="14">
        <f>'Dealer Stats'!G$8/100</f>
        <v>0.261737739182199</v>
      </c>
      <c r="CD35" s="14">
        <f>'Dealer Stats'!H$8/100</f>
        <v>0.2438387201183706</v>
      </c>
      <c r="CE35" s="14">
        <f>'Dealer Stats'!I$8/100</f>
        <v>0.22925142288328501</v>
      </c>
      <c r="CF35" s="14">
        <f>'Dealer Stats'!J$8/100</f>
        <v>0.2125019093612748</v>
      </c>
      <c r="CG35" s="14">
        <f>'Dealer Stats'!K$8/100</f>
        <v>0.27075844008772032</v>
      </c>
    </row>
    <row r="36" spans="1:85" x14ac:dyDescent="0.3">
      <c r="A36" s="41" t="s">
        <v>9</v>
      </c>
      <c r="B36" s="41"/>
      <c r="C36" s="41"/>
      <c r="P36" s="14">
        <v>17</v>
      </c>
      <c r="Q36" s="14">
        <f>SUM('Dealer Stats'!B$3,'Dealer Stats'!B$8)/100</f>
        <v>0.50344015944207254</v>
      </c>
      <c r="R36" s="14">
        <f>SUM('Dealer Stats'!C$3,'Dealer Stats'!C$8)/100</f>
        <v>0.51724657505385263</v>
      </c>
      <c r="S36" s="14">
        <f>SUM('Dealer Stats'!D$3,'Dealer Stats'!D$8)/100</f>
        <v>0.53264046434384893</v>
      </c>
      <c r="T36" s="14">
        <f>SUM('Dealer Stats'!E$3,'Dealer Stats'!E$8)/100</f>
        <v>0.54594865361315514</v>
      </c>
      <c r="U36" s="14">
        <f>SUM('Dealer Stats'!F$3,'Dealer Stats'!F$8)/100</f>
        <v>0.58828090008093692</v>
      </c>
      <c r="V36" s="14">
        <f>SUM('Dealer Stats'!G$3,'Dealer Stats'!G$8)/100</f>
        <v>0.63069109287125846</v>
      </c>
      <c r="W36" s="14">
        <f>SUM('Dealer Stats'!H$3,'Dealer Stats'!H$8)/100</f>
        <v>0.3729098847700596</v>
      </c>
      <c r="X36" s="14">
        <f>SUM('Dealer Stats'!I$3,'Dealer Stats'!I$8)/100</f>
        <v>0.34955820563983475</v>
      </c>
      <c r="Y36" s="14">
        <f>SUM('Dealer Stats'!J$3,'Dealer Stats'!J$8)/100</f>
        <v>0.32452838463605382</v>
      </c>
      <c r="Z36" s="14">
        <f>SUM('Dealer Stats'!K$3,'Dealer Stats'!K$8)/100</f>
        <v>0.32543111358145416</v>
      </c>
      <c r="BC36" s="14" t="s">
        <v>27</v>
      </c>
      <c r="BD36" s="14">
        <f t="shared" ref="BD36:BM36" si="25">BD8-BD22</f>
        <v>3.5683201382485263E-2</v>
      </c>
      <c r="BE36" s="14">
        <f t="shared" si="25"/>
        <v>3.5053933906026069E-2</v>
      </c>
      <c r="BF36" s="14">
        <f t="shared" si="25"/>
        <v>3.3277349560769443E-2</v>
      </c>
      <c r="BG36" s="14">
        <f t="shared" si="25"/>
        <v>3.4514574732581571E-2</v>
      </c>
      <c r="BH36" s="14">
        <f t="shared" si="25"/>
        <v>9.1518455796405496E-3</v>
      </c>
      <c r="BI36" s="14">
        <f t="shared" si="25"/>
        <v>-6.9169711592267702E-2</v>
      </c>
      <c r="BJ36" s="14">
        <f t="shared" si="25"/>
        <v>0.10135197026582798</v>
      </c>
      <c r="BK36" s="14">
        <f t="shared" si="25"/>
        <v>8.9529325766144252E-2</v>
      </c>
      <c r="BL36" s="14">
        <f t="shared" si="25"/>
        <v>6.9394760464261629E-2</v>
      </c>
      <c r="BM36" s="14">
        <f t="shared" si="25"/>
        <v>5.6384726443892363E-2</v>
      </c>
      <c r="BV36" s="30" t="s">
        <v>34</v>
      </c>
      <c r="BW36" s="14">
        <v>10</v>
      </c>
      <c r="BX36" s="14">
        <f>'Dealer Stats'!B$8/100</f>
        <v>0.36510702263797301</v>
      </c>
      <c r="BY36" s="14">
        <f>'Dealer Stats'!C$8/100</f>
        <v>0.38388054354198159</v>
      </c>
      <c r="BZ36" s="14">
        <f>'Dealer Stats'!D$8/100</f>
        <v>0.40276003232576441</v>
      </c>
      <c r="CA36" s="14">
        <f>'Dealer Stats'!E$8/100</f>
        <v>0.42467784901729094</v>
      </c>
      <c r="CB36" s="14">
        <f>'Dealer Stats'!F$8/100</f>
        <v>0.42238329041700517</v>
      </c>
      <c r="CC36" s="14">
        <f>'Dealer Stats'!G$8/100</f>
        <v>0.261737739182199</v>
      </c>
      <c r="CD36" s="14">
        <f>'Dealer Stats'!H$8/100</f>
        <v>0.2438387201183706</v>
      </c>
      <c r="CE36" s="14">
        <f>'Dealer Stats'!I$8/100</f>
        <v>0.22925142288328501</v>
      </c>
      <c r="CF36" s="14">
        <f>'Dealer Stats'!J$8/100</f>
        <v>0.2125019093612748</v>
      </c>
      <c r="CG36" s="14">
        <f>'Dealer Stats'!K$8/100</f>
        <v>0.27075844008772032</v>
      </c>
    </row>
    <row r="37" spans="1:85" x14ac:dyDescent="0.3">
      <c r="A37" s="37" t="s">
        <v>10</v>
      </c>
      <c r="B37" s="37"/>
      <c r="C37" s="14">
        <v>2</v>
      </c>
      <c r="D37" s="14">
        <v>3</v>
      </c>
      <c r="E37" s="14">
        <v>4</v>
      </c>
      <c r="F37" s="14">
        <v>5</v>
      </c>
      <c r="G37" s="14">
        <v>6</v>
      </c>
      <c r="H37" s="14">
        <v>7</v>
      </c>
      <c r="I37" s="14">
        <v>8</v>
      </c>
      <c r="J37" s="14">
        <v>9</v>
      </c>
      <c r="K37" s="14">
        <v>10</v>
      </c>
      <c r="L37" s="14">
        <v>11</v>
      </c>
      <c r="P37" s="14">
        <v>18</v>
      </c>
      <c r="Q37" s="14">
        <f>SUM('Dealer Stats'!B3:B4,'Dealer Stats'!B8)/100</f>
        <v>0.63592700046309081</v>
      </c>
      <c r="R37" s="14">
        <f>SUM('Dealer Stats'!C3:C4,'Dealer Stats'!C8)/100</f>
        <v>0.64624658094511644</v>
      </c>
      <c r="S37" s="14">
        <f>SUM('Dealer Stats'!D3:D4,'Dealer Stats'!D8)/100</f>
        <v>0.65577264838102056</v>
      </c>
      <c r="T37" s="14">
        <f>SUM('Dealer Stats'!E3:E4,'Dealer Stats'!E8)/100</f>
        <v>0.66735520061208942</v>
      </c>
      <c r="U37" s="14">
        <f>SUM('Dealer Stats'!F3:F4,'Dealer Stats'!F8)/100</f>
        <v>0.69473697251406752</v>
      </c>
      <c r="V37" s="14">
        <f>SUM('Dealer Stats'!G3:G4,'Dealer Stats'!G8)/100</f>
        <v>0.76876624556670858</v>
      </c>
      <c r="W37" s="14">
        <f>SUM('Dealer Stats'!H3:H4,'Dealer Stats'!H8)/100</f>
        <v>0.73232713557307816</v>
      </c>
      <c r="X37" s="14">
        <f>SUM('Dealer Stats'!I3:I4,'Dealer Stats'!I8)/100</f>
        <v>0.46701306486721939</v>
      </c>
      <c r="Y37" s="14">
        <f>SUM('Dealer Stats'!J3:J4,'Dealer Stats'!J8)/100</f>
        <v>0.43626633420708771</v>
      </c>
      <c r="Z37" s="14">
        <f>SUM('Dealer Stats'!K3:K4,'Dealer Stats'!K8)/100</f>
        <v>0.43968830075790705</v>
      </c>
      <c r="BC37" s="14" t="s">
        <v>28</v>
      </c>
      <c r="BD37" s="14">
        <f t="shared" ref="BD37:BM37" si="26">BD9-BD23</f>
        <v>-6.6229753249067214E-2</v>
      </c>
      <c r="BE37" s="14">
        <f t="shared" si="26"/>
        <v>-6.417683985648448E-2</v>
      </c>
      <c r="BF37" s="14">
        <f t="shared" si="26"/>
        <v>-6.1439715083208779E-2</v>
      </c>
      <c r="BG37" s="14">
        <f t="shared" si="26"/>
        <v>-5.8875076805060211E-2</v>
      </c>
      <c r="BH37" s="14">
        <f t="shared" si="26"/>
        <v>-7.2737440907382989E-2</v>
      </c>
      <c r="BI37" s="14">
        <f t="shared" si="26"/>
        <v>-0.17538136751184474</v>
      </c>
      <c r="BJ37" s="14">
        <f t="shared" si="26"/>
        <v>-0.17512283804418638</v>
      </c>
      <c r="BK37" s="14">
        <f t="shared" si="26"/>
        <v>-8.2056594722856868E-4</v>
      </c>
      <c r="BL37" s="14">
        <f t="shared" si="26"/>
        <v>-1.6557508436533697E-2</v>
      </c>
      <c r="BM37" s="14">
        <f t="shared" si="26"/>
        <v>-3.1505417537994518E-2</v>
      </c>
      <c r="BV37" s="30" t="s">
        <v>35</v>
      </c>
      <c r="BW37" s="14">
        <v>12</v>
      </c>
      <c r="BX37" s="14">
        <f>'Dealer Stats'!B$8/100</f>
        <v>0.36510702263797301</v>
      </c>
      <c r="BY37" s="14">
        <f>'Dealer Stats'!C$8/100</f>
        <v>0.38388054354198159</v>
      </c>
      <c r="BZ37" s="14">
        <f>'Dealer Stats'!D$8/100</f>
        <v>0.40276003232576441</v>
      </c>
      <c r="CA37" s="14">
        <f>'Dealer Stats'!E$8/100</f>
        <v>0.42467784901729094</v>
      </c>
      <c r="CB37" s="14">
        <f>'Dealer Stats'!F$8/100</f>
        <v>0.42238329041700517</v>
      </c>
      <c r="CC37" s="14">
        <f>'Dealer Stats'!G$8/100</f>
        <v>0.261737739182199</v>
      </c>
      <c r="CD37" s="14">
        <f>'Dealer Stats'!H$8/100</f>
        <v>0.2438387201183706</v>
      </c>
      <c r="CE37" s="14">
        <f>'Dealer Stats'!I$8/100</f>
        <v>0.22925142288328501</v>
      </c>
      <c r="CF37" s="14">
        <f>'Dealer Stats'!J$8/100</f>
        <v>0.2125019093612748</v>
      </c>
      <c r="CG37" s="14">
        <f>'Dealer Stats'!K$8/100</f>
        <v>0.27075844008772032</v>
      </c>
    </row>
    <row r="38" spans="1:85" x14ac:dyDescent="0.3">
      <c r="B38" s="14">
        <v>17</v>
      </c>
      <c r="C38" s="14">
        <f>SUM('Player Stats'!$L$3:$L$7)/100*'Dealer Stats'!B$3/100</f>
        <v>8.5117980171372634E-2</v>
      </c>
      <c r="D38" s="14">
        <f>SUM('Player Stats'!$L$3:$L$7)/100*'Dealer Stats'!C$3/100</f>
        <v>8.2061662794779361E-2</v>
      </c>
      <c r="E38" s="14">
        <f>SUM('Player Stats'!$L$3:$L$7)/100*'Dealer Stats'!D$3/100</f>
        <v>7.9916933083216332E-2</v>
      </c>
      <c r="F38" s="14">
        <f>SUM('Player Stats'!$L$3:$L$7)/100*'Dealer Stats'!E$3/100</f>
        <v>7.4619329680748428E-2</v>
      </c>
      <c r="G38" s="14">
        <f>SUM('Player Stats'!$L$3:$L$7)/100*'Dealer Stats'!F$3/100</f>
        <v>0.10207871935883256</v>
      </c>
      <c r="H38" s="14">
        <f>SUM('Player Stats'!$L$3:$L$7)/100*'Dealer Stats'!G$3/100</f>
        <v>0.22702126886590002</v>
      </c>
      <c r="I38" s="14">
        <f>SUM('Player Stats'!$L$3:$L$7)/100*'Dealer Stats'!H$3/100</f>
        <v>7.9418981506048369E-2</v>
      </c>
      <c r="J38" s="14">
        <f>SUM('Player Stats'!$L$3:$L$7)/100*'Dealer Stats'!I$3/100</f>
        <v>7.4026155885233744E-2</v>
      </c>
      <c r="K38" s="14">
        <f>SUM('Player Stats'!$L$3:$L$7)/100*'Dealer Stats'!J$3/100</f>
        <v>6.8931186853740334E-2</v>
      </c>
      <c r="L38" s="14">
        <f>SUM('Player Stats'!$L$3:$L$7)/100*'Dealer Stats'!K$3/100</f>
        <v>3.3640728793317275E-2</v>
      </c>
      <c r="P38" s="14">
        <v>19</v>
      </c>
      <c r="Q38" s="14">
        <f>SUM('Dealer Stats'!B3:B5,'Dealer Stats'!B8)/100</f>
        <v>0.76365374382204876</v>
      </c>
      <c r="R38" s="14">
        <f>SUM('Dealer Stats'!C3:C5,'Dealer Stats'!C8)/100</f>
        <v>0.76946396189091193</v>
      </c>
      <c r="S38" s="14">
        <f>SUM('Dealer Stats'!D3:D5,'Dealer Stats'!D8)/100</f>
        <v>0.7758372200241993</v>
      </c>
      <c r="T38" s="14">
        <f>SUM('Dealer Stats'!E3:E5,'Dealer Stats'!E8)/100</f>
        <v>0.78367155732194915</v>
      </c>
      <c r="U38" s="14">
        <f>SUM('Dealer Stats'!F3:F5,'Dealer Stats'!F8)/100</f>
        <v>0.80119534287653382</v>
      </c>
      <c r="V38" s="14">
        <f>SUM('Dealer Stats'!G3:G5,'Dealer Stats'!G8)/100</f>
        <v>0.84734525599197552</v>
      </c>
      <c r="W38" s="14">
        <f>SUM('Dealer Stats'!H3:H5,'Dealer Stats'!H8)/100</f>
        <v>0.86121154473214401</v>
      </c>
      <c r="X38" s="14">
        <f>SUM('Dealer Stats'!I3:I5,'Dealer Stats'!I8)/100</f>
        <v>0.81860316715984083</v>
      </c>
      <c r="Y38" s="14">
        <f>SUM('Dealer Stats'!J3:J5,'Dealer Stats'!J8)/100</f>
        <v>0.54827290856789157</v>
      </c>
      <c r="Z38" s="14">
        <f>SUM('Dealer Stats'!K3:K5,'Dealer Stats'!K8)/100</f>
        <v>0.54940026567299138</v>
      </c>
      <c r="BC38" s="14" t="s">
        <v>29</v>
      </c>
      <c r="BD38" s="14">
        <f t="shared" ref="BD38:BM38" si="27">BD10-BD24</f>
        <v>-0.16448109429441948</v>
      </c>
      <c r="BE38" s="14">
        <f t="shared" si="27"/>
        <v>-0.15895944058401945</v>
      </c>
      <c r="BF38" s="14">
        <f t="shared" si="27"/>
        <v>-0.153797077885654</v>
      </c>
      <c r="BG38" s="14">
        <f t="shared" si="27"/>
        <v>-0.14834919735110608</v>
      </c>
      <c r="BH38" s="14">
        <f t="shared" si="27"/>
        <v>-0.15462849503235698</v>
      </c>
      <c r="BI38" s="14">
        <f t="shared" si="27"/>
        <v>-0.23582676014666548</v>
      </c>
      <c r="BJ38" s="14">
        <f t="shared" si="27"/>
        <v>-0.27426469124346764</v>
      </c>
      <c r="BK38" s="14">
        <f t="shared" si="27"/>
        <v>-0.2712744907877066</v>
      </c>
      <c r="BL38" s="14">
        <f t="shared" si="27"/>
        <v>-0.10271641179099822</v>
      </c>
      <c r="BM38" s="14">
        <f t="shared" si="27"/>
        <v>-0.11589923670344404</v>
      </c>
      <c r="BV38" s="30" t="s">
        <v>36</v>
      </c>
      <c r="BW38" s="14">
        <v>14</v>
      </c>
      <c r="BX38" s="14">
        <f>'Dealer Stats'!B$8/100</f>
        <v>0.36510702263797301</v>
      </c>
      <c r="BY38" s="14">
        <f>'Dealer Stats'!C$8/100</f>
        <v>0.38388054354198159</v>
      </c>
      <c r="BZ38" s="14">
        <f>'Dealer Stats'!D$8/100</f>
        <v>0.40276003232576441</v>
      </c>
      <c r="CA38" s="14">
        <f>'Dealer Stats'!E$8/100</f>
        <v>0.42467784901729094</v>
      </c>
      <c r="CB38" s="14">
        <f>'Dealer Stats'!F$8/100</f>
        <v>0.42238329041700517</v>
      </c>
      <c r="CC38" s="14">
        <f>'Dealer Stats'!G$8/100</f>
        <v>0.261737739182199</v>
      </c>
      <c r="CD38" s="14">
        <f>'Dealer Stats'!H$8/100</f>
        <v>0.2438387201183706</v>
      </c>
      <c r="CE38" s="14">
        <f>'Dealer Stats'!I$8/100</f>
        <v>0.22925142288328501</v>
      </c>
      <c r="CF38" s="14">
        <f>'Dealer Stats'!J$8/100</f>
        <v>0.2125019093612748</v>
      </c>
      <c r="CG38" s="14">
        <f>'Dealer Stats'!K$8/100</f>
        <v>0.27075844008772032</v>
      </c>
    </row>
    <row r="39" spans="1:85" x14ac:dyDescent="0.3">
      <c r="B39" s="14">
        <v>18</v>
      </c>
      <c r="C39" s="14">
        <f>SUM('Player Stats'!$L$4:$L$7)/100*'Dealer Stats'!B$4/100</f>
        <v>7.1430612618699194E-2</v>
      </c>
      <c r="D39" s="14">
        <f>SUM('Player Stats'!$L$4:$L$7)/100*'Dealer Stats'!C$4/100</f>
        <v>6.9550676713372173E-2</v>
      </c>
      <c r="E39" s="14">
        <f>SUM('Player Stats'!$L$4:$L$7)/100*'Dealer Stats'!D$4/100</f>
        <v>6.6387025844009975E-2</v>
      </c>
      <c r="F39" s="14">
        <f>SUM('Player Stats'!$L$4:$L$7)/100*'Dealer Stats'!E$4/100</f>
        <v>6.5456644306878586E-2</v>
      </c>
      <c r="G39" s="14">
        <f>SUM('Player Stats'!$L$4:$L$7)/100*'Dealer Stats'!F$4/100</f>
        <v>5.739605844834627E-2</v>
      </c>
      <c r="H39" s="14">
        <f>SUM('Player Stats'!$L$4:$L$7)/100*'Dealer Stats'!G$4/100</f>
        <v>7.4443564873674969E-2</v>
      </c>
      <c r="I39" s="14">
        <f>SUM('Player Stats'!$L$4:$L$7)/100*'Dealer Stats'!H$4/100</f>
        <v>0.1937807122030733</v>
      </c>
      <c r="J39" s="14">
        <f>SUM('Player Stats'!$L$4:$L$7)/100*'Dealer Stats'!I$4/100</f>
        <v>6.3326081933859052E-2</v>
      </c>
      <c r="K39" s="14">
        <f>SUM('Player Stats'!$L$4:$L$7)/100*'Dealer Stats'!J$4/100</f>
        <v>6.0243795754402855E-2</v>
      </c>
      <c r="L39" s="14">
        <f>SUM('Player Stats'!$L$4:$L$7)/100*'Dealer Stats'!K$4/100</f>
        <v>6.1602049027711693E-2</v>
      </c>
      <c r="P39" s="14">
        <v>20</v>
      </c>
      <c r="Q39" s="14">
        <f>SUM('Dealer Stats'!B3:B6,'Dealer Stats'!B8)</f>
        <v>88.486359773797858</v>
      </c>
      <c r="R39" s="14">
        <f>SUM('Dealer Stats'!C3:C6,'Dealer Stats'!C8)</f>
        <v>88.790352785853855</v>
      </c>
      <c r="S39" s="14">
        <f>SUM('Dealer Stats'!D3:D6,'Dealer Stats'!D8)</f>
        <v>89.047984667530017</v>
      </c>
      <c r="T39" s="14">
        <f>SUM('Dealer Stats'!E3:E6,'Dealer Stats'!E8)</f>
        <v>89.39056755107319</v>
      </c>
      <c r="U39" s="14">
        <f>SUM('Dealer Stats'!F3:F6,'Dealer Stats'!F8)</f>
        <v>90.282666289406606</v>
      </c>
      <c r="V39" s="14">
        <f>SUM('Dealer Stats'!G3:G6,'Dealer Stats'!G8)</f>
        <v>92.610669383608354</v>
      </c>
      <c r="W39" s="14">
        <f>SUM('Dealer Stats'!H3:H6,'Dealer Stats'!H8)</f>
        <v>93.051614774461228</v>
      </c>
      <c r="X39" s="14">
        <f>SUM('Dealer Stats'!I3:I6,'Dealer Stats'!I8)</f>
        <v>93.901586963745117</v>
      </c>
      <c r="Y39" s="14">
        <f>SUM('Dealer Stats'!J3:J6,'Dealer Stats'!J8)</f>
        <v>88.79192790892661</v>
      </c>
      <c r="Z39" s="14">
        <f>SUM('Dealer Stats'!K3:K6,'Dealer Stats'!K8)</f>
        <v>65.950034956709374</v>
      </c>
      <c r="BC39" s="14" t="s">
        <v>30</v>
      </c>
      <c r="BD39" s="14">
        <f t="shared" ref="BD39:BM39" si="28">BD11-BD25</f>
        <v>-0.25771944346051945</v>
      </c>
      <c r="BE39" s="14">
        <f t="shared" si="28"/>
        <v>-0.25006679902065532</v>
      </c>
      <c r="BF39" s="14">
        <f t="shared" si="28"/>
        <v>-0.24198371377111616</v>
      </c>
      <c r="BG39" s="14">
        <f t="shared" si="28"/>
        <v>-0.23314467288093887</v>
      </c>
      <c r="BH39" s="14">
        <f t="shared" si="28"/>
        <v>-0.23280643350738184</v>
      </c>
      <c r="BI39" s="14">
        <f t="shared" si="28"/>
        <v>-0.29641248156521016</v>
      </c>
      <c r="BJ39" s="14">
        <f t="shared" si="28"/>
        <v>-0.32757592432998184</v>
      </c>
      <c r="BK39" s="14">
        <f t="shared" si="28"/>
        <v>-0.36389964653971463</v>
      </c>
      <c r="BL39" s="14">
        <f t="shared" si="28"/>
        <v>-0.36398285065359393</v>
      </c>
      <c r="BM39" s="14">
        <f t="shared" si="28"/>
        <v>-0.20059160892967653</v>
      </c>
      <c r="BV39" s="30" t="s">
        <v>37</v>
      </c>
      <c r="BW39" s="14">
        <v>16</v>
      </c>
      <c r="BX39" s="14">
        <f>'Dealer Stats'!B$8/100</f>
        <v>0.36510702263797301</v>
      </c>
      <c r="BY39" s="14">
        <f>'Dealer Stats'!C$8/100</f>
        <v>0.38388054354198159</v>
      </c>
      <c r="BZ39" s="14">
        <f>'Dealer Stats'!D$8/100</f>
        <v>0.40276003232576441</v>
      </c>
      <c r="CA39" s="14">
        <f>'Dealer Stats'!E$8/100</f>
        <v>0.42467784901729094</v>
      </c>
      <c r="CB39" s="14">
        <f>'Dealer Stats'!F$8/100</f>
        <v>0.42238329041700517</v>
      </c>
      <c r="CC39" s="14">
        <f>'Dealer Stats'!G$8/100</f>
        <v>0.261737739182199</v>
      </c>
      <c r="CD39" s="14">
        <f>'Dealer Stats'!H$8/100</f>
        <v>0.2438387201183706</v>
      </c>
      <c r="CE39" s="14">
        <f>'Dealer Stats'!I$8/100</f>
        <v>0.22925142288328501</v>
      </c>
      <c r="CF39" s="14">
        <f>'Dealer Stats'!J$8/100</f>
        <v>0.2125019093612748</v>
      </c>
      <c r="CG39" s="14">
        <f>'Dealer Stats'!K$8/100</f>
        <v>0.27075844008772032</v>
      </c>
    </row>
    <row r="40" spans="1:85" x14ac:dyDescent="0.3">
      <c r="B40" s="14">
        <v>19</v>
      </c>
      <c r="C40" s="14">
        <f>SUM('Player Stats'!$L$5:$L$7)/100*'Dealer Stats'!B$5/100</f>
        <v>5.9102685830736537E-2</v>
      </c>
      <c r="D40" s="14">
        <f>SUM('Player Stats'!$L$5:$L$7)/100*'Dealer Stats'!C$5/100</f>
        <v>5.7016079510139511E-2</v>
      </c>
      <c r="E40" s="14">
        <f>SUM('Player Stats'!$L$5:$L$7)/100*'Dealer Stats'!D$5/100</f>
        <v>5.5557187716640186E-2</v>
      </c>
      <c r="F40" s="14">
        <f>SUM('Player Stats'!$L$5:$L$7)/100*'Dealer Stats'!E$5/100</f>
        <v>5.3822785321305883E-2</v>
      </c>
      <c r="G40" s="14">
        <f>SUM('Player Stats'!$L$5:$L$7)/100*'Dealer Stats'!F$5/100</f>
        <v>4.9261223234215994E-2</v>
      </c>
      <c r="H40" s="14">
        <f>SUM('Player Stats'!$L$5:$L$7)/100*'Dealer Stats'!G$5/100</f>
        <v>3.6360674702264714E-2</v>
      </c>
      <c r="I40" s="14">
        <f>SUM('Player Stats'!$L$5:$L$7)/100*'Dealer Stats'!H$5/100</f>
        <v>5.9638369715578704E-2</v>
      </c>
      <c r="J40" s="14">
        <f>SUM('Player Stats'!$L$5:$L$7)/100*'Dealer Stats'!I$5/100</f>
        <v>0.16269043436422934</v>
      </c>
      <c r="K40" s="14">
        <f>SUM('Player Stats'!$L$5:$L$7)/100*'Dealer Stats'!J$5/100</f>
        <v>5.1828530199187463E-2</v>
      </c>
      <c r="L40" s="14">
        <f>SUM('Player Stats'!$L$5:$L$7)/100*'Dealer Stats'!K$5/100</f>
        <v>5.0766751141739244E-2</v>
      </c>
      <c r="BV40" s="30" t="s">
        <v>38</v>
      </c>
      <c r="BW40" s="14">
        <v>18</v>
      </c>
      <c r="BX40" s="14">
        <f>SUM('Dealer Stats'!B$3:B$4,'Dealer Stats'!B$8)/100</f>
        <v>0.63592700046309081</v>
      </c>
      <c r="BY40" s="14">
        <f>SUM('Dealer Stats'!C$3:C$4,'Dealer Stats'!C$8)/100</f>
        <v>0.64624658094511644</v>
      </c>
      <c r="BZ40" s="14">
        <f>SUM('Dealer Stats'!D$3:D$4,'Dealer Stats'!D$8)/100</f>
        <v>0.65577264838102056</v>
      </c>
      <c r="CA40" s="14">
        <f>SUM('Dealer Stats'!E$3:E$4,'Dealer Stats'!E$8)/100</f>
        <v>0.66735520061208942</v>
      </c>
      <c r="CB40" s="14">
        <f>SUM('Dealer Stats'!F$3:F$4,'Dealer Stats'!F$8)/100</f>
        <v>0.69473697251406752</v>
      </c>
      <c r="CC40" s="14">
        <f>SUM('Dealer Stats'!G$3:G$4,'Dealer Stats'!G$8)/100</f>
        <v>0.76876624556670858</v>
      </c>
      <c r="CD40" s="14">
        <f>SUM('Dealer Stats'!H$3:H$4,'Dealer Stats'!H$8)/100</f>
        <v>0.73232713557307816</v>
      </c>
      <c r="CE40" s="14">
        <f>SUM('Dealer Stats'!I$3:I$4,'Dealer Stats'!I$8)/100</f>
        <v>0.46701306486721939</v>
      </c>
      <c r="CF40" s="14">
        <f>SUM('Dealer Stats'!J$3:J$4,'Dealer Stats'!J$8)/100</f>
        <v>0.43626633420708771</v>
      </c>
      <c r="CG40" s="14">
        <f>SUM('Dealer Stats'!K$3:K$4,'Dealer Stats'!K$8)/100</f>
        <v>0.43968830075790705</v>
      </c>
    </row>
    <row r="41" spans="1:85" x14ac:dyDescent="0.3">
      <c r="B41" s="14">
        <v>20</v>
      </c>
      <c r="C41" s="14">
        <f>SUM('Player Stats'!$L$6:$L$7)/100*'Dealer Stats'!B$6/100</f>
        <v>4.6853610257022366E-2</v>
      </c>
      <c r="D41" s="14">
        <f>SUM('Player Stats'!$L$6:$L$7)/100*'Dealer Stats'!C$6/100</f>
        <v>4.5782756793907461E-2</v>
      </c>
      <c r="E41" s="14">
        <f>SUM('Player Stats'!$L$6:$L$7)/100*'Dealer Stats'!D$6/100</f>
        <v>4.4315051742225359E-2</v>
      </c>
      <c r="F41" s="14">
        <f>SUM('Player Stats'!$L$6:$L$7)/100*'Dealer Stats'!E$6/100</f>
        <v>4.2610944933784672E-2</v>
      </c>
      <c r="G41" s="14">
        <f>SUM('Player Stats'!$L$6:$L$7)/100*'Dealer Stats'!F$6/100</f>
        <v>3.9285537472150668E-2</v>
      </c>
      <c r="H41" s="14">
        <f>SUM('Player Stats'!$L$6:$L$7)/100*'Dealer Stats'!G$6/100</f>
        <v>3.0445195607529233E-2</v>
      </c>
      <c r="I41" s="14">
        <f>SUM('Player Stats'!$L$6:$L$7)/100*'Dealer Stats'!H$6/100</f>
        <v>2.6789660688940807E-2</v>
      </c>
      <c r="J41" s="14">
        <f>SUM('Player Stats'!$L$6:$L$7)/100*'Dealer Stats'!I$6/100</f>
        <v>4.654547175507559E-2</v>
      </c>
      <c r="K41" s="14">
        <f>SUM('Player Stats'!$L$6:$L$7)/100*'Dealer Stats'!J$6/100</f>
        <v>0.13129013983185125</v>
      </c>
      <c r="L41" s="14">
        <f>SUM('Player Stats'!$L$6:$L$7)/100*'Dealer Stats'!K$6/100</f>
        <v>4.255913404216867E-2</v>
      </c>
      <c r="BV41" s="30" t="s">
        <v>39</v>
      </c>
      <c r="BW41" s="14">
        <v>20</v>
      </c>
      <c r="BX41" s="14">
        <f>SUM('Dealer Stats'!B$3:B$6,'Dealer Stats'!B$8)/100</f>
        <v>0.88486359773797862</v>
      </c>
      <c r="BY41" s="14">
        <f>SUM('Dealer Stats'!C$3:C$6,'Dealer Stats'!C$8)/100</f>
        <v>0.88790352785853854</v>
      </c>
      <c r="BZ41" s="14">
        <f>SUM('Dealer Stats'!D$3:D$6,'Dealer Stats'!D$8)/100</f>
        <v>0.89047984667530011</v>
      </c>
      <c r="CA41" s="14">
        <f>SUM('Dealer Stats'!E$3:E$6,'Dealer Stats'!E$8)/100</f>
        <v>0.89390567551073186</v>
      </c>
      <c r="CB41" s="14">
        <f>SUM('Dealer Stats'!F$3:F$6,'Dealer Stats'!F$8)/100</f>
        <v>0.9028266628940661</v>
      </c>
      <c r="CC41" s="14">
        <f>SUM('Dealer Stats'!G$3:G$6,'Dealer Stats'!G$8)/100</f>
        <v>0.92610669383608357</v>
      </c>
      <c r="CD41" s="14">
        <f>SUM('Dealer Stats'!H$3:H$6,'Dealer Stats'!H$8)/100</f>
        <v>0.93051614774461233</v>
      </c>
      <c r="CE41" s="14">
        <f>SUM('Dealer Stats'!I$3:I$6,'Dealer Stats'!I$8)/100</f>
        <v>0.93901586963745121</v>
      </c>
      <c r="CF41" s="14">
        <f>SUM('Dealer Stats'!J$3:J$6,'Dealer Stats'!J$8)/100</f>
        <v>0.88791927908926604</v>
      </c>
      <c r="CG41" s="14">
        <f>SUM('Dealer Stats'!K$3:K$6,'Dealer Stats'!K$8)/100</f>
        <v>0.65950034956709369</v>
      </c>
    </row>
    <row r="42" spans="1:85" x14ac:dyDescent="0.3">
      <c r="BV42" s="30" t="s">
        <v>40</v>
      </c>
      <c r="BW42" s="14">
        <v>12</v>
      </c>
      <c r="BX42" s="14">
        <f>'Dealer Stats'!B$8/100</f>
        <v>0.36510702263797301</v>
      </c>
      <c r="BY42" s="14">
        <f>'Dealer Stats'!C$8/100</f>
        <v>0.38388054354198159</v>
      </c>
      <c r="BZ42" s="14">
        <f>'Dealer Stats'!D$8/100</f>
        <v>0.40276003232576441</v>
      </c>
      <c r="CA42" s="14">
        <f>'Dealer Stats'!E$8/100</f>
        <v>0.42467784901729094</v>
      </c>
      <c r="CB42" s="14">
        <f>'Dealer Stats'!F$8/100</f>
        <v>0.42238329041700517</v>
      </c>
      <c r="CC42" s="14">
        <f>'Dealer Stats'!G$8/100</f>
        <v>0.261737739182199</v>
      </c>
      <c r="CD42" s="14">
        <f>'Dealer Stats'!H$8/100</f>
        <v>0.2438387201183706</v>
      </c>
      <c r="CE42" s="14">
        <f>'Dealer Stats'!I$8/100</f>
        <v>0.22925142288328501</v>
      </c>
      <c r="CF42" s="14">
        <f>'Dealer Stats'!J$8/100</f>
        <v>0.2125019093612748</v>
      </c>
      <c r="CG42" s="14">
        <f>'Dealer Stats'!K$8/100</f>
        <v>0.27075844008772032</v>
      </c>
    </row>
    <row r="43" spans="1:85" x14ac:dyDescent="0.3">
      <c r="A43" s="41" t="s">
        <v>46</v>
      </c>
      <c r="B43" s="41"/>
      <c r="C43" s="41"/>
      <c r="Q43" s="38" t="s">
        <v>57</v>
      </c>
      <c r="R43" s="38"/>
      <c r="S43" s="38"/>
      <c r="T43" s="38"/>
      <c r="U43" s="38"/>
      <c r="V43" s="38"/>
      <c r="W43" s="38"/>
      <c r="X43" s="38"/>
      <c r="Y43" s="38"/>
      <c r="Z43" s="38"/>
      <c r="AB43" s="41" t="s">
        <v>60</v>
      </c>
      <c r="AC43" s="41"/>
      <c r="AD43" s="41"/>
      <c r="AE43" s="15"/>
    </row>
    <row r="44" spans="1:85" x14ac:dyDescent="0.3">
      <c r="A44" s="37" t="s">
        <v>10</v>
      </c>
      <c r="B44" s="37"/>
      <c r="C44" s="14">
        <v>2</v>
      </c>
      <c r="D44" s="14">
        <v>3</v>
      </c>
      <c r="E44" s="14">
        <v>4</v>
      </c>
      <c r="F44" s="14">
        <v>5</v>
      </c>
      <c r="G44" s="14">
        <v>6</v>
      </c>
      <c r="H44" s="14">
        <v>7</v>
      </c>
      <c r="I44" s="14">
        <v>8</v>
      </c>
      <c r="J44" s="14">
        <v>9</v>
      </c>
      <c r="K44" s="14">
        <v>10</v>
      </c>
      <c r="L44" s="14">
        <v>11</v>
      </c>
      <c r="Q44" s="38"/>
      <c r="R44" s="38"/>
      <c r="S44" s="38"/>
      <c r="T44" s="38"/>
      <c r="U44" s="38"/>
      <c r="V44" s="38"/>
      <c r="W44" s="38"/>
      <c r="X44" s="38"/>
      <c r="Y44" s="38"/>
      <c r="Z44" s="38"/>
      <c r="AB44" s="41" t="s">
        <v>58</v>
      </c>
      <c r="AC44" s="41"/>
      <c r="AD44" s="41"/>
      <c r="AE44" s="15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</row>
    <row r="45" spans="1:85" ht="18" customHeight="1" x14ac:dyDescent="0.3">
      <c r="B45" s="14">
        <v>17</v>
      </c>
      <c r="C45" s="14">
        <f>SUM('Player Stats'!$M$3:$M$7)/100*'Dealer Stats'!B$3/100</f>
        <v>5.3319062375177584E-2</v>
      </c>
      <c r="D45" s="14">
        <f>SUM('Player Stats'!$M$3:$M$7)/100*'Dealer Stats'!C$3/100</f>
        <v>5.1404543533061967E-2</v>
      </c>
      <c r="E45" s="14">
        <f>SUM('Player Stats'!$M$3:$M$7)/100*'Dealer Stats'!D$3/100</f>
        <v>5.0061055623239759E-2</v>
      </c>
      <c r="F45" s="14">
        <f>SUM('Player Stats'!$M$3:$M$7)/100*'Dealer Stats'!E$3/100</f>
        <v>4.6742564680592381E-2</v>
      </c>
      <c r="G45" s="14">
        <f>SUM('Player Stats'!$M$3:$M$7)/100*'Dealer Stats'!F$3/100</f>
        <v>6.3943500465044809E-2</v>
      </c>
      <c r="H45" s="14">
        <f>SUM('Player Stats'!$M$3:$M$7)/100*'Dealer Stats'!G$3/100</f>
        <v>0.14220921561792368</v>
      </c>
      <c r="I45" s="14">
        <f>SUM('Player Stats'!$M$3:$M$7)/100*'Dealer Stats'!H$3/100</f>
        <v>4.9749131971510929E-2</v>
      </c>
      <c r="J45" s="14">
        <f>SUM('Player Stats'!$M$3:$M$7)/100*'Dealer Stats'!I$3/100</f>
        <v>4.6370992534041318E-2</v>
      </c>
      <c r="K45" s="14">
        <f>SUM('Player Stats'!$M$3:$M$7)/100*'Dealer Stats'!J$3/100</f>
        <v>4.3179434521940348E-2</v>
      </c>
      <c r="L45" s="14">
        <f>SUM('Player Stats'!$M$3:$M$7)/100*'Dealer Stats'!K$3/100</f>
        <v>2.107301081705627E-2</v>
      </c>
      <c r="Q45" s="14">
        <v>2</v>
      </c>
      <c r="R45" s="14">
        <v>3</v>
      </c>
      <c r="S45" s="14">
        <v>4</v>
      </c>
      <c r="T45" s="14">
        <v>5</v>
      </c>
      <c r="U45" s="14">
        <v>6</v>
      </c>
      <c r="V45" s="14">
        <v>7</v>
      </c>
      <c r="W45" s="14">
        <v>8</v>
      </c>
      <c r="X45" s="14">
        <v>9</v>
      </c>
      <c r="Y45" s="14">
        <v>10</v>
      </c>
      <c r="Z45" s="14">
        <v>11</v>
      </c>
      <c r="AB45" s="41" t="s">
        <v>59</v>
      </c>
      <c r="AC45" s="41"/>
      <c r="AD45" s="41"/>
      <c r="AE45" s="41"/>
      <c r="BX45" s="38" t="s">
        <v>70</v>
      </c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ht="14.4" customHeight="1" x14ac:dyDescent="0.3">
      <c r="B46" s="14">
        <v>18</v>
      </c>
      <c r="C46" s="14">
        <f>SUM('Player Stats'!$M$4:$M$7)/100*'Dealer Stats'!B$4/100</f>
        <v>4.0882880214359485E-2</v>
      </c>
      <c r="D46" s="14">
        <f>SUM('Player Stats'!$M$4:$M$7)/100*'Dealer Stats'!C$4/100</f>
        <v>3.9806910239995316E-2</v>
      </c>
      <c r="E46" s="14">
        <f>SUM('Player Stats'!$M$4:$M$7)/100*'Dealer Stats'!D$4/100</f>
        <v>3.7996213750205857E-2</v>
      </c>
      <c r="F46" s="14">
        <f>SUM('Player Stats'!$M$4:$M$7)/100*'Dealer Stats'!E$4/100</f>
        <v>3.7463715490121827E-2</v>
      </c>
      <c r="G46" s="14">
        <f>SUM('Player Stats'!$M$4:$M$7)/100*'Dealer Stats'!F$4/100</f>
        <v>3.2850287800917477E-2</v>
      </c>
      <c r="H46" s="14">
        <f>SUM('Player Stats'!$M$4:$M$7)/100*'Dealer Stats'!G$4/100</f>
        <v>4.2607325261321216E-2</v>
      </c>
      <c r="I46" s="14">
        <f>SUM('Player Stats'!$M$4:$M$7)/100*'Dealer Stats'!H$4/100</f>
        <v>0.11090922161260591</v>
      </c>
      <c r="J46" s="14">
        <f>SUM('Player Stats'!$M$4:$M$7)/100*'Dealer Stats'!I$4/100</f>
        <v>3.6244300968922866E-2</v>
      </c>
      <c r="K46" s="14">
        <f>SUM('Player Stats'!$M$4:$M$7)/100*'Dealer Stats'!J$4/100</f>
        <v>3.4480173068554068E-2</v>
      </c>
      <c r="L46" s="14">
        <f>SUM('Player Stats'!$M$4:$M$7)/100*'Dealer Stats'!K$4/100</f>
        <v>3.5257561135626447E-2</v>
      </c>
      <c r="P46" s="14">
        <v>6</v>
      </c>
      <c r="Q46" s="14">
        <f>Q4-Q25</f>
        <v>1.0737746982695862E-2</v>
      </c>
      <c r="R46" s="14">
        <f t="shared" ref="R46:Z46" si="29">R4-R25</f>
        <v>1.0352188460012346E-2</v>
      </c>
      <c r="S46" s="14">
        <f t="shared" si="29"/>
        <v>1.0081627939865279E-2</v>
      </c>
      <c r="T46" s="14">
        <f t="shared" si="29"/>
        <v>9.4133281889097198E-3</v>
      </c>
      <c r="U46" s="14">
        <f t="shared" si="29"/>
        <v>1.28773669039835E-2</v>
      </c>
      <c r="V46" s="14">
        <f t="shared" si="29"/>
        <v>2.8639036545094809E-2</v>
      </c>
      <c r="W46" s="14">
        <f t="shared" si="29"/>
        <v>1.001881068275351E-2</v>
      </c>
      <c r="X46" s="14">
        <f t="shared" si="29"/>
        <v>9.3384985216622418E-3</v>
      </c>
      <c r="Y46" s="14">
        <f t="shared" si="29"/>
        <v>8.695761367482846E-3</v>
      </c>
      <c r="Z46" s="14">
        <f t="shared" si="29"/>
        <v>4.2438229075555389E-3</v>
      </c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ht="14.4" customHeight="1" x14ac:dyDescent="0.3">
      <c r="B47" s="14">
        <v>19</v>
      </c>
      <c r="C47" s="14">
        <f>SUM('Player Stats'!$M$5:$M$7)/100*'Dealer Stats'!B$5/100</f>
        <v>2.9555834639394662E-2</v>
      </c>
      <c r="D47" s="14">
        <f>SUM('Player Stats'!$M$5:$M$7)/100*'Dealer Stats'!C$5/100</f>
        <v>2.8512372899843583E-2</v>
      </c>
      <c r="E47" s="14">
        <f>SUM('Player Stats'!$M$5:$M$7)/100*'Dealer Stats'!D$5/100</f>
        <v>2.7782816129294723E-2</v>
      </c>
      <c r="F47" s="14">
        <f>SUM('Player Stats'!$M$5:$M$7)/100*'Dealer Stats'!E$5/100</f>
        <v>2.6915483119396007E-2</v>
      </c>
      <c r="G47" s="14">
        <f>SUM('Player Stats'!$M$5:$M$7)/100*'Dealer Stats'!F$5/100</f>
        <v>2.4634355403314333E-2</v>
      </c>
      <c r="H47" s="14">
        <f>SUM('Player Stats'!$M$5:$M$7)/100*'Dealer Stats'!G$5/100</f>
        <v>1.8183100713133261E-2</v>
      </c>
      <c r="I47" s="14">
        <f>SUM('Player Stats'!$M$5:$M$7)/100*'Dealer Stats'!H$5/100</f>
        <v>2.9823717293065034E-2</v>
      </c>
      <c r="J47" s="14">
        <f>SUM('Player Stats'!$M$5:$M$7)/100*'Dealer Stats'!I$5/100</f>
        <v>8.1357581434646123E-2</v>
      </c>
      <c r="K47" s="14">
        <f>SUM('Player Stats'!$M$5:$M$7)/100*'Dealer Stats'!J$5/100</f>
        <v>2.5918203997650165E-2</v>
      </c>
      <c r="L47" s="14">
        <f>SUM('Player Stats'!$M$5:$M$7)/100*'Dealer Stats'!K$5/100</f>
        <v>2.5387233775156625E-2</v>
      </c>
      <c r="P47" s="14">
        <v>7</v>
      </c>
      <c r="Q47" s="14">
        <f t="shared" ref="Q47:Z47" si="30">Q5-Q26</f>
        <v>6.3758442107494595E-2</v>
      </c>
      <c r="R47" s="14">
        <f t="shared" si="30"/>
        <v>6.1567444436297802E-2</v>
      </c>
      <c r="S47" s="14">
        <f t="shared" si="30"/>
        <v>5.9765045929841332E-2</v>
      </c>
      <c r="T47" s="14">
        <f t="shared" si="30"/>
        <v>5.6301694998126484E-2</v>
      </c>
      <c r="U47" s="14">
        <f t="shared" si="30"/>
        <v>7.2403236411264227E-2</v>
      </c>
      <c r="V47" s="14">
        <f t="shared" si="30"/>
        <v>0.15338237866869858</v>
      </c>
      <c r="W47" s="14">
        <f t="shared" si="30"/>
        <v>7.77482156357166E-2</v>
      </c>
      <c r="X47" s="14">
        <f t="shared" si="30"/>
        <v>5.562287518616163E-2</v>
      </c>
      <c r="Y47" s="14">
        <f t="shared" si="30"/>
        <v>5.1977832775071536E-2</v>
      </c>
      <c r="Z47" s="14">
        <f t="shared" si="30"/>
        <v>2.9991606722363229E-2</v>
      </c>
      <c r="BW47" s="14" t="s">
        <v>74</v>
      </c>
      <c r="BX47" s="14">
        <v>2</v>
      </c>
      <c r="BY47" s="14">
        <v>3</v>
      </c>
      <c r="BZ47" s="14">
        <v>4</v>
      </c>
      <c r="CA47" s="14">
        <v>5</v>
      </c>
      <c r="CB47" s="14">
        <v>6</v>
      </c>
      <c r="CC47" s="14">
        <v>7</v>
      </c>
      <c r="CD47" s="14">
        <v>8</v>
      </c>
      <c r="CE47" s="14">
        <v>9</v>
      </c>
      <c r="CF47" s="14">
        <v>10</v>
      </c>
      <c r="CG47" s="14">
        <v>11</v>
      </c>
    </row>
    <row r="48" spans="1:85" x14ac:dyDescent="0.3">
      <c r="B48" s="14">
        <v>20</v>
      </c>
      <c r="C48" s="14">
        <f>SUM('Player Stats'!$M$6:$M$7)/100*'Dealer Stats'!B$6/100</f>
        <v>1.8734371958193333E-2</v>
      </c>
      <c r="D48" s="14">
        <f>SUM('Player Stats'!$M$6:$M$7)/100*'Dealer Stats'!C$6/100</f>
        <v>1.8306192208956032E-2</v>
      </c>
      <c r="E48" s="14">
        <f>SUM('Player Stats'!$M$6:$M$7)/100*'Dealer Stats'!D$6/100</f>
        <v>1.7719331725584622E-2</v>
      </c>
      <c r="F48" s="14">
        <f>SUM('Player Stats'!$M$6:$M$7)/100*'Dealer Stats'!E$6/100</f>
        <v>1.7037946222297123E-2</v>
      </c>
      <c r="G48" s="14">
        <f>SUM('Player Stats'!$M$6:$M$7)/100*'Dealer Stats'!F$6/100</f>
        <v>1.5708285178952751E-2</v>
      </c>
      <c r="H48" s="14">
        <f>SUM('Player Stats'!$M$6:$M$7)/100*'Dealer Stats'!G$6/100</f>
        <v>1.2173482805754971E-2</v>
      </c>
      <c r="I48" s="14">
        <f>SUM('Player Stats'!$M$6:$M$7)/100*'Dealer Stats'!H$6/100</f>
        <v>1.0711820609494754E-2</v>
      </c>
      <c r="J48" s="14">
        <f>SUM('Player Stats'!$M$6:$M$7)/100*'Dealer Stats'!I$6/100</f>
        <v>1.8611163068239199E-2</v>
      </c>
      <c r="K48" s="14">
        <f>SUM('Player Stats'!$M$6:$M$7)/100*'Dealer Stats'!J$6/100</f>
        <v>5.2496238828991154E-2</v>
      </c>
      <c r="L48" s="14">
        <f>SUM('Player Stats'!$M$6:$M$7)/100*'Dealer Stats'!K$6/100</f>
        <v>1.7017229686053802E-2</v>
      </c>
      <c r="P48" s="14">
        <v>8</v>
      </c>
      <c r="Q48" s="14">
        <f t="shared" ref="Q48:Z48" si="31">Q6-Q27</f>
        <v>0.12527401599141874</v>
      </c>
      <c r="R48" s="14">
        <f t="shared" si="31"/>
        <v>0.12127347473796829</v>
      </c>
      <c r="S48" s="14">
        <f t="shared" si="31"/>
        <v>0.11714283891837007</v>
      </c>
      <c r="T48" s="14">
        <f t="shared" si="31"/>
        <v>0.1121934124450002</v>
      </c>
      <c r="U48" s="14">
        <f t="shared" si="31"/>
        <v>0.12634298222215945</v>
      </c>
      <c r="V48" s="14">
        <f t="shared" si="31"/>
        <v>0.23060302855895753</v>
      </c>
      <c r="W48" s="14">
        <f t="shared" si="31"/>
        <v>0.20890861249661835</v>
      </c>
      <c r="X48" s="14">
        <f t="shared" si="31"/>
        <v>0.12833831790872283</v>
      </c>
      <c r="Y48" s="14">
        <f t="shared" si="31"/>
        <v>0.10383180705617465</v>
      </c>
      <c r="Z48" s="14">
        <f t="shared" si="31"/>
        <v>7.8032076158145558E-2</v>
      </c>
      <c r="AN48" s="41" t="s">
        <v>65</v>
      </c>
      <c r="AO48" s="41"/>
      <c r="AP48" s="41"/>
      <c r="AQ48" s="41"/>
      <c r="AR48" s="41"/>
      <c r="AS48" s="41"/>
      <c r="BD48" s="38" t="s">
        <v>55</v>
      </c>
      <c r="BE48" s="38"/>
      <c r="BF48" s="38"/>
      <c r="BG48" s="38"/>
      <c r="BH48" s="38"/>
      <c r="BI48" s="38"/>
      <c r="BJ48" s="38"/>
      <c r="BK48" s="38"/>
      <c r="BL48" s="38"/>
      <c r="BM48" s="38"/>
      <c r="BV48" s="30" t="s">
        <v>31</v>
      </c>
      <c r="BW48" s="14">
        <v>4</v>
      </c>
      <c r="BX48" s="14">
        <f>'Dealer Stats'!B$8/100</f>
        <v>0.36510702263797301</v>
      </c>
      <c r="BY48" s="14">
        <f>'Dealer Stats'!C$8/100</f>
        <v>0.38388054354198159</v>
      </c>
      <c r="BZ48" s="14">
        <f>'Dealer Stats'!D$8/100</f>
        <v>0.40276003232576441</v>
      </c>
      <c r="CA48" s="14">
        <f>'Dealer Stats'!E$8/100</f>
        <v>0.42467784901729094</v>
      </c>
      <c r="CB48" s="14">
        <f>'Dealer Stats'!F$8/100</f>
        <v>0.42238329041700517</v>
      </c>
      <c r="CC48" s="14">
        <f>'Dealer Stats'!G$8/100</f>
        <v>0.261737739182199</v>
      </c>
      <c r="CD48" s="14">
        <f>'Dealer Stats'!H$8/100</f>
        <v>0.2438387201183706</v>
      </c>
      <c r="CE48" s="14">
        <f>'Dealer Stats'!I$8/100</f>
        <v>0.22925142288328501</v>
      </c>
      <c r="CF48" s="14">
        <f>'Dealer Stats'!J$8/100</f>
        <v>0.2125019093612748</v>
      </c>
      <c r="CG48" s="14">
        <f>'Dealer Stats'!K$8/100</f>
        <v>0.27075844008772032</v>
      </c>
    </row>
    <row r="49" spans="1:108" x14ac:dyDescent="0.3">
      <c r="P49" s="14">
        <v>9</v>
      </c>
      <c r="Q49" s="14">
        <f t="shared" ref="Q49:Z49" si="32">Q7-Q28</f>
        <v>0.19546662846284191</v>
      </c>
      <c r="R49" s="14">
        <f t="shared" si="32"/>
        <v>0.18919109642010995</v>
      </c>
      <c r="S49" s="14">
        <f t="shared" si="32"/>
        <v>0.18305755177686045</v>
      </c>
      <c r="T49" s="14">
        <f t="shared" si="32"/>
        <v>0.17579292781355566</v>
      </c>
      <c r="U49" s="14">
        <f t="shared" si="32"/>
        <v>0.18856342562257034</v>
      </c>
      <c r="V49" s="14">
        <f t="shared" si="32"/>
        <v>0.30083371221792043</v>
      </c>
      <c r="W49" s="14">
        <f t="shared" si="32"/>
        <v>0.29238187237489022</v>
      </c>
      <c r="X49" s="14">
        <f t="shared" si="32"/>
        <v>0.26529226735972133</v>
      </c>
      <c r="Y49" s="14">
        <f t="shared" si="32"/>
        <v>0.18239793895657455</v>
      </c>
      <c r="Z49" s="14">
        <f t="shared" si="32"/>
        <v>0.13378053473419638</v>
      </c>
      <c r="AN49" s="37" t="s">
        <v>10</v>
      </c>
      <c r="AO49" s="37"/>
      <c r="AP49" s="14">
        <v>2</v>
      </c>
      <c r="AQ49" s="14">
        <v>3</v>
      </c>
      <c r="AR49" s="14">
        <v>4</v>
      </c>
      <c r="AS49" s="14">
        <v>5</v>
      </c>
      <c r="AT49" s="14">
        <v>6</v>
      </c>
      <c r="AU49" s="14">
        <v>7</v>
      </c>
      <c r="AV49" s="14">
        <v>8</v>
      </c>
      <c r="AW49" s="14">
        <v>9</v>
      </c>
      <c r="AX49" s="14">
        <v>10</v>
      </c>
      <c r="AY49" s="14">
        <v>11</v>
      </c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V49" s="30" t="s">
        <v>32</v>
      </c>
      <c r="BW49" s="14">
        <v>6</v>
      </c>
      <c r="BX49" s="14">
        <f>Q4</f>
        <v>0.37584476962066887</v>
      </c>
      <c r="BY49" s="14">
        <f>R4</f>
        <v>0.39423273200199394</v>
      </c>
      <c r="BZ49" s="14">
        <f>S4</f>
        <v>0.41284166026562968</v>
      </c>
      <c r="CA49" s="14">
        <f>T4</f>
        <v>0.43409117720620066</v>
      </c>
      <c r="CB49" s="14">
        <f>U4</f>
        <v>0.43526065732098868</v>
      </c>
      <c r="CC49" s="14">
        <f>V4</f>
        <v>0.29037677572729381</v>
      </c>
      <c r="CD49" s="14">
        <f>W4</f>
        <v>0.25385753080112411</v>
      </c>
      <c r="CE49" s="14">
        <f>X4</f>
        <v>0.23858992140494725</v>
      </c>
      <c r="CF49" s="14">
        <f>Y4</f>
        <v>0.22119767072875765</v>
      </c>
      <c r="CG49" s="14">
        <f>Z4</f>
        <v>0.27500226299527586</v>
      </c>
    </row>
    <row r="50" spans="1:108" x14ac:dyDescent="0.3">
      <c r="A50" s="41" t="s">
        <v>47</v>
      </c>
      <c r="B50" s="41"/>
      <c r="C50" s="41"/>
      <c r="P50" s="14">
        <v>10</v>
      </c>
      <c r="Q50" s="14">
        <f t="shared" ref="Q50:Z50" si="33">Q8-Q29</f>
        <v>0.26397624606965209</v>
      </c>
      <c r="R50" s="14">
        <f t="shared" si="33"/>
        <v>0.25583597052706814</v>
      </c>
      <c r="S50" s="14">
        <f t="shared" si="33"/>
        <v>0.24755487525307818</v>
      </c>
      <c r="T50" s="14">
        <f t="shared" si="33"/>
        <v>0.23783389274243399</v>
      </c>
      <c r="U50" s="14">
        <f t="shared" si="33"/>
        <v>0.24942961056469592</v>
      </c>
      <c r="V50" s="14">
        <f t="shared" si="33"/>
        <v>0.37045672996795986</v>
      </c>
      <c r="W50" s="14">
        <f t="shared" si="33"/>
        <v>0.36175580158556686</v>
      </c>
      <c r="X50" s="14">
        <f t="shared" si="33"/>
        <v>0.34857205285138482</v>
      </c>
      <c r="Y50" s="14">
        <f t="shared" si="33"/>
        <v>0.31380719511228095</v>
      </c>
      <c r="Z50" s="14">
        <f t="shared" si="33"/>
        <v>0.18959490945436935</v>
      </c>
      <c r="AO50" s="14">
        <v>17</v>
      </c>
      <c r="AP50" s="14">
        <f>16/52*'Dealer Stats'!B$3/100</f>
        <v>4.2564042093569079E-2</v>
      </c>
      <c r="AQ50" s="14">
        <f>16/52*'Dealer Stats'!C$3/100</f>
        <v>4.1035702003652613E-2</v>
      </c>
      <c r="AR50" s="14">
        <f>16/52*'Dealer Stats'!D$3/100</f>
        <v>3.9963209851718313E-2</v>
      </c>
      <c r="AS50" s="14">
        <f>16/52*'Dealer Stats'!E$3/100</f>
        <v>3.7314093721804366E-2</v>
      </c>
      <c r="AT50" s="14">
        <f>16/52*'Dealer Stats'!F$3/100</f>
        <v>5.1045418358132866E-2</v>
      </c>
      <c r="AU50" s="14">
        <f>16/52*'Dealer Stats'!G$3/100</f>
        <v>0.11352410882740292</v>
      </c>
      <c r="AV50" s="14">
        <f>16/52*'Dealer Stats'!H$3/100</f>
        <v>3.9714204508212003E-2</v>
      </c>
      <c r="AW50" s="14">
        <f>16/52*'Dealer Stats'!I$3/100</f>
        <v>3.7017471617399912E-2</v>
      </c>
      <c r="AX50" s="14">
        <f>16/52*'Dealer Stats'!J$3/100</f>
        <v>3.4469684699932002E-2</v>
      </c>
      <c r="AY50" s="14">
        <f>16/52*'Dealer Stats'!K$3/100</f>
        <v>1.6822361074995029E-2</v>
      </c>
      <c r="BD50" s="14">
        <v>2</v>
      </c>
      <c r="BE50" s="14">
        <v>3</v>
      </c>
      <c r="BF50" s="14">
        <v>4</v>
      </c>
      <c r="BG50" s="14">
        <v>5</v>
      </c>
      <c r="BH50" s="14">
        <v>6</v>
      </c>
      <c r="BI50" s="14">
        <v>7</v>
      </c>
      <c r="BJ50" s="14">
        <v>8</v>
      </c>
      <c r="BK50" s="14">
        <v>9</v>
      </c>
      <c r="BL50" s="14">
        <v>10</v>
      </c>
      <c r="BM50" s="14">
        <v>11</v>
      </c>
      <c r="BV50" s="30" t="s">
        <v>33</v>
      </c>
      <c r="BW50" s="14">
        <v>8</v>
      </c>
      <c r="BX50" s="14">
        <f>Q6</f>
        <v>0.49038103862939175</v>
      </c>
      <c r="BY50" s="14">
        <f>R6</f>
        <v>0.50515401827994988</v>
      </c>
      <c r="BZ50" s="14">
        <f>S6</f>
        <v>0.51990287124413448</v>
      </c>
      <c r="CA50" s="14">
        <f>T6</f>
        <v>0.53687126146229114</v>
      </c>
      <c r="CB50" s="14">
        <f>U6</f>
        <v>0.54872627263916463</v>
      </c>
      <c r="CC50" s="14">
        <f>V6</f>
        <v>0.49234076774115654</v>
      </c>
      <c r="CD50" s="14">
        <f>W6</f>
        <v>0.45274733261498895</v>
      </c>
      <c r="CE50" s="14">
        <f>X6</f>
        <v>0.35758974079200784</v>
      </c>
      <c r="CF50" s="14">
        <f>Y6</f>
        <v>0.31633371641744945</v>
      </c>
      <c r="CG50" s="14">
        <f>Z6</f>
        <v>0.34879051624586588</v>
      </c>
    </row>
    <row r="51" spans="1:108" x14ac:dyDescent="0.3">
      <c r="A51" s="37" t="s">
        <v>10</v>
      </c>
      <c r="B51" s="37"/>
      <c r="C51" s="14">
        <v>2</v>
      </c>
      <c r="D51" s="14">
        <v>3</v>
      </c>
      <c r="E51" s="14">
        <v>4</v>
      </c>
      <c r="F51" s="14">
        <v>5</v>
      </c>
      <c r="G51" s="14">
        <v>6</v>
      </c>
      <c r="H51" s="14">
        <v>7</v>
      </c>
      <c r="I51" s="14">
        <v>8</v>
      </c>
      <c r="J51" s="14">
        <v>9</v>
      </c>
      <c r="K51" s="14">
        <v>10</v>
      </c>
      <c r="L51" s="14">
        <v>11</v>
      </c>
      <c r="P51" s="14">
        <v>11</v>
      </c>
      <c r="Q51" s="14">
        <f t="shared" ref="Q51:Z51" si="34">Q9-Q30</f>
        <v>0.26250488887783074</v>
      </c>
      <c r="R51" s="14">
        <f t="shared" si="34"/>
        <v>0.25441117581219858</v>
      </c>
      <c r="S51" s="14">
        <f t="shared" si="34"/>
        <v>0.24617619838609184</v>
      </c>
      <c r="T51" s="14">
        <f t="shared" si="34"/>
        <v>0.2365097042427175</v>
      </c>
      <c r="U51" s="14">
        <f t="shared" si="34"/>
        <v>0.24802153851354547</v>
      </c>
      <c r="V51" s="14">
        <f t="shared" si="34"/>
        <v>0.36827070404936901</v>
      </c>
      <c r="W51" s="14">
        <f t="shared" si="34"/>
        <v>0.35962772411364108</v>
      </c>
      <c r="X51" s="14">
        <f t="shared" si="34"/>
        <v>0.34658814393839776</v>
      </c>
      <c r="Y51" s="14">
        <f t="shared" si="34"/>
        <v>0.31229365263918196</v>
      </c>
      <c r="Z51" s="14">
        <f t="shared" si="34"/>
        <v>0.18856866300493685</v>
      </c>
      <c r="AO51" s="14">
        <v>18</v>
      </c>
      <c r="AP51" s="14">
        <f>12/52*'Dealer Stats'!B$4/100</f>
        <v>3.0573886389465767E-2</v>
      </c>
      <c r="AQ51" s="14">
        <f>12/52*'Dealer Stats'!C$4/100</f>
        <v>2.9769232128753185E-2</v>
      </c>
      <c r="AR51" s="14">
        <f>12/52*'Dealer Stats'!D$4/100</f>
        <v>2.8415119393193446E-2</v>
      </c>
      <c r="AS51" s="14">
        <f>12/52*'Dealer Stats'!E$4/100</f>
        <v>2.8016895461292508E-2</v>
      </c>
      <c r="AT51" s="14">
        <f>12/52*'Dealer Stats'!F$4/100</f>
        <v>2.4566785946107041E-2</v>
      </c>
      <c r="AU51" s="14">
        <f>12/52*'Dealer Stats'!G$4/100</f>
        <v>3.18634967758731E-2</v>
      </c>
      <c r="AV51" s="14">
        <f>12/52*'Dealer Stats'!H$4/100</f>
        <v>8.2942442493004281E-2</v>
      </c>
      <c r="AW51" s="14">
        <f>12/52*'Dealer Stats'!I$4/100</f>
        <v>2.7104967514011855E-2</v>
      </c>
      <c r="AX51" s="14">
        <f>12/52*'Dealer Stats'!J$4/100</f>
        <v>2.5785680670238592E-2</v>
      </c>
      <c r="AY51" s="14">
        <f>12/52*'Dealer Stats'!K$4/100</f>
        <v>2.6367043194566054E-2</v>
      </c>
      <c r="BC51" s="14" t="s">
        <v>23</v>
      </c>
      <c r="BD51" s="14">
        <f>SUM(AP$50:AP$53)+'Dealer Stats'!B$8/100</f>
        <v>0.4672190542466883</v>
      </c>
      <c r="BE51" s="14">
        <f>SUM(AQ$50:AQ$53)+'Dealer Stats'!C$8/100</f>
        <v>0.48275273366355798</v>
      </c>
      <c r="BF51" s="14">
        <f>SUM(AR$50:AR$53)+'Dealer Stats'!D$8/100</f>
        <v>0.49842849771971143</v>
      </c>
      <c r="BG51" s="14">
        <f>SUM(AS$50:AS$53)+'Dealer Stats'!E$8/100</f>
        <v>0.51638320986258035</v>
      </c>
      <c r="BH51" s="14">
        <f>SUM(AT$50:AT$53)+'Dealer Stats'!F$8/100</f>
        <v>0.52219149939374243</v>
      </c>
      <c r="BI51" s="14">
        <f>SUM(AU$50:AU$53)+'Dealer Stats'!G$8/100</f>
        <v>0.42527299545429365</v>
      </c>
      <c r="BJ51" s="14">
        <f>SUM(AV$50:AV$53)+'Dealer Stats'!H$8/100</f>
        <v>0.39165486106809455</v>
      </c>
      <c r="BK51" s="14">
        <f>SUM(AW$50:AW$53)+'Dealer Stats'!I$8/100</f>
        <v>0.35672716255799319</v>
      </c>
      <c r="BL51" s="14">
        <f>SUM(AX$50:AX$53)+'Dealer Stats'!J$8/100</f>
        <v>0.31611569928859784</v>
      </c>
      <c r="BM51" s="14">
        <f>SUM(AY$50:AY$53)+'Dealer Stats'!K$8/100</f>
        <v>0.33929584541299457</v>
      </c>
      <c r="BV51" s="30" t="s">
        <v>34</v>
      </c>
      <c r="BW51" s="14">
        <v>10</v>
      </c>
      <c r="BX51" s="14">
        <f>Q8</f>
        <v>0.6290832687076251</v>
      </c>
      <c r="BY51" s="14">
        <f>R8</f>
        <v>0.63971651406904972</v>
      </c>
      <c r="BZ51" s="14">
        <f>S8</f>
        <v>0.65031490757884258</v>
      </c>
      <c r="CA51" s="14">
        <f>T8</f>
        <v>0.66251174175972494</v>
      </c>
      <c r="CB51" s="14">
        <f>U8</f>
        <v>0.6718129009817011</v>
      </c>
      <c r="CC51" s="14">
        <f>V8</f>
        <v>0.63219446915015887</v>
      </c>
      <c r="CD51" s="14">
        <f>W8</f>
        <v>0.60559452170393746</v>
      </c>
      <c r="CE51" s="14">
        <f>X8</f>
        <v>0.57782347573466986</v>
      </c>
      <c r="CF51" s="14">
        <f>Y8</f>
        <v>0.52630910447355572</v>
      </c>
      <c r="CG51" s="14">
        <f>Z8</f>
        <v>0.46035334954208967</v>
      </c>
    </row>
    <row r="52" spans="1:108" x14ac:dyDescent="0.3">
      <c r="B52" s="14">
        <v>17</v>
      </c>
      <c r="C52" s="14">
        <f>SUM('Player Stats'!$N$3:$N$7)/100*'Dealer Stats'!B$3/100</f>
        <v>5.3199443774962517E-2</v>
      </c>
      <c r="D52" s="14">
        <f>SUM('Player Stats'!$N$3:$N$7)/100*'Dealer Stats'!C$3/100</f>
        <v>5.1289220058338192E-2</v>
      </c>
      <c r="E52" s="14">
        <f>SUM('Player Stats'!$N$3:$N$7)/100*'Dealer Stats'!D$3/100</f>
        <v>4.9948746195200594E-2</v>
      </c>
      <c r="F52" s="14">
        <f>SUM('Player Stats'!$N$3:$N$7)/100*'Dealer Stats'!E$3/100</f>
        <v>4.6637700117929753E-2</v>
      </c>
      <c r="G52" s="14">
        <f>SUM('Player Stats'!$N$3:$N$7)/100*'Dealer Stats'!F$3/100</f>
        <v>6.3800046479214001E-2</v>
      </c>
      <c r="H52" s="14">
        <f>SUM('Player Stats'!$N$3:$N$7)/100*'Dealer Stats'!G$3/100</f>
        <v>0.14189017648722399</v>
      </c>
      <c r="I52" s="14">
        <f>SUM('Player Stats'!$N$3:$N$7)/100*'Dealer Stats'!H$3/100</f>
        <v>4.9637522328294145E-2</v>
      </c>
      <c r="J52" s="14">
        <f>SUM('Player Stats'!$N$3:$N$7)/100*'Dealer Stats'!I$3/100</f>
        <v>4.6266961574560526E-2</v>
      </c>
      <c r="K52" s="14">
        <f>SUM('Player Stats'!$N$3:$N$7)/100*'Dealer Stats'!J$3/100</f>
        <v>4.3082563660272737E-2</v>
      </c>
      <c r="L52" s="14">
        <f>SUM('Player Stats'!$N$3:$N$7)/100*'Dealer Stats'!K$3/100</f>
        <v>2.1025734590806894E-2</v>
      </c>
      <c r="P52" s="14">
        <v>12</v>
      </c>
      <c r="Q52" s="14">
        <f t="shared" ref="Q52:Z52" si="35">Q10-Q31</f>
        <v>2.9903570282020953E-2</v>
      </c>
      <c r="R52" s="14">
        <f t="shared" si="35"/>
        <v>1.965222227188429E-2</v>
      </c>
      <c r="S52" s="14">
        <f t="shared" si="35"/>
        <v>9.3597254456356804E-3</v>
      </c>
      <c r="T52" s="14">
        <f t="shared" si="35"/>
        <v>-2.7988109999292909E-3</v>
      </c>
      <c r="U52" s="14">
        <f t="shared" si="35"/>
        <v>6.8854846792730795E-3</v>
      </c>
      <c r="V52" s="14">
        <f t="shared" si="35"/>
        <v>0.13446068044829806</v>
      </c>
      <c r="W52" s="14">
        <f t="shared" si="35"/>
        <v>0.12600099384858154</v>
      </c>
      <c r="X52" s="14">
        <f t="shared" si="35"/>
        <v>0.11188944624502364</v>
      </c>
      <c r="Y52" s="14">
        <f t="shared" si="35"/>
        <v>9.054453028700496E-2</v>
      </c>
      <c r="Z52" s="14">
        <f t="shared" si="35"/>
        <v>1.5240864921680142E-2</v>
      </c>
      <c r="AO52" s="14">
        <v>19</v>
      </c>
      <c r="AP52" s="14">
        <f>8/52*'Dealer Stats'!B$5/100</f>
        <v>1.9650268209070464E-2</v>
      </c>
      <c r="AQ52" s="14">
        <f>8/52*'Dealer Stats'!C$5/100</f>
        <v>1.8956520145507E-2</v>
      </c>
      <c r="AR52" s="14">
        <f>8/52*'Dealer Stats'!D$5/100</f>
        <v>1.8471472560489047E-2</v>
      </c>
      <c r="AS52" s="14">
        <f>8/52*'Dealer Stats'!E$5/100</f>
        <v>1.7894824109209201E-2</v>
      </c>
      <c r="AT52" s="14">
        <f>8/52*'Dealer Stats'!F$5/100</f>
        <v>1.6378210824994834E-2</v>
      </c>
      <c r="AU52" s="14">
        <f>8/52*'Dealer Stats'!G$5/100</f>
        <v>1.2089078526964144E-2</v>
      </c>
      <c r="AV52" s="14">
        <f>8/52*'Dealer Stats'!H$5/100</f>
        <v>1.9828370639856294E-2</v>
      </c>
      <c r="AW52" s="14">
        <f>8/52*'Dealer Stats'!I$5/100</f>
        <v>5.40907849680956E-2</v>
      </c>
      <c r="AX52" s="14">
        <f>8/52*'Dealer Stats'!J$5/100</f>
        <v>1.7231780670892906E-2</v>
      </c>
      <c r="AY52" s="14">
        <f>8/52*'Dealer Stats'!K$5/100</f>
        <v>1.687876383308989E-2</v>
      </c>
      <c r="BC52" s="14" t="s">
        <v>24</v>
      </c>
      <c r="BD52" s="14">
        <f>SUM(AP$50:AP$53)+'Dealer Stats'!B$8/100</f>
        <v>0.4672190542466883</v>
      </c>
      <c r="BE52" s="14">
        <f>SUM(AQ$50:AQ$53)+'Dealer Stats'!C$8/100</f>
        <v>0.48275273366355798</v>
      </c>
      <c r="BF52" s="14">
        <f>SUM(AR$50:AR$53)+'Dealer Stats'!D$8/100</f>
        <v>0.49842849771971143</v>
      </c>
      <c r="BG52" s="14">
        <f>SUM(AS$50:AS$53)+'Dealer Stats'!E$8/100</f>
        <v>0.51638320986258035</v>
      </c>
      <c r="BH52" s="14">
        <f>SUM(AT$50:AT$53)+'Dealer Stats'!F$8/100</f>
        <v>0.52219149939374243</v>
      </c>
      <c r="BI52" s="14">
        <f>SUM(AU$50:AU$53)+'Dealer Stats'!G$8/100</f>
        <v>0.42527299545429365</v>
      </c>
      <c r="BJ52" s="14">
        <f>SUM(AV$50:AV$53)+'Dealer Stats'!H$8/100</f>
        <v>0.39165486106809455</v>
      </c>
      <c r="BK52" s="14">
        <f>SUM(AW$50:AW$53)+'Dealer Stats'!I$8/100</f>
        <v>0.35672716255799319</v>
      </c>
      <c r="BL52" s="14">
        <f>SUM(AX$50:AX$53)+'Dealer Stats'!J$8/100</f>
        <v>0.31611569928859784</v>
      </c>
      <c r="BM52" s="14">
        <f>SUM(AY$50:AY$53)+'Dealer Stats'!K$8/100</f>
        <v>0.33929584541299457</v>
      </c>
      <c r="BV52" s="30" t="s">
        <v>35</v>
      </c>
      <c r="BW52" s="14">
        <v>12</v>
      </c>
      <c r="BX52" s="14">
        <f>Q10</f>
        <v>0.39501059291999396</v>
      </c>
      <c r="BY52" s="14">
        <f>R10</f>
        <v>0.40353276581386588</v>
      </c>
      <c r="BZ52" s="14">
        <f>S10</f>
        <v>0.41211975777140009</v>
      </c>
      <c r="CA52" s="14">
        <f>T10</f>
        <v>0.42187903801736165</v>
      </c>
      <c r="CB52" s="14">
        <f>U10</f>
        <v>0.42926877509627825</v>
      </c>
      <c r="CC52" s="14">
        <f>V10</f>
        <v>0.39619841963049707</v>
      </c>
      <c r="CD52" s="14">
        <f>W10</f>
        <v>0.36983971396695214</v>
      </c>
      <c r="CE52" s="14">
        <f>X10</f>
        <v>0.34114086912830865</v>
      </c>
      <c r="CF52" s="14">
        <f>Y10</f>
        <v>0.30304643964827976</v>
      </c>
      <c r="CG52" s="14">
        <f>Z10</f>
        <v>0.28599930500940046</v>
      </c>
    </row>
    <row r="53" spans="1:108" x14ac:dyDescent="0.3">
      <c r="B53" s="14">
        <v>18</v>
      </c>
      <c r="C53" s="14">
        <f>SUM('Player Stats'!$N$4:$N$7)/100*'Dealer Stats'!B$4/100</f>
        <v>4.0789710613602273E-2</v>
      </c>
      <c r="D53" s="14">
        <f>SUM('Player Stats'!$N$4:$N$7)/100*'Dealer Stats'!C$4/100</f>
        <v>3.971619270945461E-2</v>
      </c>
      <c r="E53" s="14">
        <f>SUM('Player Stats'!$N$4:$N$7)/100*'Dealer Stats'!D$4/100</f>
        <v>3.7909622686982558E-2</v>
      </c>
      <c r="F53" s="14">
        <f>SUM('Player Stats'!$N$4:$N$7)/100*'Dealer Stats'!E$4/100</f>
        <v>3.7378337958088988E-2</v>
      </c>
      <c r="G53" s="14">
        <f>SUM('Player Stats'!$N$4:$N$7)/100*'Dealer Stats'!F$4/100</f>
        <v>3.2775423990365898E-2</v>
      </c>
      <c r="H53" s="14">
        <f>SUM('Player Stats'!$N$4:$N$7)/100*'Dealer Stats'!G$4/100</f>
        <v>4.2510225755045837E-2</v>
      </c>
      <c r="I53" s="14">
        <f>SUM('Player Stats'!$N$4:$N$7)/100*'Dealer Stats'!H$4/100</f>
        <v>0.1106564662332452</v>
      </c>
      <c r="J53" s="14">
        <f>SUM('Player Stats'!$N$4:$N$7)/100*'Dealer Stats'!I$4/100</f>
        <v>3.616170240851585E-2</v>
      </c>
      <c r="K53" s="14">
        <f>SUM('Player Stats'!$N$4:$N$7)/100*'Dealer Stats'!J$4/100</f>
        <v>3.4401594848477768E-2</v>
      </c>
      <c r="L53" s="14">
        <f>SUM('Player Stats'!$N$4:$N$7)/100*'Dealer Stats'!K$4/100</f>
        <v>3.5177211295364323E-2</v>
      </c>
      <c r="P53" s="14">
        <v>13</v>
      </c>
      <c r="Q53" s="14">
        <f t="shared" ref="Q53:Z53" si="36">Q11-Q32</f>
        <v>1.667791500105209E-3</v>
      </c>
      <c r="R53" s="14">
        <f t="shared" si="36"/>
        <v>-1.0002102312608396E-2</v>
      </c>
      <c r="S53" s="14">
        <f t="shared" si="36"/>
        <v>-2.1721484207384512E-2</v>
      </c>
      <c r="T53" s="14">
        <f t="shared" si="36"/>
        <v>-3.5536087338552125E-2</v>
      </c>
      <c r="U53" s="14">
        <f t="shared" si="36"/>
        <v>-2.5690693551099264E-2</v>
      </c>
      <c r="V53" s="14">
        <f t="shared" si="36"/>
        <v>0.11397232183398998</v>
      </c>
      <c r="W53" s="14">
        <f t="shared" si="36"/>
        <v>0.10688767381574071</v>
      </c>
      <c r="X53" s="14">
        <f t="shared" si="36"/>
        <v>9.382849783200789E-2</v>
      </c>
      <c r="Y53" s="14">
        <f t="shared" si="36"/>
        <v>7.3864770593688261E-2</v>
      </c>
      <c r="Z53" s="14">
        <f t="shared" si="36"/>
        <v>-5.6941311649632564E-3</v>
      </c>
      <c r="AO53" s="14">
        <v>20</v>
      </c>
      <c r="AP53" s="14">
        <f>4/52*'Dealer Stats'!B$6/100</f>
        <v>9.3238349166099837E-3</v>
      </c>
      <c r="AQ53" s="14">
        <f>4/52*'Dealer Stats'!C$6/100</f>
        <v>9.1107358436635852E-3</v>
      </c>
      <c r="AR53" s="14">
        <f>4/52*'Dealer Stats'!D$6/100</f>
        <v>8.8186635885462231E-3</v>
      </c>
      <c r="AS53" s="14">
        <f>4/52*'Dealer Stats'!E$6/100</f>
        <v>8.4795475529832933E-3</v>
      </c>
      <c r="AT53" s="14">
        <f>4/52*'Dealer Stats'!F$6/100</f>
        <v>7.8177938475024779E-3</v>
      </c>
      <c r="AU53" s="14">
        <f>4/52*'Dealer Stats'!G$6/100</f>
        <v>6.0585721418544595E-3</v>
      </c>
      <c r="AV53" s="14">
        <f>4/52*'Dealer Stats'!H$6/100</f>
        <v>5.3311233086513988E-3</v>
      </c>
      <c r="AW53" s="14">
        <f>4/52*'Dealer Stats'!I$6/100</f>
        <v>9.2625155752008009E-3</v>
      </c>
      <c r="AX53" s="14">
        <f>4/52*'Dealer Stats'!J$6/100</f>
        <v>2.6126643886259574E-2</v>
      </c>
      <c r="AY53" s="14">
        <f>4/52*'Dealer Stats'!K$6/100</f>
        <v>8.4692372226232628E-3</v>
      </c>
      <c r="BC53" s="14" t="s">
        <v>25</v>
      </c>
      <c r="BD53" s="14">
        <f>SUM(AP$50:AP$53)+'Dealer Stats'!B$8/100</f>
        <v>0.4672190542466883</v>
      </c>
      <c r="BE53" s="14">
        <f>SUM(AQ$50:AQ$53)+'Dealer Stats'!C$8/100</f>
        <v>0.48275273366355798</v>
      </c>
      <c r="BF53" s="14">
        <f>SUM(AR$50:AR$53)+'Dealer Stats'!D$8/100</f>
        <v>0.49842849771971143</v>
      </c>
      <c r="BG53" s="14">
        <f>SUM(AS$50:AS$53)+'Dealer Stats'!E$8/100</f>
        <v>0.51638320986258035</v>
      </c>
      <c r="BH53" s="14">
        <f>SUM(AT$50:AT$53)+'Dealer Stats'!F$8/100</f>
        <v>0.52219149939374243</v>
      </c>
      <c r="BI53" s="14">
        <f>SUM(AU$50:AU$53)+'Dealer Stats'!G$8/100</f>
        <v>0.42527299545429365</v>
      </c>
      <c r="BJ53" s="14">
        <f>SUM(AV$50:AV$53)+'Dealer Stats'!H$8/100</f>
        <v>0.39165486106809455</v>
      </c>
      <c r="BK53" s="14">
        <f>SUM(AW$50:AW$53)+'Dealer Stats'!I$8/100</f>
        <v>0.35672716255799319</v>
      </c>
      <c r="BL53" s="14">
        <f>SUM(AX$50:AX$53)+'Dealer Stats'!J$8/100</f>
        <v>0.31611569928859784</v>
      </c>
      <c r="BM53" s="14">
        <f>SUM(AY$50:AY$53)+'Dealer Stats'!K$8/100</f>
        <v>0.33929584541299457</v>
      </c>
      <c r="BV53" s="30" t="s">
        <v>36</v>
      </c>
      <c r="BW53" s="14">
        <v>14</v>
      </c>
      <c r="BX53" s="14">
        <f>Q12</f>
        <v>0.33797879734329361</v>
      </c>
      <c r="BY53" s="14">
        <f>R12</f>
        <v>0.34362498318199058</v>
      </c>
      <c r="BZ53" s="14">
        <f>S12</f>
        <v>0.34932024416934299</v>
      </c>
      <c r="CA53" s="14">
        <f>T12</f>
        <v>0.3557242197421418</v>
      </c>
      <c r="CB53" s="14">
        <f>U12</f>
        <v>0.36339605927867635</v>
      </c>
      <c r="CC53" s="14">
        <f>V12</f>
        <v>0.35459647039991388</v>
      </c>
      <c r="CD53" s="14">
        <f>W12</f>
        <v>0.33115834407292466</v>
      </c>
      <c r="CE53" s="14">
        <f>X12</f>
        <v>0.30504926760438295</v>
      </c>
      <c r="CF53" s="14">
        <f>Y12</f>
        <v>0.26957750436482308</v>
      </c>
      <c r="CG53" s="14">
        <f>Z12</f>
        <v>0.24377588491257179</v>
      </c>
    </row>
    <row r="54" spans="1:108" x14ac:dyDescent="0.3">
      <c r="B54" s="14">
        <v>19</v>
      </c>
      <c r="C54" s="14">
        <f>SUM('Player Stats'!$N$5:$N$7)/100*'Dealer Stats'!B$5/100</f>
        <v>2.9437034291567254E-2</v>
      </c>
      <c r="D54" s="14">
        <f>SUM('Player Stats'!$N$5:$N$7)/100*'Dealer Stats'!C$5/100</f>
        <v>2.8397766770149945E-2</v>
      </c>
      <c r="E54" s="14">
        <f>SUM('Player Stats'!$N$5:$N$7)/100*'Dealer Stats'!D$5/100</f>
        <v>2.7671142469590803E-2</v>
      </c>
      <c r="F54" s="14">
        <f>SUM('Player Stats'!$N$5:$N$7)/100*'Dealer Stats'!E$5/100</f>
        <v>2.6807295724401419E-2</v>
      </c>
      <c r="G54" s="14">
        <f>SUM('Player Stats'!$N$5:$N$7)/100*'Dealer Stats'!F$5/100</f>
        <v>2.4535337052923482E-2</v>
      </c>
      <c r="H54" s="14">
        <f>SUM('Player Stats'!$N$5:$N$7)/100*'Dealer Stats'!G$5/100</f>
        <v>1.8110013327320724E-2</v>
      </c>
      <c r="I54" s="14">
        <f>SUM('Player Stats'!$N$5:$N$7)/100*'Dealer Stats'!H$5/100</f>
        <v>2.9703840184834091E-2</v>
      </c>
      <c r="J54" s="14">
        <f>SUM('Player Stats'!$N$5:$N$7)/100*'Dealer Stats'!I$5/100</f>
        <v>8.1030562790417079E-2</v>
      </c>
      <c r="K54" s="14">
        <f>SUM('Player Stats'!$N$5:$N$7)/100*'Dealer Stats'!J$5/100</f>
        <v>2.5814025188709393E-2</v>
      </c>
      <c r="L54" s="14">
        <f>SUM('Player Stats'!$N$5:$N$7)/100*'Dealer Stats'!K$5/100</f>
        <v>2.5285189213070589E-2</v>
      </c>
      <c r="P54" s="14">
        <v>14</v>
      </c>
      <c r="Q54" s="14">
        <f t="shared" ref="Q54:Z54" si="37">Q12-Q33</f>
        <v>-2.7128225294679398E-2</v>
      </c>
      <c r="R54" s="14">
        <f t="shared" si="37"/>
        <v>-4.0255560359991005E-2</v>
      </c>
      <c r="S54" s="14">
        <f t="shared" si="37"/>
        <v>-5.3439788156421419E-2</v>
      </c>
      <c r="T54" s="14">
        <f t="shared" si="37"/>
        <v>-6.8953629275149142E-2</v>
      </c>
      <c r="U54" s="14">
        <f t="shared" si="37"/>
        <v>-5.8987231138328822E-2</v>
      </c>
      <c r="V54" s="14">
        <f t="shared" si="37"/>
        <v>9.2858731217714874E-2</v>
      </c>
      <c r="W54" s="14">
        <f t="shared" si="37"/>
        <v>8.731962395455406E-2</v>
      </c>
      <c r="X54" s="14">
        <f t="shared" si="37"/>
        <v>7.5797844721097934E-2</v>
      </c>
      <c r="Y54" s="14">
        <f t="shared" si="37"/>
        <v>5.707559500354828E-2</v>
      </c>
      <c r="Z54" s="14">
        <f t="shared" si="37"/>
        <v>-2.6982555175148526E-2</v>
      </c>
      <c r="BC54" s="14" t="s">
        <v>26</v>
      </c>
      <c r="BD54" s="14">
        <f>SUM(AP$50:AP$53)+'Dealer Stats'!B$8/100</f>
        <v>0.4672190542466883</v>
      </c>
      <c r="BE54" s="14">
        <f>SUM(AQ$50:AQ$53)+'Dealer Stats'!C$8/100</f>
        <v>0.48275273366355798</v>
      </c>
      <c r="BF54" s="14">
        <f>SUM(AR$50:AR$53)+'Dealer Stats'!D$8/100</f>
        <v>0.49842849771971143</v>
      </c>
      <c r="BG54" s="14">
        <f>SUM(AS$50:AS$53)+'Dealer Stats'!E$8/100</f>
        <v>0.51638320986258035</v>
      </c>
      <c r="BH54" s="14">
        <f>SUM(AT$50:AT$53)+'Dealer Stats'!F$8/100</f>
        <v>0.52219149939374243</v>
      </c>
      <c r="BI54" s="14">
        <f>SUM(AU$50:AU$53)+'Dealer Stats'!G$8/100</f>
        <v>0.42527299545429365</v>
      </c>
      <c r="BJ54" s="14">
        <f>SUM(AV$50:AV$53)+'Dealer Stats'!H$8/100</f>
        <v>0.39165486106809455</v>
      </c>
      <c r="BK54" s="14">
        <f>SUM(AW$50:AW$53)+'Dealer Stats'!I$8/100</f>
        <v>0.35672716255799319</v>
      </c>
      <c r="BL54" s="14">
        <f>SUM(AX$50:AX$53)+'Dealer Stats'!J$8/100</f>
        <v>0.31611569928859784</v>
      </c>
      <c r="BM54" s="14">
        <f>SUM(AY$50:AY$53)+'Dealer Stats'!K$8/100</f>
        <v>0.33929584541299457</v>
      </c>
      <c r="BV54" s="30" t="s">
        <v>37</v>
      </c>
      <c r="BW54" s="14">
        <v>16</v>
      </c>
      <c r="BX54" s="14">
        <f>Q14</f>
        <v>0.28335568959807578</v>
      </c>
      <c r="BY54" s="14">
        <f>R14</f>
        <v>0.28613132328162422</v>
      </c>
      <c r="BZ54" s="14">
        <f>S14</f>
        <v>0.28894029552424993</v>
      </c>
      <c r="CA54" s="14">
        <f>T14</f>
        <v>0.29199066380796634</v>
      </c>
      <c r="CB54" s="14">
        <f>U14</f>
        <v>0.30008964808083938</v>
      </c>
      <c r="CC54" s="14">
        <f>V14</f>
        <v>0.31620918162891926</v>
      </c>
      <c r="CD54" s="14">
        <f>W14</f>
        <v>0.29529455760798196</v>
      </c>
      <c r="CE54" s="14">
        <f>X14</f>
        <v>0.2711308640129747</v>
      </c>
      <c r="CF54" s="14">
        <f>Y14</f>
        <v>0.23804512426413402</v>
      </c>
      <c r="CG54" s="14">
        <f>Z14</f>
        <v>0.20318997597914551</v>
      </c>
    </row>
    <row r="55" spans="1:108" x14ac:dyDescent="0.3">
      <c r="B55" s="14">
        <v>20</v>
      </c>
      <c r="C55" s="14">
        <f>SUM('Player Stats'!$N$6:$N$7)/100*'Dealer Stats'!B$6/100</f>
        <v>1.8662682813420657E-2</v>
      </c>
      <c r="D55" s="14">
        <f>SUM('Player Stats'!$N$6:$N$7)/100*'Dealer Stats'!C$6/100</f>
        <v>1.8236141541315139E-2</v>
      </c>
      <c r="E55" s="14">
        <f>SUM('Player Stats'!$N$6:$N$7)/100*'Dealer Stats'!D$6/100</f>
        <v>1.7651526744441662E-2</v>
      </c>
      <c r="F55" s="14">
        <f>SUM('Player Stats'!$N$6:$N$7)/100*'Dealer Stats'!E$6/100</f>
        <v>1.6972748638087468E-2</v>
      </c>
      <c r="G55" s="14">
        <f>SUM('Player Stats'!$N$6:$N$7)/100*'Dealer Stats'!F$6/100</f>
        <v>1.5648175689676174E-2</v>
      </c>
      <c r="H55" s="14">
        <f>SUM('Player Stats'!$N$6:$N$7)/100*'Dealer Stats'!G$6/100</f>
        <v>1.2126899628416711E-2</v>
      </c>
      <c r="I55" s="14">
        <f>SUM('Player Stats'!$N$6:$N$7)/100*'Dealer Stats'!H$6/100</f>
        <v>1.0670830644089633E-2</v>
      </c>
      <c r="J55" s="14">
        <f>SUM('Player Stats'!$N$6:$N$7)/100*'Dealer Stats'!I$6/100</f>
        <v>1.8539945395900662E-2</v>
      </c>
      <c r="K55" s="14">
        <f>SUM('Player Stats'!$N$6:$N$7)/100*'Dealer Stats'!J$6/100</f>
        <v>5.2295356169362595E-2</v>
      </c>
      <c r="L55" s="14">
        <f>SUM('Player Stats'!$N$6:$N$7)/100*'Dealer Stats'!K$6/100</f>
        <v>1.6952111375959623E-2</v>
      </c>
      <c r="P55" s="14">
        <v>15</v>
      </c>
      <c r="Q55" s="14">
        <f t="shared" ref="Q55:Z55" si="38">Q13-Q34</f>
        <v>-5.5238789171870972E-2</v>
      </c>
      <c r="R55" s="14">
        <f t="shared" si="38"/>
        <v>-6.9787137039681479E-2</v>
      </c>
      <c r="S55" s="14">
        <f t="shared" si="38"/>
        <v>-8.439875760885579E-2</v>
      </c>
      <c r="T55" s="14">
        <f t="shared" si="38"/>
        <v>-0.10157602361925439</v>
      </c>
      <c r="U55" s="14">
        <f t="shared" si="38"/>
        <v>-9.1350245530406382E-2</v>
      </c>
      <c r="V55" s="14">
        <f t="shared" si="38"/>
        <v>7.3024048146045739E-2</v>
      </c>
      <c r="W55" s="14">
        <f t="shared" si="38"/>
        <v>6.844924352900561E-2</v>
      </c>
      <c r="X55" s="14">
        <f t="shared" si="38"/>
        <v>5.7625647543304154E-2</v>
      </c>
      <c r="Y55" s="14">
        <f t="shared" si="38"/>
        <v>4.0218459540725254E-2</v>
      </c>
      <c r="Z55" s="14">
        <f t="shared" si="38"/>
        <v>-4.7946113245740885E-2</v>
      </c>
      <c r="AN55" s="41" t="s">
        <v>66</v>
      </c>
      <c r="AO55" s="41"/>
      <c r="AP55" s="41"/>
      <c r="AQ55" s="41"/>
      <c r="AR55" s="41"/>
      <c r="BC55" s="14" t="s">
        <v>27</v>
      </c>
      <c r="BD55" s="14">
        <f>SUM(AP$57:AP$60)+'Dealer Stats'!B$8/100</f>
        <v>0.4672190542466883</v>
      </c>
      <c r="BE55" s="14">
        <f>SUM(AQ$57:AQ$60)+'Dealer Stats'!C$8/100</f>
        <v>0.48275273366355798</v>
      </c>
      <c r="BF55" s="14">
        <f>SUM(AR$57:AR$60)+'Dealer Stats'!D$8/100</f>
        <v>0.49842849771971143</v>
      </c>
      <c r="BG55" s="14">
        <f>SUM(AS$57:AS$60)+'Dealer Stats'!E$8/100</f>
        <v>0.51638320986258035</v>
      </c>
      <c r="BH55" s="14">
        <f>SUM(AT$57:AT$60)+'Dealer Stats'!F$8/100</f>
        <v>0.52219149939374243</v>
      </c>
      <c r="BI55" s="14">
        <f>SUM(AU$57:AU$60)+'Dealer Stats'!G$8/100</f>
        <v>0.42527299545429365</v>
      </c>
      <c r="BJ55" s="14">
        <f>SUM(AV$57:AV$60)+'Dealer Stats'!H$8/100</f>
        <v>0.39165486106809455</v>
      </c>
      <c r="BK55" s="14">
        <f>SUM(AW$57:AW$60)+'Dealer Stats'!I$8/100</f>
        <v>0.35672716255799319</v>
      </c>
      <c r="BL55" s="14">
        <f>SUM(AX$57:AX$60)+'Dealer Stats'!J$8/100</f>
        <v>0.31611569928859784</v>
      </c>
      <c r="BM55" s="14">
        <f>SUM(AY$57:AY$60)+'Dealer Stats'!K$8/100</f>
        <v>0.33929584541299457</v>
      </c>
      <c r="BV55" s="30" t="s">
        <v>38</v>
      </c>
      <c r="BW55" s="14">
        <v>18</v>
      </c>
      <c r="BX55" s="14">
        <f>Q16</f>
        <v>0.1953606292913932</v>
      </c>
      <c r="BY55" s="14">
        <f>R16</f>
        <v>0.19627661108106439</v>
      </c>
      <c r="BZ55" s="14">
        <f>S16</f>
        <v>0.19716423201843325</v>
      </c>
      <c r="CA55" s="14">
        <f>T16</f>
        <v>0.19829533330282889</v>
      </c>
      <c r="CB55" s="14">
        <f>U16</f>
        <v>0.20101972309153027</v>
      </c>
      <c r="CC55" s="14">
        <f>V16</f>
        <v>0.20816151842224326</v>
      </c>
      <c r="CD55" s="14">
        <f>W16</f>
        <v>0.20990798385001461</v>
      </c>
      <c r="CE55" s="14">
        <f>X16</f>
        <v>0.20794752864235644</v>
      </c>
      <c r="CF55" s="14">
        <f>Y16</f>
        <v>0.17928561657931893</v>
      </c>
      <c r="CG55" s="14">
        <f>Z16</f>
        <v>0.14408665656288655</v>
      </c>
    </row>
    <row r="56" spans="1:108" x14ac:dyDescent="0.3">
      <c r="P56" s="14">
        <v>16</v>
      </c>
      <c r="Q56" s="14">
        <f t="shared" ref="Q56:Z56" si="39">Q14-Q35</f>
        <v>-8.1751333039897234E-2</v>
      </c>
      <c r="R56" s="14">
        <f t="shared" si="39"/>
        <v>-9.7749220260357372E-2</v>
      </c>
      <c r="S56" s="14">
        <f t="shared" si="39"/>
        <v>-0.11381973680151447</v>
      </c>
      <c r="T56" s="14">
        <f t="shared" si="39"/>
        <v>-0.1326871852093246</v>
      </c>
      <c r="U56" s="14">
        <f t="shared" si="39"/>
        <v>-0.1222936423361658</v>
      </c>
      <c r="V56" s="14">
        <f t="shared" si="39"/>
        <v>5.4471442446720253E-2</v>
      </c>
      <c r="W56" s="14">
        <f t="shared" si="39"/>
        <v>5.1455837489611356E-2</v>
      </c>
      <c r="X56" s="14">
        <f t="shared" si="39"/>
        <v>4.1879441129689693E-2</v>
      </c>
      <c r="Y56" s="14">
        <f t="shared" si="39"/>
        <v>2.5543214902859213E-2</v>
      </c>
      <c r="Z56" s="14">
        <f t="shared" si="39"/>
        <v>-6.7568464108574811E-2</v>
      </c>
      <c r="AN56" s="37" t="s">
        <v>10</v>
      </c>
      <c r="AO56" s="37"/>
      <c r="AP56" s="14">
        <v>2</v>
      </c>
      <c r="AQ56" s="14">
        <v>3</v>
      </c>
      <c r="AR56" s="14">
        <v>4</v>
      </c>
      <c r="AS56" s="14">
        <v>5</v>
      </c>
      <c r="AT56" s="14">
        <v>6</v>
      </c>
      <c r="AU56" s="14">
        <v>7</v>
      </c>
      <c r="AV56" s="14">
        <v>8</v>
      </c>
      <c r="AW56" s="14">
        <v>9</v>
      </c>
      <c r="AX56" s="14">
        <v>10</v>
      </c>
      <c r="AY56" s="14">
        <v>11</v>
      </c>
      <c r="BC56" s="14" t="s">
        <v>28</v>
      </c>
      <c r="BD56" s="14">
        <f>SUM(AP$64:AP$67)+'Dealer Stats'!B$8/100</f>
        <v>0.52971597220633093</v>
      </c>
      <c r="BE56" s="14">
        <f>SUM(AQ$64:AQ$67)+'Dealer Stats'!C$8/100</f>
        <v>0.5432987422950506</v>
      </c>
      <c r="BF56" s="14">
        <f>SUM(AR$64:AR$67)+'Dealer Stats'!D$8/100</f>
        <v>0.55681602450169354</v>
      </c>
      <c r="BG56" s="14">
        <f>SUM(AS$64:AS$67)+'Dealer Stats'!E$8/100</f>
        <v>0.57238567561522613</v>
      </c>
      <c r="BH56" s="14">
        <f>SUM(AT$64:AT$67)+'Dealer Stats'!F$8/100</f>
        <v>0.5850423491084491</v>
      </c>
      <c r="BI56" s="14">
        <f>SUM(AU$64:AU$67)+'Dealer Stats'!G$8/100</f>
        <v>0.5422795738507189</v>
      </c>
      <c r="BJ56" s="14">
        <f>SUM(AV$64:AV$67)+'Dealer Stats'!H$8/100</f>
        <v>0.50438295694225777</v>
      </c>
      <c r="BK56" s="14">
        <f>SUM(AW$64:AW$67)+'Dealer Stats'!I$8/100</f>
        <v>0.41159523378505497</v>
      </c>
      <c r="BL56" s="14">
        <f>SUM(AX$64:AX$67)+'Dealer Stats'!J$8/100</f>
        <v>0.36775364348378548</v>
      </c>
      <c r="BM56" s="14">
        <f>SUM(AY$64:AY$67)+'Dealer Stats'!K$8/100</f>
        <v>0.37827965941380687</v>
      </c>
      <c r="BV56" s="30" t="s">
        <v>39</v>
      </c>
      <c r="BW56" s="14">
        <v>20</v>
      </c>
      <c r="BX56" s="14">
        <f>Q18</f>
        <v>6.805502423922459E-2</v>
      </c>
      <c r="BY56" s="14">
        <f>R18</f>
        <v>6.8288825831435099E-2</v>
      </c>
      <c r="BZ56" s="14">
        <f>S18</f>
        <v>6.8486970991854051E-2</v>
      </c>
      <c r="CA56" s="14">
        <f>T18</f>
        <v>6.875045212615627E-2</v>
      </c>
      <c r="CB56" s="14">
        <f>U18</f>
        <v>6.9436566928666649E-2</v>
      </c>
      <c r="CC56" s="14">
        <f>V18</f>
        <v>7.1227038447778737E-2</v>
      </c>
      <c r="CD56" s="14">
        <f>W18</f>
        <v>7.1566170369799023E-2</v>
      </c>
      <c r="CE56" s="14">
        <f>X18</f>
        <v>7.2219885564912198E-2</v>
      </c>
      <c r="CF56" s="14">
        <f>Y18</f>
        <v>6.8290037261526368E-2</v>
      </c>
      <c r="CG56" s="14">
        <f>Z18</f>
        <v>5.0722294815043326E-2</v>
      </c>
    </row>
    <row r="57" spans="1:108" x14ac:dyDescent="0.3">
      <c r="A57" s="41" t="s">
        <v>48</v>
      </c>
      <c r="B57" s="41"/>
      <c r="C57" s="41"/>
      <c r="P57" s="14">
        <v>17</v>
      </c>
      <c r="Q57" s="14">
        <f t="shared" ref="Q57:Z57" si="40">Q15-Q36</f>
        <v>-0.25806895413148589</v>
      </c>
      <c r="R57" s="14">
        <f t="shared" si="40"/>
        <v>-0.27016073947356467</v>
      </c>
      <c r="S57" s="14">
        <f t="shared" si="40"/>
        <v>-0.28392918580008653</v>
      </c>
      <c r="T57" s="14">
        <f t="shared" si="40"/>
        <v>-0.29520889974741504</v>
      </c>
      <c r="U57" s="14">
        <f t="shared" si="40"/>
        <v>-0.33269547141285755</v>
      </c>
      <c r="V57" s="14">
        <f t="shared" si="40"/>
        <v>-0.36223027321359647</v>
      </c>
      <c r="W57" s="14">
        <f t="shared" si="40"/>
        <v>-0.10548647469650874</v>
      </c>
      <c r="X57" s="14">
        <f t="shared" si="40"/>
        <v>-0.10448778041898693</v>
      </c>
      <c r="Y57" s="14">
        <f t="shared" si="40"/>
        <v>-0.11071660511737552</v>
      </c>
      <c r="Z57" s="14">
        <f t="shared" si="40"/>
        <v>-0.146716805322189</v>
      </c>
      <c r="AO57" s="14">
        <v>17</v>
      </c>
      <c r="AP57" s="14">
        <f>16/52*'Dealer Stats'!B$3/100</f>
        <v>4.2564042093569079E-2</v>
      </c>
      <c r="AQ57" s="14">
        <f>16/52*'Dealer Stats'!C$3/100</f>
        <v>4.1035702003652613E-2</v>
      </c>
      <c r="AR57" s="14">
        <f>16/52*'Dealer Stats'!D$3/100</f>
        <v>3.9963209851718313E-2</v>
      </c>
      <c r="AS57" s="14">
        <f>16/52*'Dealer Stats'!E$3/100</f>
        <v>3.7314093721804366E-2</v>
      </c>
      <c r="AT57" s="14">
        <f>16/52*'Dealer Stats'!F$3/100</f>
        <v>5.1045418358132866E-2</v>
      </c>
      <c r="AU57" s="14">
        <f>16/52*'Dealer Stats'!G$3/100</f>
        <v>0.11352410882740292</v>
      </c>
      <c r="AV57" s="14">
        <f>16/52*'Dealer Stats'!H$3/100</f>
        <v>3.9714204508212003E-2</v>
      </c>
      <c r="AW57" s="14">
        <f>16/52*'Dealer Stats'!I$3/100</f>
        <v>3.7017471617399912E-2</v>
      </c>
      <c r="AX57" s="14">
        <f>16/52*'Dealer Stats'!J$3/100</f>
        <v>3.4469684699932002E-2</v>
      </c>
      <c r="AY57" s="14">
        <f>16/52*'Dealer Stats'!K$3/100</f>
        <v>1.6822361074995029E-2</v>
      </c>
      <c r="BC57" s="14" t="s">
        <v>29</v>
      </c>
      <c r="BD57" s="14">
        <f>SUM(AP$71:AP$74)+'Dealer Stats'!B$8/100</f>
        <v>0.55919137451993661</v>
      </c>
      <c r="BE57" s="14">
        <f>SUM(AQ$71:AQ$74)+'Dealer Stats'!C$8/100</f>
        <v>0.57173352251331111</v>
      </c>
      <c r="BF57" s="14">
        <f>SUM(AR$71:AR$74)+'Dealer Stats'!D$8/100</f>
        <v>0.58452323334242717</v>
      </c>
      <c r="BG57" s="14">
        <f>SUM(AS$71:AS$74)+'Dealer Stats'!E$8/100</f>
        <v>0.59922791177903989</v>
      </c>
      <c r="BH57" s="14">
        <f>SUM(AT$71:AT$74)+'Dealer Stats'!F$8/100</f>
        <v>0.6096096653459413</v>
      </c>
      <c r="BI57" s="14">
        <f>SUM(AU$71:AU$74)+'Dealer Stats'!G$8/100</f>
        <v>0.5604131916411651</v>
      </c>
      <c r="BJ57" s="14">
        <f>SUM(AV$71:AV$74)+'Dealer Stats'!H$8/100</f>
        <v>0.53412551290204224</v>
      </c>
      <c r="BK57" s="14">
        <f>SUM(AW$71:AW$74)+'Dealer Stats'!I$8/100</f>
        <v>0.49273141123719832</v>
      </c>
      <c r="BL57" s="14">
        <f>SUM(AX$71:AX$74)+'Dealer Stats'!J$8/100</f>
        <v>0.39360131449012481</v>
      </c>
      <c r="BM57" s="14">
        <f>SUM(AY$71:AY$74)+'Dealer Stats'!K$8/100</f>
        <v>0.40359780516344174</v>
      </c>
      <c r="BV57" s="30" t="s">
        <v>40</v>
      </c>
      <c r="BW57" s="14">
        <v>12</v>
      </c>
      <c r="BX57" s="14">
        <f>Q10</f>
        <v>0.39501059291999396</v>
      </c>
      <c r="BY57" s="14">
        <f>R10</f>
        <v>0.40353276581386588</v>
      </c>
      <c r="BZ57" s="14">
        <f>S10</f>
        <v>0.41211975777140009</v>
      </c>
      <c r="CA57" s="14">
        <f>T10</f>
        <v>0.42187903801736165</v>
      </c>
      <c r="CB57" s="14">
        <f>U10</f>
        <v>0.42926877509627825</v>
      </c>
      <c r="CC57" s="14">
        <f>V10</f>
        <v>0.39619841963049707</v>
      </c>
      <c r="CD57" s="14">
        <f>W10</f>
        <v>0.36983971396695214</v>
      </c>
      <c r="CE57" s="14">
        <f>X10</f>
        <v>0.34114086912830865</v>
      </c>
      <c r="CF57" s="14">
        <f>Y10</f>
        <v>0.30304643964827976</v>
      </c>
      <c r="CG57" s="14">
        <f>Z10</f>
        <v>0.28599930500940046</v>
      </c>
    </row>
    <row r="58" spans="1:108" x14ac:dyDescent="0.3">
      <c r="A58" s="37" t="s">
        <v>10</v>
      </c>
      <c r="B58" s="37"/>
      <c r="C58" s="14">
        <v>2</v>
      </c>
      <c r="D58" s="14">
        <v>3</v>
      </c>
      <c r="E58" s="14">
        <v>4</v>
      </c>
      <c r="F58" s="14">
        <v>5</v>
      </c>
      <c r="G58" s="14">
        <v>6</v>
      </c>
      <c r="H58" s="14">
        <v>7</v>
      </c>
      <c r="I58" s="14">
        <v>8</v>
      </c>
      <c r="J58" s="14">
        <v>9</v>
      </c>
      <c r="K58" s="14">
        <v>10</v>
      </c>
      <c r="L58" s="14">
        <v>11</v>
      </c>
      <c r="P58" s="14">
        <v>18</v>
      </c>
      <c r="Q58" s="14">
        <f t="shared" ref="Q58:Z58" si="41">Q16-Q37</f>
        <v>-0.44056637117169761</v>
      </c>
      <c r="R58" s="14">
        <f t="shared" si="41"/>
        <v>-0.44996996986405202</v>
      </c>
      <c r="S58" s="14">
        <f t="shared" si="41"/>
        <v>-0.45860841636258731</v>
      </c>
      <c r="T58" s="14">
        <f t="shared" si="41"/>
        <v>-0.46905986730926053</v>
      </c>
      <c r="U58" s="14">
        <f t="shared" si="41"/>
        <v>-0.49371724942253725</v>
      </c>
      <c r="V58" s="14">
        <f t="shared" si="41"/>
        <v>-0.5606047271444653</v>
      </c>
      <c r="W58" s="14">
        <f t="shared" si="41"/>
        <v>-0.52241915172306352</v>
      </c>
      <c r="X58" s="14">
        <f t="shared" si="41"/>
        <v>-0.25906553622486295</v>
      </c>
      <c r="Y58" s="14">
        <f t="shared" si="41"/>
        <v>-0.25698071762776875</v>
      </c>
      <c r="Z58" s="14">
        <f t="shared" si="41"/>
        <v>-0.2956016441950205</v>
      </c>
      <c r="AO58" s="14">
        <v>18</v>
      </c>
      <c r="AP58" s="14">
        <f>12/52*'Dealer Stats'!B$4/100</f>
        <v>3.0573886389465767E-2</v>
      </c>
      <c r="AQ58" s="14">
        <f>12/52*'Dealer Stats'!C$4/100</f>
        <v>2.9769232128753185E-2</v>
      </c>
      <c r="AR58" s="14">
        <f>12/52*'Dealer Stats'!D$4/100</f>
        <v>2.8415119393193446E-2</v>
      </c>
      <c r="AS58" s="14">
        <f>12/52*'Dealer Stats'!E$4/100</f>
        <v>2.8016895461292508E-2</v>
      </c>
      <c r="AT58" s="14">
        <f>12/52*'Dealer Stats'!F$4/100</f>
        <v>2.4566785946107041E-2</v>
      </c>
      <c r="AU58" s="14">
        <f>12/52*'Dealer Stats'!G$4/100</f>
        <v>3.18634967758731E-2</v>
      </c>
      <c r="AV58" s="14">
        <f>12/52*'Dealer Stats'!H$4/100</f>
        <v>8.2942442493004281E-2</v>
      </c>
      <c r="AW58" s="14">
        <f>12/52*'Dealer Stats'!I$4/100</f>
        <v>2.7104967514011855E-2</v>
      </c>
      <c r="AX58" s="14">
        <f>12/52*'Dealer Stats'!J$4/100</f>
        <v>2.5785680670238592E-2</v>
      </c>
      <c r="AY58" s="14">
        <f>12/52*'Dealer Stats'!K$4/100</f>
        <v>2.6367043194566054E-2</v>
      </c>
      <c r="BC58" s="14" t="s">
        <v>30</v>
      </c>
      <c r="BD58" s="14">
        <f>SUM(AP$78:AP$81)+'Dealer Stats'!B$8/100</f>
        <v>0.58716287926976651</v>
      </c>
      <c r="BE58" s="14">
        <f>SUM(AQ$78:AQ$81)+'Dealer Stats'!C$8/100</f>
        <v>0.59906573004430186</v>
      </c>
      <c r="BF58" s="14">
        <f>SUM(AR$78:AR$81)+'Dealer Stats'!D$8/100</f>
        <v>0.61097922410806582</v>
      </c>
      <c r="BG58" s="14">
        <f>SUM(AS$78:AS$81)+'Dealer Stats'!E$8/100</f>
        <v>0.6246665544379898</v>
      </c>
      <c r="BH58" s="14">
        <f>SUM(AT$78:AT$81)+'Dealer Stats'!F$8/100</f>
        <v>0.63306304688844872</v>
      </c>
      <c r="BI58" s="14">
        <f>SUM(AU$78:AU$81)+'Dealer Stats'!G$8/100</f>
        <v>0.57858890806672847</v>
      </c>
      <c r="BJ58" s="14">
        <f>SUM(AV$78:AV$81)+'Dealer Stats'!H$8/100</f>
        <v>0.55011888282799648</v>
      </c>
      <c r="BK58" s="14">
        <f>SUM(AW$78:AW$81)+'Dealer Stats'!I$8/100</f>
        <v>0.52051895796280079</v>
      </c>
      <c r="BL58" s="14">
        <f>SUM(AX$78:AX$81)+'Dealer Stats'!J$8/100</f>
        <v>0.47198124614890358</v>
      </c>
      <c r="BM58" s="14">
        <f>SUM(AY$78:AY$81)+'Dealer Stats'!K$8/100</f>
        <v>0.4290055168313115</v>
      </c>
    </row>
    <row r="59" spans="1:108" x14ac:dyDescent="0.3">
      <c r="B59" s="14">
        <v>17</v>
      </c>
      <c r="C59" s="14">
        <f>SUM('Player Stats'!$O$3:$O$7)/100*'Dealer Stats'!B$3/100</f>
        <v>5.2986614852743835E-2</v>
      </c>
      <c r="D59" s="14">
        <f>SUM('Player Stats'!$O$3:$O$7)/100*'Dealer Stats'!C$3/100</f>
        <v>5.1084033149380502E-2</v>
      </c>
      <c r="E59" s="14">
        <f>SUM('Player Stats'!$O$3:$O$7)/100*'Dealer Stats'!D$3/100</f>
        <v>4.9748921966513787E-2</v>
      </c>
      <c r="F59" s="14">
        <f>SUM('Player Stats'!$O$3:$O$7)/100*'Dealer Stats'!E$3/100</f>
        <v>4.6451122012097584E-2</v>
      </c>
      <c r="G59" s="14">
        <f>SUM('Player Stats'!$O$3:$O$7)/100*'Dealer Stats'!F$3/100</f>
        <v>6.3544808939755684E-2</v>
      </c>
      <c r="H59" s="14">
        <f>SUM('Player Stats'!$O$3:$O$7)/100*'Dealer Stats'!G$3/100</f>
        <v>0.14132253270765863</v>
      </c>
      <c r="I59" s="14">
        <f>SUM('Player Stats'!$O$3:$O$7)/100*'Dealer Stats'!H$3/100</f>
        <v>4.9438943177289779E-2</v>
      </c>
      <c r="J59" s="14">
        <f>SUM('Player Stats'!$O$3:$O$7)/100*'Dealer Stats'!I$3/100</f>
        <v>4.6081866639961201E-2</v>
      </c>
      <c r="K59" s="14">
        <f>SUM('Player Stats'!$O$3:$O$7)/100*'Dealer Stats'!J$3/100</f>
        <v>4.2910208181726375E-2</v>
      </c>
      <c r="L59" s="14">
        <f>SUM('Player Stats'!$O$3:$O$7)/100*'Dealer Stats'!K$3/100</f>
        <v>2.0941619342332744E-2</v>
      </c>
      <c r="P59" s="14">
        <v>19</v>
      </c>
      <c r="Q59" s="14">
        <f t="shared" ref="Q59:Z59" si="42">Q17-Q38</f>
        <v>-0.62681051332583748</v>
      </c>
      <c r="R59" s="14">
        <f t="shared" si="42"/>
        <v>-0.63215060937900958</v>
      </c>
      <c r="S59" s="14">
        <f t="shared" si="42"/>
        <v>-0.63812544250015379</v>
      </c>
      <c r="T59" s="14">
        <f t="shared" si="42"/>
        <v>-0.64542997894931409</v>
      </c>
      <c r="U59" s="14">
        <f t="shared" si="42"/>
        <v>-0.66157414312963037</v>
      </c>
      <c r="V59" s="14">
        <f t="shared" si="42"/>
        <v>-0.70412382379308602</v>
      </c>
      <c r="W59" s="14">
        <f t="shared" si="42"/>
        <v>-0.7173081950952338</v>
      </c>
      <c r="X59" s="14">
        <f t="shared" si="42"/>
        <v>-0.67338534441644415</v>
      </c>
      <c r="Y59" s="14">
        <f t="shared" si="42"/>
        <v>-0.41095712014462105</v>
      </c>
      <c r="Z59" s="14">
        <f t="shared" si="42"/>
        <v>-0.44740922594794486</v>
      </c>
      <c r="AO59" s="14">
        <v>19</v>
      </c>
      <c r="AP59" s="14">
        <f>8/52*'Dealer Stats'!B$5/100</f>
        <v>1.9650268209070464E-2</v>
      </c>
      <c r="AQ59" s="14">
        <f>8/52*'Dealer Stats'!C$5/100</f>
        <v>1.8956520145507E-2</v>
      </c>
      <c r="AR59" s="14">
        <f>8/52*'Dealer Stats'!D$5/100</f>
        <v>1.8471472560489047E-2</v>
      </c>
      <c r="AS59" s="14">
        <f>8/52*'Dealer Stats'!E$5/100</f>
        <v>1.7894824109209201E-2</v>
      </c>
      <c r="AT59" s="14">
        <f>8/52*'Dealer Stats'!F$5/100</f>
        <v>1.6378210824994834E-2</v>
      </c>
      <c r="AU59" s="14">
        <f>8/52*'Dealer Stats'!G$5/100</f>
        <v>1.2089078526964144E-2</v>
      </c>
      <c r="AV59" s="14">
        <f>8/52*'Dealer Stats'!H$5/100</f>
        <v>1.9828370639856294E-2</v>
      </c>
      <c r="AW59" s="14">
        <f>8/52*'Dealer Stats'!I$5/100</f>
        <v>5.40907849680956E-2</v>
      </c>
      <c r="AX59" s="14">
        <f>8/52*'Dealer Stats'!J$5/100</f>
        <v>1.7231780670892906E-2</v>
      </c>
      <c r="AY59" s="14">
        <f>8/52*'Dealer Stats'!K$5/100</f>
        <v>1.687876383308989E-2</v>
      </c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</row>
    <row r="60" spans="1:108" ht="14.4" customHeight="1" x14ac:dyDescent="0.3">
      <c r="B60" s="14">
        <v>18</v>
      </c>
      <c r="C60" s="14">
        <f>SUM('Player Stats'!$O$4:$O$7)/100*'Dealer Stats'!B$4/100</f>
        <v>4.0643132542666188E-2</v>
      </c>
      <c r="D60" s="14">
        <f>SUM('Player Stats'!$O$4:$O$7)/100*'Dealer Stats'!C$4/100</f>
        <v>3.9573472331577333E-2</v>
      </c>
      <c r="E60" s="14">
        <f>SUM('Player Stats'!$O$4:$O$7)/100*'Dealer Stats'!D$4/100</f>
        <v>3.7773394229369525E-2</v>
      </c>
      <c r="F60" s="14">
        <f>SUM('Player Stats'!$O$4:$O$7)/100*'Dealer Stats'!E$4/100</f>
        <v>3.7244018675351369E-2</v>
      </c>
      <c r="G60" s="14">
        <f>SUM('Player Stats'!$O$4:$O$7)/100*'Dealer Stats'!F$4/100</f>
        <v>3.2657645306713792E-2</v>
      </c>
      <c r="H60" s="14">
        <f>SUM('Player Stats'!$O$4:$O$7)/100*'Dealer Stats'!G$4/100</f>
        <v>4.2357465002579149E-2</v>
      </c>
      <c r="I60" s="14">
        <f>SUM('Player Stats'!$O$4:$O$7)/100*'Dealer Stats'!H$4/100</f>
        <v>0.11025882155489182</v>
      </c>
      <c r="J60" s="14">
        <f>SUM('Player Stats'!$O$4:$O$7)/100*'Dealer Stats'!I$4/100</f>
        <v>3.6031755112958488E-2</v>
      </c>
      <c r="K60" s="14">
        <f>SUM('Player Stats'!$O$4:$O$7)/100*'Dealer Stats'!J$4/100</f>
        <v>3.427797251004585E-2</v>
      </c>
      <c r="L60" s="14">
        <f>SUM('Player Stats'!$O$4:$O$7)/100*'Dealer Stats'!K$4/100</f>
        <v>3.5050801774555752E-2</v>
      </c>
      <c r="P60" s="14">
        <v>20</v>
      </c>
      <c r="Q60" s="14">
        <f t="shared" ref="Q60:Z60" si="43">Q18-Q39</f>
        <v>-88.418304749558629</v>
      </c>
      <c r="R60" s="14">
        <f t="shared" si="43"/>
        <v>-88.722063960022425</v>
      </c>
      <c r="S60" s="14">
        <f t="shared" si="43"/>
        <v>-88.979497696538161</v>
      </c>
      <c r="T60" s="14">
        <f t="shared" si="43"/>
        <v>-89.321817098947037</v>
      </c>
      <c r="U60" s="14">
        <f t="shared" si="43"/>
        <v>-90.213229722477934</v>
      </c>
      <c r="V60" s="14">
        <f t="shared" si="43"/>
        <v>-92.53944234516058</v>
      </c>
      <c r="W60" s="14">
        <f t="shared" si="43"/>
        <v>-92.980048604091422</v>
      </c>
      <c r="X60" s="14">
        <f t="shared" si="43"/>
        <v>-93.829367078180212</v>
      </c>
      <c r="Y60" s="14">
        <f t="shared" si="43"/>
        <v>-88.72363787166509</v>
      </c>
      <c r="Z60" s="14">
        <f t="shared" si="43"/>
        <v>-65.899312661894328</v>
      </c>
      <c r="AO60" s="14">
        <v>20</v>
      </c>
      <c r="AP60" s="14">
        <f>4/52*'Dealer Stats'!B$6/100</f>
        <v>9.3238349166099837E-3</v>
      </c>
      <c r="AQ60" s="14">
        <f>4/52*'Dealer Stats'!C$6/100</f>
        <v>9.1107358436635852E-3</v>
      </c>
      <c r="AR60" s="14">
        <f>4/52*'Dealer Stats'!D$6/100</f>
        <v>8.8186635885462231E-3</v>
      </c>
      <c r="AS60" s="14">
        <f>4/52*'Dealer Stats'!E$6/100</f>
        <v>8.4795475529832933E-3</v>
      </c>
      <c r="AT60" s="14">
        <f>4/52*'Dealer Stats'!F$6/100</f>
        <v>7.8177938475024779E-3</v>
      </c>
      <c r="AU60" s="14">
        <f>4/52*'Dealer Stats'!G$6/100</f>
        <v>6.0585721418544595E-3</v>
      </c>
      <c r="AV60" s="14">
        <f>4/52*'Dealer Stats'!H$6/100</f>
        <v>5.3311233086513988E-3</v>
      </c>
      <c r="AW60" s="14">
        <f>4/52*'Dealer Stats'!I$6/100</f>
        <v>9.2625155752008009E-3</v>
      </c>
      <c r="AX60" s="14">
        <f>4/52*'Dealer Stats'!J$6/100</f>
        <v>2.6126643886259574E-2</v>
      </c>
      <c r="AY60" s="14">
        <f>4/52*'Dealer Stats'!K$6/100</f>
        <v>8.4692372226232628E-3</v>
      </c>
      <c r="BX60" s="38" t="s">
        <v>75</v>
      </c>
      <c r="BY60" s="38"/>
      <c r="BZ60" s="38"/>
      <c r="CA60" s="38"/>
      <c r="CB60" s="38"/>
      <c r="CC60" s="38"/>
      <c r="CD60" s="38"/>
      <c r="CE60" s="38"/>
      <c r="CF60" s="38"/>
      <c r="CG60" s="38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1"/>
    </row>
    <row r="61" spans="1:108" ht="15" customHeight="1" x14ac:dyDescent="0.3">
      <c r="B61" s="14">
        <v>19</v>
      </c>
      <c r="C61" s="14">
        <f>SUM('Player Stats'!$O$5:$O$7)/100*'Dealer Stats'!B$5/100</f>
        <v>2.9499792468343708E-2</v>
      </c>
      <c r="D61" s="14">
        <f>SUM('Player Stats'!$O$5:$O$7)/100*'Dealer Stats'!C$5/100</f>
        <v>2.8458309284364023E-2</v>
      </c>
      <c r="E61" s="14">
        <f>SUM('Player Stats'!$O$5:$O$7)/100*'Dealer Stats'!D$5/100</f>
        <v>2.773013585980506E-2</v>
      </c>
      <c r="F61" s="14">
        <f>SUM('Player Stats'!$O$5:$O$7)/100*'Dealer Stats'!E$5/100</f>
        <v>2.6864447439730724E-2</v>
      </c>
      <c r="G61" s="14">
        <f>SUM('Player Stats'!$O$5:$O$7)/100*'Dealer Stats'!F$5/100</f>
        <v>2.4587645074335755E-2</v>
      </c>
      <c r="H61" s="14">
        <f>SUM('Player Stats'!$O$5:$O$7)/100*'Dealer Stats'!G$5/100</f>
        <v>1.8148622903494824E-2</v>
      </c>
      <c r="I61" s="14">
        <f>SUM('Player Stats'!$O$5:$O$7)/100*'Dealer Stats'!H$5/100</f>
        <v>2.976716717745146E-2</v>
      </c>
      <c r="J61" s="14">
        <f>SUM('Player Stats'!$O$5:$O$7)/100*'Dealer Stats'!I$5/100</f>
        <v>8.1203315600144016E-2</v>
      </c>
      <c r="K61" s="14">
        <f>SUM('Player Stats'!$O$5:$O$7)/100*'Dealer Stats'!J$5/100</f>
        <v>2.5869059304580531E-2</v>
      </c>
      <c r="L61" s="14">
        <f>SUM('Player Stats'!$O$5:$O$7)/100*'Dealer Stats'!K$5/100</f>
        <v>2.5339095879032329E-2</v>
      </c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1"/>
    </row>
    <row r="62" spans="1:108" ht="14.4" customHeight="1" x14ac:dyDescent="0.3">
      <c r="B62" s="14">
        <v>20</v>
      </c>
      <c r="C62" s="14">
        <f>SUM('Player Stats'!$O$6:$O$7)/100*'Dealer Stats'!B$6/100</f>
        <v>1.8680317697851157E-2</v>
      </c>
      <c r="D62" s="14">
        <f>SUM('Player Stats'!$O$6:$O$7)/100*'Dealer Stats'!C$6/100</f>
        <v>1.8253373375117087E-2</v>
      </c>
      <c r="E62" s="14">
        <f>SUM('Player Stats'!$O$6:$O$7)/100*'Dealer Stats'!D$6/100</f>
        <v>1.7668206159575709E-2</v>
      </c>
      <c r="F62" s="14">
        <f>SUM('Player Stats'!$O$6:$O$7)/100*'Dealer Stats'!E$6/100</f>
        <v>1.6988786657041816E-2</v>
      </c>
      <c r="G62" s="14">
        <f>SUM('Player Stats'!$O$6:$O$7)/100*'Dealer Stats'!F$6/100</f>
        <v>1.5662962083068509E-2</v>
      </c>
      <c r="H62" s="14">
        <f>SUM('Player Stats'!$O$6:$O$7)/100*'Dealer Stats'!G$6/100</f>
        <v>1.2138358670805496E-2</v>
      </c>
      <c r="I62" s="14">
        <f>SUM('Player Stats'!$O$6:$O$7)/100*'Dealer Stats'!H$6/100</f>
        <v>1.0680913806680313E-2</v>
      </c>
      <c r="J62" s="14">
        <f>SUM('Player Stats'!$O$6:$O$7)/100*'Dealer Stats'!I$6/100</f>
        <v>1.8557464302355494E-2</v>
      </c>
      <c r="K62" s="14">
        <f>SUM('Player Stats'!$O$6:$O$7)/100*'Dealer Stats'!J$6/100</f>
        <v>5.2344771495739753E-2</v>
      </c>
      <c r="L62" s="14">
        <f>SUM('Player Stats'!$O$6:$O$7)/100*'Dealer Stats'!K$6/100</f>
        <v>1.6968129894195008E-2</v>
      </c>
      <c r="AN62" s="41" t="s">
        <v>69</v>
      </c>
      <c r="AO62" s="41"/>
      <c r="AP62" s="41"/>
      <c r="AQ62" s="41"/>
      <c r="AR62" s="41"/>
      <c r="BD62" s="38" t="s">
        <v>72</v>
      </c>
      <c r="BE62" s="38"/>
      <c r="BF62" s="38"/>
      <c r="BG62" s="38"/>
      <c r="BH62" s="38"/>
      <c r="BI62" s="38"/>
      <c r="BJ62" s="38"/>
      <c r="BK62" s="38"/>
      <c r="BL62" s="38"/>
      <c r="BM62" s="38"/>
      <c r="BW62" s="14" t="s">
        <v>73</v>
      </c>
      <c r="BX62" s="14">
        <v>2</v>
      </c>
      <c r="BY62" s="14">
        <v>3</v>
      </c>
      <c r="BZ62" s="14">
        <v>4</v>
      </c>
      <c r="CA62" s="14">
        <v>5</v>
      </c>
      <c r="CB62" s="14">
        <v>6</v>
      </c>
      <c r="CC62" s="14">
        <v>7</v>
      </c>
      <c r="CD62" s="14">
        <v>8</v>
      </c>
      <c r="CE62" s="14">
        <v>9</v>
      </c>
      <c r="CF62" s="14">
        <v>10</v>
      </c>
      <c r="CG62" s="14">
        <v>11</v>
      </c>
      <c r="CJ62" s="52"/>
      <c r="CK62" s="52"/>
      <c r="CL62" s="52"/>
      <c r="CM62" s="52"/>
      <c r="CN62" s="52"/>
      <c r="CO62" s="52"/>
      <c r="CP62" s="52"/>
      <c r="CQ62" s="52"/>
      <c r="CR62" s="52"/>
      <c r="CS62" s="52"/>
      <c r="CT62" s="52"/>
      <c r="CU62" s="52"/>
      <c r="CV62" s="52"/>
      <c r="CW62" s="52"/>
      <c r="CX62" s="52"/>
      <c r="CY62" s="52"/>
      <c r="CZ62" s="52"/>
      <c r="DA62" s="52"/>
      <c r="DB62" s="52"/>
      <c r="DC62" s="52"/>
      <c r="DD62" s="51"/>
    </row>
    <row r="63" spans="1:108" x14ac:dyDescent="0.3">
      <c r="AN63" s="37" t="s">
        <v>10</v>
      </c>
      <c r="AO63" s="37"/>
      <c r="AP63" s="14">
        <v>2</v>
      </c>
      <c r="AQ63" s="14">
        <v>3</v>
      </c>
      <c r="AR63" s="14">
        <v>4</v>
      </c>
      <c r="AS63" s="14">
        <v>5</v>
      </c>
      <c r="AT63" s="14">
        <v>6</v>
      </c>
      <c r="AU63" s="14">
        <v>7</v>
      </c>
      <c r="AV63" s="14">
        <v>8</v>
      </c>
      <c r="AW63" s="14">
        <v>9</v>
      </c>
      <c r="AX63" s="14">
        <v>10</v>
      </c>
      <c r="AY63" s="14">
        <v>11</v>
      </c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V63" s="30" t="s">
        <v>31</v>
      </c>
      <c r="BW63" s="14">
        <v>2</v>
      </c>
      <c r="BX63" s="14">
        <f>'Dealer Stats'!B$8/100</f>
        <v>0.36510702263797301</v>
      </c>
      <c r="BY63" s="14">
        <f>'Dealer Stats'!C$8/100</f>
        <v>0.38388054354198159</v>
      </c>
      <c r="BZ63" s="14">
        <f>'Dealer Stats'!D$8/100</f>
        <v>0.40276003232576441</v>
      </c>
      <c r="CA63" s="14">
        <f>'Dealer Stats'!E$8/100</f>
        <v>0.42467784901729094</v>
      </c>
      <c r="CB63" s="14">
        <f>'Dealer Stats'!F$8/100</f>
        <v>0.42238329041700517</v>
      </c>
      <c r="CC63" s="14">
        <f>'Dealer Stats'!G$8/100</f>
        <v>0.261737739182199</v>
      </c>
      <c r="CD63" s="14">
        <f>'Dealer Stats'!H$8/100</f>
        <v>0.2438387201183706</v>
      </c>
      <c r="CE63" s="14">
        <f>'Dealer Stats'!I$8/100</f>
        <v>0.22925142288328501</v>
      </c>
      <c r="CF63" s="14">
        <f>'Dealer Stats'!J$8/100</f>
        <v>0.2125019093612748</v>
      </c>
      <c r="CG63" s="14">
        <f>'Dealer Stats'!K$8/100</f>
        <v>0.27075844008772032</v>
      </c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1"/>
    </row>
    <row r="64" spans="1:108" x14ac:dyDescent="0.3">
      <c r="A64" s="41" t="s">
        <v>49</v>
      </c>
      <c r="B64" s="41"/>
      <c r="C64" s="41"/>
      <c r="AO64" s="14">
        <v>17</v>
      </c>
      <c r="AP64" s="14">
        <f>28/52*'Dealer Stats'!B$3/100</f>
        <v>7.4487073663745879E-2</v>
      </c>
      <c r="AQ64" s="14">
        <f>28/52*'Dealer Stats'!C$3/100</f>
        <v>7.181247850639208E-2</v>
      </c>
      <c r="AR64" s="14">
        <f>28/52*'Dealer Stats'!D$3/100</f>
        <v>6.9935617240507036E-2</v>
      </c>
      <c r="AS64" s="14">
        <f>28/52*'Dealer Stats'!E$3/100</f>
        <v>6.5299664013157649E-2</v>
      </c>
      <c r="AT64" s="14">
        <f>28/52*'Dealer Stats'!F$3/100</f>
        <v>8.9329482126732487E-2</v>
      </c>
      <c r="AU64" s="14">
        <f>28/52*'Dealer Stats'!G$3/100</f>
        <v>0.19866719044795508</v>
      </c>
      <c r="AV64" s="14">
        <f>28/52*'Dealer Stats'!H$3/100</f>
        <v>6.9499857889370992E-2</v>
      </c>
      <c r="AW64" s="14">
        <f>28/52*'Dealer Stats'!I$3/100</f>
        <v>6.4780575330449841E-2</v>
      </c>
      <c r="AX64" s="14">
        <f>28/52*'Dealer Stats'!J$3/100</f>
        <v>6.0321948224880996E-2</v>
      </c>
      <c r="AY64" s="14">
        <f>28/52*'Dealer Stats'!K$3/100</f>
        <v>2.9439131881241299E-2</v>
      </c>
      <c r="BD64" s="14">
        <v>2</v>
      </c>
      <c r="BE64" s="14">
        <v>3</v>
      </c>
      <c r="BF64" s="14">
        <v>4</v>
      </c>
      <c r="BG64" s="14">
        <v>5</v>
      </c>
      <c r="BH64" s="14">
        <v>6</v>
      </c>
      <c r="BI64" s="14">
        <v>7</v>
      </c>
      <c r="BJ64" s="14">
        <v>8</v>
      </c>
      <c r="BK64" s="14">
        <v>9</v>
      </c>
      <c r="BL64" s="14">
        <v>10</v>
      </c>
      <c r="BM64" s="14">
        <v>11</v>
      </c>
      <c r="BV64" s="30" t="s">
        <v>32</v>
      </c>
      <c r="BW64" s="14">
        <v>3</v>
      </c>
      <c r="BX64" s="14">
        <f>'Dealer Stats'!B$8/100</f>
        <v>0.36510702263797301</v>
      </c>
      <c r="BY64" s="14">
        <f>'Dealer Stats'!C$8/100</f>
        <v>0.38388054354198159</v>
      </c>
      <c r="BZ64" s="14">
        <f>'Dealer Stats'!D$8/100</f>
        <v>0.40276003232576441</v>
      </c>
      <c r="CA64" s="14">
        <f>'Dealer Stats'!E$8/100</f>
        <v>0.42467784901729094</v>
      </c>
      <c r="CB64" s="14">
        <f>'Dealer Stats'!F$8/100</f>
        <v>0.42238329041700517</v>
      </c>
      <c r="CC64" s="14">
        <f>'Dealer Stats'!G$8/100</f>
        <v>0.261737739182199</v>
      </c>
      <c r="CD64" s="14">
        <f>'Dealer Stats'!H$8/100</f>
        <v>0.2438387201183706</v>
      </c>
      <c r="CE64" s="14">
        <f>'Dealer Stats'!I$8/100</f>
        <v>0.22925142288328501</v>
      </c>
      <c r="CF64" s="14">
        <f>'Dealer Stats'!J$8/100</f>
        <v>0.2125019093612748</v>
      </c>
      <c r="CG64" s="14">
        <f>'Dealer Stats'!K$8/100</f>
        <v>0.27075844008772032</v>
      </c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</row>
    <row r="65" spans="1:108" ht="14.4" customHeight="1" x14ac:dyDescent="0.3">
      <c r="A65" s="37" t="s">
        <v>10</v>
      </c>
      <c r="B65" s="37"/>
      <c r="C65" s="14">
        <v>2</v>
      </c>
      <c r="D65" s="14">
        <v>3</v>
      </c>
      <c r="E65" s="14">
        <v>4</v>
      </c>
      <c r="F65" s="14">
        <v>5</v>
      </c>
      <c r="G65" s="14">
        <v>6</v>
      </c>
      <c r="H65" s="14">
        <v>7</v>
      </c>
      <c r="I65" s="14">
        <v>8</v>
      </c>
      <c r="J65" s="14">
        <v>9</v>
      </c>
      <c r="K65" s="14">
        <v>10</v>
      </c>
      <c r="L65" s="14">
        <v>11</v>
      </c>
      <c r="AO65" s="14">
        <v>18</v>
      </c>
      <c r="AP65" s="14">
        <f>24/52*'Dealer Stats'!B$4/100</f>
        <v>6.1147772778931533E-2</v>
      </c>
      <c r="AQ65" s="14">
        <f>24/52*'Dealer Stats'!C$4/100</f>
        <v>5.953846425750637E-2</v>
      </c>
      <c r="AR65" s="14">
        <f>24/52*'Dealer Stats'!D$4/100</f>
        <v>5.6830238786386891E-2</v>
      </c>
      <c r="AS65" s="14">
        <f>24/52*'Dealer Stats'!E$4/100</f>
        <v>5.6033790922585015E-2</v>
      </c>
      <c r="AT65" s="14">
        <f>24/52*'Dealer Stats'!F$4/100</f>
        <v>4.9133571892214081E-2</v>
      </c>
      <c r="AU65" s="14">
        <f>24/52*'Dealer Stats'!G$4/100</f>
        <v>6.37269935517462E-2</v>
      </c>
      <c r="AV65" s="14">
        <f>24/52*'Dealer Stats'!H$4/100</f>
        <v>0.16588488498600856</v>
      </c>
      <c r="AW65" s="14">
        <f>24/52*'Dealer Stats'!I$4/100</f>
        <v>5.4209935028023709E-2</v>
      </c>
      <c r="AX65" s="14">
        <f>24/52*'Dealer Stats'!J$4/100</f>
        <v>5.1571361340477184E-2</v>
      </c>
      <c r="AY65" s="14">
        <f>24/52*'Dealer Stats'!K$4/100</f>
        <v>5.2734086389132108E-2</v>
      </c>
      <c r="BC65" s="14">
        <v>13</v>
      </c>
      <c r="BD65" s="14">
        <f>Q32</f>
        <v>0.36510702263797301</v>
      </c>
      <c r="BE65" s="14">
        <f t="shared" ref="BE65:BM65" si="44">R32</f>
        <v>0.38388054354198159</v>
      </c>
      <c r="BF65" s="14">
        <f t="shared" si="44"/>
        <v>0.40276003232576441</v>
      </c>
      <c r="BG65" s="14">
        <f t="shared" si="44"/>
        <v>0.42467784901729094</v>
      </c>
      <c r="BH65" s="14">
        <f t="shared" si="44"/>
        <v>0.42238329041700517</v>
      </c>
      <c r="BI65" s="14">
        <f t="shared" si="44"/>
        <v>0.261737739182199</v>
      </c>
      <c r="BJ65" s="14">
        <f t="shared" si="44"/>
        <v>0.2438387201183706</v>
      </c>
      <c r="BK65" s="14">
        <f t="shared" si="44"/>
        <v>0.22925142288328501</v>
      </c>
      <c r="BL65" s="14">
        <f t="shared" si="44"/>
        <v>0.2125019093612748</v>
      </c>
      <c r="BM65" s="14">
        <f t="shared" si="44"/>
        <v>0.27075844008772032</v>
      </c>
      <c r="BV65" s="30" t="s">
        <v>33</v>
      </c>
      <c r="BW65" s="14">
        <v>4</v>
      </c>
      <c r="BX65" s="14">
        <f>'Dealer Stats'!B$8/100</f>
        <v>0.36510702263797301</v>
      </c>
      <c r="BY65" s="14">
        <f>'Dealer Stats'!C$8/100</f>
        <v>0.38388054354198159</v>
      </c>
      <c r="BZ65" s="14">
        <f>'Dealer Stats'!D$8/100</f>
        <v>0.40276003232576441</v>
      </c>
      <c r="CA65" s="14">
        <f>'Dealer Stats'!E$8/100</f>
        <v>0.42467784901729094</v>
      </c>
      <c r="CB65" s="14">
        <f>'Dealer Stats'!F$8/100</f>
        <v>0.42238329041700517</v>
      </c>
      <c r="CC65" s="14">
        <f>'Dealer Stats'!G$8/100</f>
        <v>0.261737739182199</v>
      </c>
      <c r="CD65" s="14">
        <f>'Dealer Stats'!H$8/100</f>
        <v>0.2438387201183706</v>
      </c>
      <c r="CE65" s="14">
        <f>'Dealer Stats'!I$8/100</f>
        <v>0.22925142288328501</v>
      </c>
      <c r="CF65" s="14">
        <f>'Dealer Stats'!J$8/100</f>
        <v>0.2125019093612748</v>
      </c>
      <c r="CG65" s="14">
        <f>'Dealer Stats'!K$8/100</f>
        <v>0.27075844008772032</v>
      </c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1"/>
    </row>
    <row r="66" spans="1:108" ht="14.4" customHeight="1" x14ac:dyDescent="0.3">
      <c r="B66" s="14">
        <v>17</v>
      </c>
      <c r="C66" s="14">
        <f>SUM('Player Stats'!$P$3:$P$7)/100*'Dealer Stats'!B$3/100</f>
        <v>5.3137161012946459E-2</v>
      </c>
      <c r="D66" s="14">
        <f>SUM('Player Stats'!$P$3:$P$7)/100*'Dealer Stats'!C$3/100</f>
        <v>5.1229173673259513E-2</v>
      </c>
      <c r="E66" s="14">
        <f>SUM('Player Stats'!$P$3:$P$7)/100*'Dealer Stats'!D$3/100</f>
        <v>4.9890269157631631E-2</v>
      </c>
      <c r="F66" s="14">
        <f>SUM('Player Stats'!$P$3:$P$7)/100*'Dealer Stats'!E$3/100</f>
        <v>4.6583099457259157E-2</v>
      </c>
      <c r="G66" s="14">
        <f>SUM('Player Stats'!$P$3:$P$7)/100*'Dealer Stats'!F$3/100</f>
        <v>6.3725353158579162E-2</v>
      </c>
      <c r="H66" s="14">
        <f>SUM('Player Stats'!$P$3:$P$7)/100*'Dealer Stats'!G$3/100</f>
        <v>0.14172405986141953</v>
      </c>
      <c r="I66" s="14">
        <f>SUM('Player Stats'!$P$3:$P$7)/100*'Dealer Stats'!H$3/100</f>
        <v>4.9579409653219615E-2</v>
      </c>
      <c r="J66" s="14">
        <f>SUM('Player Stats'!$P$3:$P$7)/100*'Dealer Stats'!I$3/100</f>
        <v>4.6212794952647254E-2</v>
      </c>
      <c r="K66" s="14">
        <f>SUM('Player Stats'!$P$3:$P$7)/100*'Dealer Stats'!J$3/100</f>
        <v>4.3032125143079865E-2</v>
      </c>
      <c r="L66" s="14">
        <f>SUM('Player Stats'!$P$3:$P$7)/100*'Dealer Stats'!K$3/100</f>
        <v>2.1001118904423563E-2</v>
      </c>
      <c r="AO66" s="14">
        <v>19</v>
      </c>
      <c r="AP66" s="14">
        <f>8/52*'Dealer Stats'!B$5/100</f>
        <v>1.9650268209070464E-2</v>
      </c>
      <c r="AQ66" s="14">
        <f>8/52*'Dealer Stats'!C$5/100</f>
        <v>1.8956520145507E-2</v>
      </c>
      <c r="AR66" s="14">
        <f>8/52*'Dealer Stats'!D$5/100</f>
        <v>1.8471472560489047E-2</v>
      </c>
      <c r="AS66" s="14">
        <f>8/52*'Dealer Stats'!E$5/100</f>
        <v>1.7894824109209201E-2</v>
      </c>
      <c r="AT66" s="14">
        <f>8/52*'Dealer Stats'!F$5/100</f>
        <v>1.6378210824994834E-2</v>
      </c>
      <c r="AU66" s="14">
        <f>8/52*'Dealer Stats'!G$5/100</f>
        <v>1.2089078526964144E-2</v>
      </c>
      <c r="AV66" s="14">
        <f>8/52*'Dealer Stats'!H$5/100</f>
        <v>1.9828370639856294E-2</v>
      </c>
      <c r="AW66" s="14">
        <f>8/52*'Dealer Stats'!I$5/100</f>
        <v>5.40907849680956E-2</v>
      </c>
      <c r="AX66" s="14">
        <f>8/52*'Dealer Stats'!J$5/100</f>
        <v>1.7231780670892906E-2</v>
      </c>
      <c r="AY66" s="14">
        <f>8/52*'Dealer Stats'!K$5/100</f>
        <v>1.687876383308989E-2</v>
      </c>
      <c r="BC66" s="14">
        <v>14</v>
      </c>
      <c r="BD66" s="14">
        <f t="shared" ref="BD66:BD72" si="45">Q33</f>
        <v>0.36510702263797301</v>
      </c>
      <c r="BE66" s="14">
        <f t="shared" ref="BE66:BE72" si="46">R33</f>
        <v>0.38388054354198159</v>
      </c>
      <c r="BF66" s="14">
        <f t="shared" ref="BF66:BF72" si="47">S33</f>
        <v>0.40276003232576441</v>
      </c>
      <c r="BG66" s="14">
        <f t="shared" ref="BG66:BG72" si="48">T33</f>
        <v>0.42467784901729094</v>
      </c>
      <c r="BH66" s="14">
        <f t="shared" ref="BH66:BH72" si="49">U33</f>
        <v>0.42238329041700517</v>
      </c>
      <c r="BI66" s="14">
        <f t="shared" ref="BI66:BI72" si="50">V33</f>
        <v>0.261737739182199</v>
      </c>
      <c r="BJ66" s="14">
        <f t="shared" ref="BJ66:BJ72" si="51">W33</f>
        <v>0.2438387201183706</v>
      </c>
      <c r="BK66" s="14">
        <f t="shared" ref="BK66:BK72" si="52">X33</f>
        <v>0.22925142288328501</v>
      </c>
      <c r="BL66" s="14">
        <f t="shared" ref="BL66:BL72" si="53">Y33</f>
        <v>0.2125019093612748</v>
      </c>
      <c r="BM66" s="14">
        <f t="shared" ref="BM66:BM72" si="54">Z33</f>
        <v>0.27075844008772032</v>
      </c>
      <c r="BV66" s="30" t="s">
        <v>34</v>
      </c>
      <c r="BW66" s="14">
        <v>5</v>
      </c>
      <c r="BX66" s="14">
        <f>'Dealer Stats'!B$8/100</f>
        <v>0.36510702263797301</v>
      </c>
      <c r="BY66" s="14">
        <f>'Dealer Stats'!C$8/100</f>
        <v>0.38388054354198159</v>
      </c>
      <c r="BZ66" s="14">
        <f>'Dealer Stats'!D$8/100</f>
        <v>0.40276003232576441</v>
      </c>
      <c r="CA66" s="14">
        <f>'Dealer Stats'!E$8/100</f>
        <v>0.42467784901729094</v>
      </c>
      <c r="CB66" s="14">
        <f>'Dealer Stats'!F$8/100</f>
        <v>0.42238329041700517</v>
      </c>
      <c r="CC66" s="14">
        <f>'Dealer Stats'!G$8/100</f>
        <v>0.261737739182199</v>
      </c>
      <c r="CD66" s="14">
        <f>'Dealer Stats'!H$8/100</f>
        <v>0.2438387201183706</v>
      </c>
      <c r="CE66" s="14">
        <f>'Dealer Stats'!I$8/100</f>
        <v>0.22925142288328501</v>
      </c>
      <c r="CF66" s="14">
        <f>'Dealer Stats'!J$8/100</f>
        <v>0.2125019093612748</v>
      </c>
      <c r="CG66" s="14">
        <f>'Dealer Stats'!K$8/100</f>
        <v>0.27075844008772032</v>
      </c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1"/>
    </row>
    <row r="67" spans="1:108" x14ac:dyDescent="0.3">
      <c r="B67" s="14">
        <v>18</v>
      </c>
      <c r="C67" s="14">
        <f>SUM('Player Stats'!$P$4:$P$7)/100*'Dealer Stats'!B$4/100</f>
        <v>4.0603900952378424E-2</v>
      </c>
      <c r="D67" s="14">
        <f>SUM('Player Stats'!$P$4:$P$7)/100*'Dealer Stats'!C$4/100</f>
        <v>3.9535273252036741E-2</v>
      </c>
      <c r="E67" s="14">
        <f>SUM('Player Stats'!$P$4:$P$7)/100*'Dealer Stats'!D$4/100</f>
        <v>3.7736932710941321E-2</v>
      </c>
      <c r="F67" s="14">
        <f>SUM('Player Stats'!$P$4:$P$7)/100*'Dealer Stats'!E$4/100</f>
        <v>3.7208068147182631E-2</v>
      </c>
      <c r="G67" s="14">
        <f>SUM('Player Stats'!$P$4:$P$7)/100*'Dealer Stats'!F$4/100</f>
        <v>3.2626121866459995E-2</v>
      </c>
      <c r="H67" s="14">
        <f>SUM('Player Stats'!$P$4:$P$7)/100*'Dealer Stats'!G$4/100</f>
        <v>4.2316578618861934E-2</v>
      </c>
      <c r="I67" s="14">
        <f>SUM('Player Stats'!$P$4:$P$7)/100*'Dealer Stats'!H$4/100</f>
        <v>0.11015239203919659</v>
      </c>
      <c r="J67" s="14">
        <f>SUM('Player Stats'!$P$4:$P$7)/100*'Dealer Stats'!I$4/100</f>
        <v>3.5996974746251846E-2</v>
      </c>
      <c r="K67" s="14">
        <f>SUM('Player Stats'!$P$4:$P$7)/100*'Dealer Stats'!J$4/100</f>
        <v>3.4244885016802132E-2</v>
      </c>
      <c r="L67" s="14">
        <f>SUM('Player Stats'!$P$4:$P$7)/100*'Dealer Stats'!K$4/100</f>
        <v>3.501696829252695E-2</v>
      </c>
      <c r="AO67" s="14">
        <v>20</v>
      </c>
      <c r="AP67" s="14">
        <f>4/52*'Dealer Stats'!B$6/100</f>
        <v>9.3238349166099837E-3</v>
      </c>
      <c r="AQ67" s="14">
        <f>4/52*'Dealer Stats'!C$6/100</f>
        <v>9.1107358436635852E-3</v>
      </c>
      <c r="AR67" s="14">
        <f>4/52*'Dealer Stats'!D$6/100</f>
        <v>8.8186635885462231E-3</v>
      </c>
      <c r="AS67" s="14">
        <f>4/52*'Dealer Stats'!E$6/100</f>
        <v>8.4795475529832933E-3</v>
      </c>
      <c r="AT67" s="14">
        <f>4/52*'Dealer Stats'!F$6/100</f>
        <v>7.8177938475024779E-3</v>
      </c>
      <c r="AU67" s="14">
        <f>4/52*'Dealer Stats'!G$6/100</f>
        <v>6.0585721418544595E-3</v>
      </c>
      <c r="AV67" s="14">
        <f>4/52*'Dealer Stats'!H$6/100</f>
        <v>5.3311233086513988E-3</v>
      </c>
      <c r="AW67" s="14">
        <f>4/52*'Dealer Stats'!I$6/100</f>
        <v>9.2625155752008009E-3</v>
      </c>
      <c r="AX67" s="14">
        <f>4/52*'Dealer Stats'!J$6/100</f>
        <v>2.6126643886259574E-2</v>
      </c>
      <c r="AY67" s="14">
        <f>4/52*'Dealer Stats'!K$6/100</f>
        <v>8.4692372226232628E-3</v>
      </c>
      <c r="BC67" s="14">
        <v>15</v>
      </c>
      <c r="BD67" s="14">
        <f t="shared" si="45"/>
        <v>0.36510702263797301</v>
      </c>
      <c r="BE67" s="14">
        <f t="shared" si="46"/>
        <v>0.38388054354198159</v>
      </c>
      <c r="BF67" s="14">
        <f t="shared" si="47"/>
        <v>0.40276003232576441</v>
      </c>
      <c r="BG67" s="14">
        <f t="shared" si="48"/>
        <v>0.42467784901729094</v>
      </c>
      <c r="BH67" s="14">
        <f t="shared" si="49"/>
        <v>0.42238329041700517</v>
      </c>
      <c r="BI67" s="14">
        <f t="shared" si="50"/>
        <v>0.261737739182199</v>
      </c>
      <c r="BJ67" s="14">
        <f t="shared" si="51"/>
        <v>0.2438387201183706</v>
      </c>
      <c r="BK67" s="14">
        <f t="shared" si="52"/>
        <v>0.22925142288328501</v>
      </c>
      <c r="BL67" s="14">
        <f t="shared" si="53"/>
        <v>0.2125019093612748</v>
      </c>
      <c r="BM67" s="14">
        <f t="shared" si="54"/>
        <v>0.27075844008772032</v>
      </c>
      <c r="BV67" s="30" t="s">
        <v>35</v>
      </c>
      <c r="BW67" s="14">
        <v>6</v>
      </c>
      <c r="BX67" s="14">
        <f>'Stat Analysis'!$CK$8*'Dealer Stats'!B$3/100+'Dealer Stats'!B$8/100</f>
        <v>0.37574803316136529</v>
      </c>
      <c r="BY67" s="14">
        <f>'Stat Analysis'!$CK$8*'Dealer Stats'!C$3/100+'Dealer Stats'!C$8/100</f>
        <v>0.39413946904289476</v>
      </c>
      <c r="BZ67" s="14">
        <f>'Stat Analysis'!$CK$8*'Dealer Stats'!D$3/100+'Dealer Stats'!D$8/100</f>
        <v>0.41275083478869401</v>
      </c>
      <c r="CA67" s="14">
        <f>'Stat Analysis'!$CK$8*'Dealer Stats'!E$3/100+'Dealer Stats'!E$8/100</f>
        <v>0.43400637244774204</v>
      </c>
      <c r="CB67" s="14">
        <f>'Stat Analysis'!$CK$8*'Dealer Stats'!F$3/100+'Dealer Stats'!F$8/100</f>
        <v>0.43514464500653838</v>
      </c>
      <c r="CC67" s="14">
        <f>'Stat Analysis'!$CK$8*'Dealer Stats'!G$3/100+'Dealer Stats'!G$8/100</f>
        <v>0.29011876638904971</v>
      </c>
      <c r="CD67" s="14">
        <f>'Stat Analysis'!$CK$8*'Dealer Stats'!H$3/100+'Dealer Stats'!H$8/100</f>
        <v>0.25376727124542359</v>
      </c>
      <c r="CE67" s="14">
        <f>'Stat Analysis'!$CK$8*'Dealer Stats'!I$3/100+'Dealer Stats'!I$8/100</f>
        <v>0.23850579078763498</v>
      </c>
      <c r="CF67" s="14">
        <f>'Stat Analysis'!$CK$8*'Dealer Stats'!J$3/100+'Dealer Stats'!J$8/100</f>
        <v>0.22111933053625782</v>
      </c>
      <c r="CG67" s="14">
        <f>'Stat Analysis'!$CK$8*'Dealer Stats'!K$3/100+'Dealer Stats'!K$8/100</f>
        <v>0.2749640303564691</v>
      </c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1"/>
    </row>
    <row r="68" spans="1:108" x14ac:dyDescent="0.3">
      <c r="B68" s="14">
        <v>19</v>
      </c>
      <c r="C68" s="14">
        <f>SUM('Player Stats'!$P$5:$P$7)/100*'Dealer Stats'!B$5/100</f>
        <v>2.9277203417708241E-2</v>
      </c>
      <c r="D68" s="14">
        <f>SUM('Player Stats'!$P$5:$P$7)/100*'Dealer Stats'!C$5/100</f>
        <v>2.8243578687425261E-2</v>
      </c>
      <c r="E68" s="14">
        <f>SUM('Player Stats'!$P$5:$P$7)/100*'Dealer Stats'!D$5/100</f>
        <v>2.752089965512158E-2</v>
      </c>
      <c r="F68" s="14">
        <f>SUM('Player Stats'!$P$5:$P$7)/100*'Dealer Stats'!E$5/100</f>
        <v>2.6661743239086835E-2</v>
      </c>
      <c r="G68" s="14">
        <f>SUM('Player Stats'!$P$5:$P$7)/100*'Dealer Stats'!F$5/100</f>
        <v>2.4402120359871028E-2</v>
      </c>
      <c r="H68" s="14">
        <f>SUM('Player Stats'!$P$5:$P$7)/100*'Dealer Stats'!G$5/100</f>
        <v>1.8011683474284772E-2</v>
      </c>
      <c r="I68" s="14">
        <f>SUM('Player Stats'!$P$5:$P$7)/100*'Dealer Stats'!H$5/100</f>
        <v>2.954256066575324E-2</v>
      </c>
      <c r="J68" s="14">
        <f>SUM('Player Stats'!$P$5:$P$7)/100*'Dealer Stats'!I$5/100</f>
        <v>8.05906004785958E-2</v>
      </c>
      <c r="K68" s="14">
        <f>SUM('Player Stats'!$P$5:$P$7)/100*'Dealer Stats'!J$5/100</f>
        <v>2.5673865749994737E-2</v>
      </c>
      <c r="L68" s="14">
        <f>SUM('Player Stats'!$P$5:$P$7)/100*'Dealer Stats'!K$5/100</f>
        <v>2.5147901134129378E-2</v>
      </c>
      <c r="BC68" s="14">
        <v>16</v>
      </c>
      <c r="BD68" s="14">
        <f t="shared" si="45"/>
        <v>0.36510702263797301</v>
      </c>
      <c r="BE68" s="14">
        <f t="shared" si="46"/>
        <v>0.38388054354198159</v>
      </c>
      <c r="BF68" s="14">
        <f t="shared" si="47"/>
        <v>0.40276003232576441</v>
      </c>
      <c r="BG68" s="14">
        <f t="shared" si="48"/>
        <v>0.42467784901729094</v>
      </c>
      <c r="BH68" s="14">
        <f t="shared" si="49"/>
        <v>0.42238329041700517</v>
      </c>
      <c r="BI68" s="14">
        <f t="shared" si="50"/>
        <v>0.261737739182199</v>
      </c>
      <c r="BJ68" s="14">
        <f t="shared" si="51"/>
        <v>0.2438387201183706</v>
      </c>
      <c r="BK68" s="14">
        <f t="shared" si="52"/>
        <v>0.22925142288328501</v>
      </c>
      <c r="BL68" s="14">
        <f t="shared" si="53"/>
        <v>0.2125019093612748</v>
      </c>
      <c r="BM68" s="14">
        <f t="shared" si="54"/>
        <v>0.27075844008772032</v>
      </c>
      <c r="BV68" s="30" t="s">
        <v>36</v>
      </c>
      <c r="BW68" s="14">
        <v>7</v>
      </c>
      <c r="BX68" s="14">
        <f>'Dealer Stats'!B$8/100+$CK$9*'Dealer Stats'!B$3/100+'Dealer Stats'!B$4/100*$CL$9</f>
        <v>0.41786236019469736</v>
      </c>
      <c r="BY68" s="14">
        <f>'Dealer Stats'!C$8/100+$CK$9*'Dealer Stats'!C$3/100+'Dealer Stats'!C$4/100*$CL$9</f>
        <v>0.43483932292188532</v>
      </c>
      <c r="BZ68" s="14">
        <f>'Dealer Stats'!D$8/100+$CK$9*'Dealer Stats'!D$3/100+'Dealer Stats'!D$4/100*$CL$9</f>
        <v>0.45219494864188053</v>
      </c>
      <c r="CA68" s="14">
        <f>'Dealer Stats'!E$8/100+$CK$9*'Dealer Stats'!E$3/100+'Dealer Stats'!E$4/100*$CL$9</f>
        <v>0.47133090789285947</v>
      </c>
      <c r="CB68" s="14">
        <f>'Dealer Stats'!F$8/100+$CK$9*'Dealer Stats'!F$3/100+'Dealer Stats'!F$4/100*$CL$9</f>
        <v>0.48161763742384039</v>
      </c>
      <c r="CC68" s="14">
        <f>'Dealer Stats'!G$8/100+$CK$9*'Dealer Stats'!G$3/100+'Dealer Stats'!G$4/100*$CL$9</f>
        <v>0.38588301360155963</v>
      </c>
      <c r="CD68" s="14">
        <f>'Dealer Stats'!H$8/100+$CK$9*'Dealer Stats'!H$3/100+'Dealer Stats'!H$4/100*$CL$9</f>
        <v>0.31120040545758404</v>
      </c>
      <c r="CE68" s="14">
        <f>'Dealer Stats'!I$8/100+$CK$9*'Dealer Stats'!I$3/100+'Dealer Stats'!I$4/100*$CL$9</f>
        <v>0.27530388367202219</v>
      </c>
      <c r="CF68" s="14">
        <f>'Dealer Stats'!J$8/100+$CK$9*'Dealer Stats'!J$3/100+'Dealer Stats'!J$4/100*$CL$9</f>
        <v>0.25556682095128636</v>
      </c>
      <c r="CG68" s="14">
        <f>'Dealer Stats'!K$8/100+$CK$9*'Dealer Stats'!K$3/100+'Dealer Stats'!K$4/100*$CL$9</f>
        <v>0.29636981556090403</v>
      </c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1"/>
    </row>
    <row r="69" spans="1:108" x14ac:dyDescent="0.3">
      <c r="B69" s="14">
        <v>20</v>
      </c>
      <c r="C69" s="14">
        <f>SUM('Player Stats'!$P$6:$P$7)/100*'Dealer Stats'!B$6/100</f>
        <v>1.8475621837948816E-2</v>
      </c>
      <c r="D69" s="14">
        <f>SUM('Player Stats'!$P$6:$P$7)/100*'Dealer Stats'!C$6/100</f>
        <v>1.8053355901133338E-2</v>
      </c>
      <c r="E69" s="14">
        <f>SUM('Player Stats'!$P$6:$P$7)/100*'Dealer Stats'!D$6/100</f>
        <v>1.7474600852039519E-2</v>
      </c>
      <c r="F69" s="14">
        <f>SUM('Player Stats'!$P$6:$P$7)/100*'Dealer Stats'!E$6/100</f>
        <v>1.6802626317067474E-2</v>
      </c>
      <c r="G69" s="14">
        <f>SUM('Player Stats'!$P$6:$P$7)/100*'Dealer Stats'!F$6/100</f>
        <v>1.5491329911492524E-2</v>
      </c>
      <c r="H69" s="14">
        <f>SUM('Player Stats'!$P$6:$P$7)/100*'Dealer Stats'!G$6/100</f>
        <v>1.2005348525790167E-2</v>
      </c>
      <c r="I69" s="14">
        <f>SUM('Player Stats'!$P$6:$P$7)/100*'Dealer Stats'!H$6/100</f>
        <v>1.056387410363218E-2</v>
      </c>
      <c r="J69" s="14">
        <f>SUM('Player Stats'!$P$6:$P$7)/100*'Dealer Stats'!I$6/100</f>
        <v>1.8354114649827117E-2</v>
      </c>
      <c r="K69" s="14">
        <f>SUM('Player Stats'!$P$6:$P$7)/100*'Dealer Stats'!J$6/100</f>
        <v>5.1771186068231494E-2</v>
      </c>
      <c r="L69" s="14">
        <f>SUM('Player Stats'!$P$6:$P$7)/100*'Dealer Stats'!K$6/100</f>
        <v>1.6782195907642603E-2</v>
      </c>
      <c r="AN69" s="41" t="s">
        <v>68</v>
      </c>
      <c r="AO69" s="41"/>
      <c r="AP69" s="41"/>
      <c r="AQ69" s="41"/>
      <c r="AR69" s="41"/>
      <c r="BC69" s="14">
        <v>17</v>
      </c>
      <c r="BD69" s="14">
        <f t="shared" si="45"/>
        <v>0.50344015944207254</v>
      </c>
      <c r="BE69" s="14">
        <f t="shared" si="46"/>
        <v>0.51724657505385263</v>
      </c>
      <c r="BF69" s="14">
        <f t="shared" si="47"/>
        <v>0.53264046434384893</v>
      </c>
      <c r="BG69" s="14">
        <f t="shared" si="48"/>
        <v>0.54594865361315514</v>
      </c>
      <c r="BH69" s="14">
        <f t="shared" si="49"/>
        <v>0.58828090008093692</v>
      </c>
      <c r="BI69" s="14">
        <f t="shared" si="50"/>
        <v>0.63069109287125846</v>
      </c>
      <c r="BJ69" s="14">
        <f t="shared" si="51"/>
        <v>0.3729098847700596</v>
      </c>
      <c r="BK69" s="14">
        <f t="shared" si="52"/>
        <v>0.34955820563983475</v>
      </c>
      <c r="BL69" s="14">
        <f t="shared" si="53"/>
        <v>0.32452838463605382</v>
      </c>
      <c r="BM69" s="14">
        <f t="shared" si="54"/>
        <v>0.32543111358145416</v>
      </c>
      <c r="BV69" s="30" t="s">
        <v>37</v>
      </c>
      <c r="BW69" s="14">
        <v>8</v>
      </c>
      <c r="BX69" s="14">
        <f>'Dealer Stats'!B$8/100+'Dealer Stats'!B$3/100*$CK$10+$CL$10*'Dealer Stats'!B$4/100+'Dealer Stats'!B$5/100*$CM$10</f>
        <v>0.42633834911852153</v>
      </c>
      <c r="BY69" s="14">
        <f>'Dealer Stats'!C$8/100+'Dealer Stats'!C$3/100*$CK$10+$CL$10*'Dealer Stats'!C$4/100+'Dealer Stats'!C$5/100*$CM$10</f>
        <v>0.44331003862065249</v>
      </c>
      <c r="BZ69" s="14">
        <f>'Dealer Stats'!D$8/100+'Dealer Stats'!D$3/100*$CK$10+$CL$10*'Dealer Stats'!D$4/100+'Dealer Stats'!D$5/100*$CM$10</f>
        <v>0.45987339692652984</v>
      </c>
      <c r="CA69" s="14">
        <f>'Dealer Stats'!E$8/100+'Dealer Stats'!E$3/100*$CK$10+$CL$10*'Dealer Stats'!E$4/100+'Dealer Stats'!E$5/100*$CM$10</f>
        <v>0.48030964511740332</v>
      </c>
      <c r="CB69" s="14">
        <f>'Dealer Stats'!F$8/100+'Dealer Stats'!F$3/100*$CK$10+$CL$10*'Dealer Stats'!F$4/100+'Dealer Stats'!F$5/100*$CM$10</f>
        <v>0.47608946501384519</v>
      </c>
      <c r="CC69" s="14">
        <f>'Dealer Stats'!G$8/100+'Dealer Stats'!G$3/100*$CK$10+$CL$10*'Dealer Stats'!G$4/100+'Dealer Stats'!G$5/100*$CM$10</f>
        <v>0.33864796802036262</v>
      </c>
      <c r="CD69" s="14">
        <f>'Dealer Stats'!H$8/100+'Dealer Stats'!H$3/100*$CK$10+$CL$10*'Dealer Stats'!H$4/100+'Dealer Stats'!H$5/100*$CM$10</f>
        <v>0.37427137988935749</v>
      </c>
      <c r="CE69" s="14">
        <f>'Dealer Stats'!I$8/100+'Dealer Stats'!I$3/100*$CK$10+$CL$10*'Dealer Stats'!I$4/100+'Dealer Stats'!I$5/100*$CM$10</f>
        <v>0.3016911399570319</v>
      </c>
      <c r="CF69" s="14">
        <f>'Dealer Stats'!J$8/100+'Dealer Stats'!J$3/100*$CK$10+$CL$10*'Dealer Stats'!J$4/100+'Dealer Stats'!J$5/100*$CM$10</f>
        <v>0.26411612843202242</v>
      </c>
      <c r="CG69" s="14">
        <f>'Dealer Stats'!K$8/100+'Dealer Stats'!K$3/100*$CK$10+$CL$10*'Dealer Stats'!K$4/100+'Dealer Stats'!K$5/100*$CM$10</f>
        <v>0.31855946986576877</v>
      </c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</row>
    <row r="70" spans="1:108" x14ac:dyDescent="0.3">
      <c r="AN70" s="37" t="s">
        <v>10</v>
      </c>
      <c r="AO70" s="37"/>
      <c r="AP70" s="14">
        <v>2</v>
      </c>
      <c r="AQ70" s="14">
        <v>3</v>
      </c>
      <c r="AR70" s="14">
        <v>4</v>
      </c>
      <c r="AS70" s="14">
        <v>5</v>
      </c>
      <c r="AT70" s="14">
        <v>6</v>
      </c>
      <c r="AU70" s="14">
        <v>7</v>
      </c>
      <c r="AV70" s="14">
        <v>8</v>
      </c>
      <c r="AW70" s="14">
        <v>9</v>
      </c>
      <c r="AX70" s="14">
        <v>10</v>
      </c>
      <c r="AY70" s="14">
        <v>11</v>
      </c>
      <c r="BC70" s="14">
        <v>18</v>
      </c>
      <c r="BD70" s="14">
        <f t="shared" si="45"/>
        <v>0.63592700046309081</v>
      </c>
      <c r="BE70" s="14">
        <f t="shared" si="46"/>
        <v>0.64624658094511644</v>
      </c>
      <c r="BF70" s="14">
        <f t="shared" si="47"/>
        <v>0.65577264838102056</v>
      </c>
      <c r="BG70" s="14">
        <f t="shared" si="48"/>
        <v>0.66735520061208942</v>
      </c>
      <c r="BH70" s="14">
        <f t="shared" si="49"/>
        <v>0.69473697251406752</v>
      </c>
      <c r="BI70" s="14">
        <f t="shared" si="50"/>
        <v>0.76876624556670858</v>
      </c>
      <c r="BJ70" s="14">
        <f t="shared" si="51"/>
        <v>0.73232713557307816</v>
      </c>
      <c r="BK70" s="14">
        <f t="shared" si="52"/>
        <v>0.46701306486721939</v>
      </c>
      <c r="BL70" s="14">
        <f t="shared" si="53"/>
        <v>0.43626633420708771</v>
      </c>
      <c r="BM70" s="14">
        <f t="shared" si="54"/>
        <v>0.43968830075790705</v>
      </c>
      <c r="BV70" s="30" t="s">
        <v>38</v>
      </c>
      <c r="BW70" s="14">
        <v>9</v>
      </c>
      <c r="BX70" s="14">
        <f>'Dealer Stats'!B$8/100+'Dealer Stats'!B$3/100*$CK$11+$CL$11*'Dealer Stats'!B$4/100+'Dealer Stats'!B$5/100*$CM$11+$CN$11*'Dealer Stats'!B$6/100</f>
        <v>0.43456369995927147</v>
      </c>
      <c r="BY70" s="14">
        <f>'Dealer Stats'!C$8/100+'Dealer Stats'!C$3/100*$CK$11+$CL$11*'Dealer Stats'!C$4/100+'Dealer Stats'!C$5/100*$CM$11+$CN$11*'Dealer Stats'!C$6/100</f>
        <v>0.45108632255382342</v>
      </c>
      <c r="BZ70" s="14">
        <f>'Dealer Stats'!D$8/100+'Dealer Stats'!D$3/100*$CK$11+$CL$11*'Dealer Stats'!D$4/100+'Dealer Stats'!D$5/100*$CM$11+$CN$11*'Dealer Stats'!D$6/100</f>
        <v>0.46798414996261617</v>
      </c>
      <c r="CA70" s="14">
        <f>'Dealer Stats'!E$8/100+'Dealer Stats'!E$3/100*$CK$11+$CL$11*'Dealer Stats'!E$4/100+'Dealer Stats'!E$5/100*$CM$11+$CN$11*'Dealer Stats'!E$6/100</f>
        <v>0.48761453337290789</v>
      </c>
      <c r="CB70" s="14">
        <f>'Dealer Stats'!F$8/100+'Dealer Stats'!F$3/100*$CK$11+$CL$11*'Dealer Stats'!F$4/100+'Dealer Stats'!F$5/100*$CM$11+$CN$11*'Dealer Stats'!F$6/100</f>
        <v>0.48390778915273286</v>
      </c>
      <c r="CC70" s="14">
        <f>'Dealer Stats'!G$8/100+'Dealer Stats'!G$3/100*$CK$11+$CL$11*'Dealer Stats'!G$4/100+'Dealer Stats'!G$5/100*$CM$11+$CN$11*'Dealer Stats'!G$6/100</f>
        <v>0.33097666117679014</v>
      </c>
      <c r="CD70" s="14">
        <f>'Dealer Stats'!H$8/100+'Dealer Stats'!H$3/100*$CK$11+$CL$11*'Dealer Stats'!H$4/100+'Dealer Stats'!H$5/100*$CM$11+$CN$11*'Dealer Stats'!H$6/100</f>
        <v>0.32640261666478898</v>
      </c>
      <c r="CE70" s="14">
        <f>'Dealer Stats'!I$8/100+'Dealer Stats'!I$3/100*$CK$11+$CL$11*'Dealer Stats'!I$4/100+'Dealer Stats'!I$5/100*$CM$11+$CN$11*'Dealer Stats'!I$6/100</f>
        <v>0.36498486547036429</v>
      </c>
      <c r="CF70" s="14">
        <f>'Dealer Stats'!J$8/100+'Dealer Stats'!J$3/100*$CK$11+$CL$11*'Dealer Stats'!J$4/100+'Dealer Stats'!J$5/100*$CM$11+$CN$11*'Dealer Stats'!J$6/100</f>
        <v>0.29030476265438271</v>
      </c>
      <c r="CG70" s="14">
        <f>'Dealer Stats'!K$8/100+'Dealer Stats'!K$3/100*$CK$11+$CL$11*'Dealer Stats'!K$4/100+'Dealer Stats'!K$5/100*$CM$11+$CN$11*'Dealer Stats'!K$6/100</f>
        <v>0.32597980964346085</v>
      </c>
    </row>
    <row r="71" spans="1:108" x14ac:dyDescent="0.3">
      <c r="A71" s="41" t="s">
        <v>50</v>
      </c>
      <c r="B71" s="41"/>
      <c r="C71" s="41"/>
      <c r="AO71" s="14">
        <v>17</v>
      </c>
      <c r="AP71" s="14">
        <f>28/52*'Dealer Stats'!B$3/100</f>
        <v>7.4487073663745879E-2</v>
      </c>
      <c r="AQ71" s="14">
        <f>28/52*'Dealer Stats'!C$3/100</f>
        <v>7.181247850639208E-2</v>
      </c>
      <c r="AR71" s="14">
        <f>28/52*'Dealer Stats'!D$3/100</f>
        <v>6.9935617240507036E-2</v>
      </c>
      <c r="AS71" s="14">
        <f>28/52*'Dealer Stats'!E$3/100</f>
        <v>6.5299664013157649E-2</v>
      </c>
      <c r="AT71" s="14">
        <f>28/52*'Dealer Stats'!F$3/100</f>
        <v>8.9329482126732487E-2</v>
      </c>
      <c r="AU71" s="14">
        <f>28/52*'Dealer Stats'!G$3/100</f>
        <v>0.19866719044795508</v>
      </c>
      <c r="AV71" s="14">
        <f>28/52*'Dealer Stats'!H$3/100</f>
        <v>6.9499857889370992E-2</v>
      </c>
      <c r="AW71" s="14">
        <f>28/52*'Dealer Stats'!I$3/100</f>
        <v>6.4780575330449841E-2</v>
      </c>
      <c r="AX71" s="14">
        <f>28/52*'Dealer Stats'!J$3/100</f>
        <v>6.0321948224880996E-2</v>
      </c>
      <c r="AY71" s="14">
        <f>28/52*'Dealer Stats'!K$3/100</f>
        <v>2.9439131881241299E-2</v>
      </c>
      <c r="BC71" s="14">
        <v>19</v>
      </c>
      <c r="BD71" s="14">
        <f t="shared" si="45"/>
        <v>0.76365374382204876</v>
      </c>
      <c r="BE71" s="14">
        <f t="shared" si="46"/>
        <v>0.76946396189091193</v>
      </c>
      <c r="BF71" s="14">
        <f t="shared" si="47"/>
        <v>0.7758372200241993</v>
      </c>
      <c r="BG71" s="14">
        <f t="shared" si="48"/>
        <v>0.78367155732194915</v>
      </c>
      <c r="BH71" s="14">
        <f t="shared" si="49"/>
        <v>0.80119534287653382</v>
      </c>
      <c r="BI71" s="14">
        <f t="shared" si="50"/>
        <v>0.84734525599197552</v>
      </c>
      <c r="BJ71" s="14">
        <f t="shared" si="51"/>
        <v>0.86121154473214401</v>
      </c>
      <c r="BK71" s="14">
        <f t="shared" si="52"/>
        <v>0.81860316715984083</v>
      </c>
      <c r="BL71" s="14">
        <f t="shared" si="53"/>
        <v>0.54827290856789157</v>
      </c>
      <c r="BM71" s="14">
        <f t="shared" si="54"/>
        <v>0.54940026567299138</v>
      </c>
      <c r="BV71" s="30" t="s">
        <v>39</v>
      </c>
      <c r="BW71" s="14">
        <v>10</v>
      </c>
      <c r="BX71" s="14">
        <f>'Dealer Stats'!B$8/100+'Dealer Stats'!B$3/100*$CK$12+$CL$12*'Dealer Stats'!B$4/100+'Dealer Stats'!B$5/100*$CM$12+$CN$12*'Dealer Stats'!B$6/100+$CO$12*'Dealer Stats'!B$7/100</f>
        <v>0.44191644872334357</v>
      </c>
      <c r="BY71" s="14">
        <f>'Dealer Stats'!C$8/100+'Dealer Stats'!C$3/100*$CK$12+$CL$12*'Dealer Stats'!C$4/100+'Dealer Stats'!C$5/100*$CM$12+$CN$12*'Dealer Stats'!C$6/100+$CO$12*'Dealer Stats'!C$7/100</f>
        <v>0.45860655541589684</v>
      </c>
      <c r="BZ71" s="14">
        <f>'Dealer Stats'!D$8/100+'Dealer Stats'!D$3/100*$CK$12+$CL$12*'Dealer Stats'!D$4/100+'Dealer Stats'!D$5/100*$CM$12+$CN$12*'Dealer Stats'!D$6/100+$CO$12*'Dealer Stats'!D$7/100</f>
        <v>0.47515755906634433</v>
      </c>
      <c r="CA71" s="14">
        <f>'Dealer Stats'!E$8/100+'Dealer Stats'!E$3/100*$CK$12+$CL$12*'Dealer Stats'!E$4/100+'Dealer Stats'!E$5/100*$CM$12+$CN$12*'Dealer Stats'!E$6/100+$CO$12*'Dealer Stats'!E$7/100</f>
        <v>0.49437204175183375</v>
      </c>
      <c r="CB71" s="14">
        <f>'Dealer Stats'!F$8/100+'Dealer Stats'!F$3/100*$CK$12+$CL$12*'Dealer Stats'!F$4/100+'Dealer Stats'!F$5/100*$CM$12+$CN$12*'Dealer Stats'!F$6/100+$CO$12*'Dealer Stats'!F$7/100</f>
        <v>0.49026872654281989</v>
      </c>
      <c r="CC71" s="14">
        <f>'Dealer Stats'!G$8/100+'Dealer Stats'!G$3/100*$CK$12+$CL$12*'Dealer Stats'!G$4/100+'Dealer Stats'!G$5/100*$CM$12+$CN$12*'Dealer Stats'!G$6/100+$CO$12*'Dealer Stats'!G$7/100</f>
        <v>0.33670286028605473</v>
      </c>
      <c r="CD71" s="14">
        <f>'Dealer Stats'!H$8/100+'Dealer Stats'!H$3/100*$CK$12+$CL$12*'Dealer Stats'!H$4/100+'Dealer Stats'!H$5/100*$CM$12+$CN$12*'Dealer Stats'!H$6/100+$CO$12*'Dealer Stats'!H$7/100</f>
        <v>0.31799834234291169</v>
      </c>
      <c r="CE71" s="14">
        <f>'Dealer Stats'!I$8/100+'Dealer Stats'!I$3/100*$CK$12+$CL$12*'Dealer Stats'!I$4/100+'Dealer Stats'!I$5/100*$CM$12+$CN$12*'Dealer Stats'!I$6/100+$CO$12*'Dealer Stats'!I$7/100</f>
        <v>0.31632732169478861</v>
      </c>
      <c r="CF71" s="14">
        <f>'Dealer Stats'!J$8/100+'Dealer Stats'!J$3/100*$CK$12+$CL$12*'Dealer Stats'!J$4/100+'Dealer Stats'!J$5/100*$CM$12+$CN$12*'Dealer Stats'!J$6/100+$CO$12*'Dealer Stats'!J$7/100</f>
        <v>0.3514586172230324</v>
      </c>
      <c r="CG71" s="14">
        <f>'Dealer Stats'!K$8/100+'Dealer Stats'!K$3/100*$CK$12+$CL$12*'Dealer Stats'!K$4/100+'Dealer Stats'!K$5/100*$CM$12+$CN$12*'Dealer Stats'!K$6/100+$CO$12*'Dealer Stats'!K$7/100</f>
        <v>0.35226165636422696</v>
      </c>
    </row>
    <row r="72" spans="1:108" x14ac:dyDescent="0.3">
      <c r="A72" s="37" t="s">
        <v>10</v>
      </c>
      <c r="B72" s="37"/>
      <c r="C72" s="14">
        <v>2</v>
      </c>
      <c r="D72" s="14">
        <v>3</v>
      </c>
      <c r="E72" s="14">
        <v>4</v>
      </c>
      <c r="F72" s="14">
        <v>5</v>
      </c>
      <c r="G72" s="14">
        <v>6</v>
      </c>
      <c r="H72" s="14">
        <v>7</v>
      </c>
      <c r="I72" s="14">
        <v>8</v>
      </c>
      <c r="J72" s="14">
        <v>9</v>
      </c>
      <c r="K72" s="14">
        <v>10</v>
      </c>
      <c r="L72" s="14">
        <v>11</v>
      </c>
      <c r="AO72" s="14">
        <v>18</v>
      </c>
      <c r="AP72" s="14">
        <f>24/52*'Dealer Stats'!B$4/100</f>
        <v>6.1147772778931533E-2</v>
      </c>
      <c r="AQ72" s="14">
        <f>24/52*'Dealer Stats'!C$4/100</f>
        <v>5.953846425750637E-2</v>
      </c>
      <c r="AR72" s="14">
        <f>24/52*'Dealer Stats'!D$4/100</f>
        <v>5.6830238786386891E-2</v>
      </c>
      <c r="AS72" s="14">
        <f>24/52*'Dealer Stats'!E$4/100</f>
        <v>5.6033790922585015E-2</v>
      </c>
      <c r="AT72" s="14">
        <f>24/52*'Dealer Stats'!F$4/100</f>
        <v>4.9133571892214081E-2</v>
      </c>
      <c r="AU72" s="14">
        <f>24/52*'Dealer Stats'!G$4/100</f>
        <v>6.37269935517462E-2</v>
      </c>
      <c r="AV72" s="14">
        <f>24/52*'Dealer Stats'!H$4/100</f>
        <v>0.16588488498600856</v>
      </c>
      <c r="AW72" s="14">
        <f>24/52*'Dealer Stats'!I$4/100</f>
        <v>5.4209935028023709E-2</v>
      </c>
      <c r="AX72" s="14">
        <f>24/52*'Dealer Stats'!J$4/100</f>
        <v>5.1571361340477184E-2</v>
      </c>
      <c r="AY72" s="14">
        <f>24/52*'Dealer Stats'!K$4/100</f>
        <v>5.2734086389132108E-2</v>
      </c>
      <c r="BC72" s="14">
        <v>20</v>
      </c>
      <c r="BD72" s="14">
        <f t="shared" si="45"/>
        <v>88.486359773797858</v>
      </c>
      <c r="BE72" s="14">
        <f t="shared" si="46"/>
        <v>88.790352785853855</v>
      </c>
      <c r="BF72" s="14">
        <f t="shared" si="47"/>
        <v>89.047984667530017</v>
      </c>
      <c r="BG72" s="14">
        <f t="shared" si="48"/>
        <v>89.39056755107319</v>
      </c>
      <c r="BH72" s="14">
        <f t="shared" si="49"/>
        <v>90.282666289406606</v>
      </c>
      <c r="BI72" s="14">
        <f t="shared" si="50"/>
        <v>92.610669383608354</v>
      </c>
      <c r="BJ72" s="14">
        <f t="shared" si="51"/>
        <v>93.051614774461228</v>
      </c>
      <c r="BK72" s="14">
        <f t="shared" si="52"/>
        <v>93.901586963745117</v>
      </c>
      <c r="BL72" s="14">
        <f t="shared" si="53"/>
        <v>88.79192790892661</v>
      </c>
      <c r="BM72" s="14">
        <f t="shared" si="54"/>
        <v>65.950034956709374</v>
      </c>
      <c r="BV72" s="30" t="s">
        <v>40</v>
      </c>
      <c r="BW72" s="14">
        <v>11</v>
      </c>
      <c r="BX72" s="14">
        <f>'Dealer Stats'!B$8/100+'Dealer Stats'!B$3/100*$CK$13+$CL$13*'Dealer Stats'!B$4/100+'Dealer Stats'!B$5/100*$CM$13+$CN$13*'Dealer Stats'!B$6/100+$CO$13*'Dealer Stats'!B$7/100</f>
        <v>0.44051488295705704</v>
      </c>
      <c r="BY72" s="14">
        <f>'Dealer Stats'!C$8/100+'Dealer Stats'!C$3/100*$CK$13+$CL$13*'Dealer Stats'!C$4/100+'Dealer Stats'!C$5/100*$CM$13+$CN$13*'Dealer Stats'!C$6/100+$CO$13*'Dealer Stats'!C$7/100</f>
        <v>0.45714276453293562</v>
      </c>
      <c r="BZ72" s="14">
        <f>'Dealer Stats'!D$8/100+'Dealer Stats'!D$3/100*$CK$13+$CL$13*'Dealer Stats'!D$4/100+'Dealer Stats'!D$5/100*$CM$13+$CN$13*'Dealer Stats'!D$6/100+$CO$13*'Dealer Stats'!D$7/100</f>
        <v>0.47397544983717482</v>
      </c>
      <c r="CA72" s="14">
        <f>'Dealer Stats'!E$8/100+'Dealer Stats'!E$3/100*$CK$13+$CL$13*'Dealer Stats'!E$4/100+'Dealer Stats'!E$5/100*$CM$13+$CN$13*'Dealer Stats'!E$6/100+$CO$13*'Dealer Stats'!E$7/100</f>
        <v>0.49341670474425348</v>
      </c>
      <c r="CB72" s="14">
        <f>'Dealer Stats'!F$8/100+'Dealer Stats'!F$3/100*$CK$13+$CL$13*'Dealer Stats'!F$4/100+'Dealer Stats'!F$5/100*$CM$13+$CN$13*'Dealer Stats'!F$6/100+$CO$13*'Dealer Stats'!F$7/100</f>
        <v>0.48923996125552793</v>
      </c>
      <c r="CC72" s="14">
        <f>'Dealer Stats'!G$8/100+'Dealer Stats'!G$3/100*$CK$13+$CL$13*'Dealer Stats'!G$4/100+'Dealer Stats'!G$5/100*$CM$13+$CN$13*'Dealer Stats'!G$6/100+$CO$13*'Dealer Stats'!G$7/100</f>
        <v>0.3355794452829336</v>
      </c>
      <c r="CD72" s="14">
        <f>'Dealer Stats'!H$8/100+'Dealer Stats'!H$3/100*$CK$13+$CL$13*'Dealer Stats'!H$4/100+'Dealer Stats'!H$5/100*$CM$13+$CN$13*'Dealer Stats'!H$6/100+$CO$13*'Dealer Stats'!H$7/100</f>
        <v>0.31803970755281619</v>
      </c>
      <c r="CE72" s="14">
        <f>'Dealer Stats'!I$8/100+'Dealer Stats'!I$3/100*$CK$13+$CL$13*'Dealer Stats'!I$4/100+'Dealer Stats'!I$5/100*$CM$13+$CN$13*'Dealer Stats'!I$6/100+$CO$13*'Dealer Stats'!I$7/100</f>
        <v>0.30261303582208204</v>
      </c>
      <c r="CF72" s="14">
        <f>'Dealer Stats'!J$8/100+'Dealer Stats'!J$3/100*$CK$13+$CL$13*'Dealer Stats'!J$4/100+'Dealer Stats'!J$5/100*$CM$13+$CN$13*'Dealer Stats'!J$6/100+$CO$13*'Dealer Stats'!J$7/100</f>
        <v>0.29894346731288457</v>
      </c>
      <c r="CG72" s="14">
        <f>'Dealer Stats'!K$8/100+'Dealer Stats'!K$3/100*$CK$13+$CL$13*'Dealer Stats'!K$4/100+'Dealer Stats'!K$5/100*$CM$13+$CN$13*'Dealer Stats'!K$6/100+$CO$13*'Dealer Stats'!K$7/100</f>
        <v>0.40543078710395097</v>
      </c>
    </row>
    <row r="73" spans="1:108" x14ac:dyDescent="0.3">
      <c r="B73" s="14">
        <v>17</v>
      </c>
      <c r="C73" s="14">
        <f>SUM('Player Stats'!$Q$3:$Q$7)/100*'Dealer Stats'!B$3/100</f>
        <v>5.3348583911941742E-2</v>
      </c>
      <c r="D73" s="14">
        <f>SUM('Player Stats'!$Q$3:$Q$7)/100*'Dealer Stats'!C$3/100</f>
        <v>5.1433005044839462E-2</v>
      </c>
      <c r="E73" s="14">
        <f>SUM('Player Stats'!$Q$3:$Q$7)/100*'Dealer Stats'!D$3/100</f>
        <v>5.0088773276705509E-2</v>
      </c>
      <c r="F73" s="14">
        <f>SUM('Player Stats'!$Q$3:$Q$7)/100*'Dealer Stats'!E$3/100</f>
        <v>4.6768444962056448E-2</v>
      </c>
      <c r="G73" s="14">
        <f>SUM('Player Stats'!$Q$3:$Q$7)/100*'Dealer Stats'!F$3/100</f>
        <v>6.3978904508471629E-2</v>
      </c>
      <c r="H73" s="14">
        <f>SUM('Player Stats'!$Q$3:$Q$7)/100*'Dealer Stats'!G$3/100</f>
        <v>0.1422879535851731</v>
      </c>
      <c r="I73" s="14">
        <f>SUM('Player Stats'!$Q$3:$Q$7)/100*'Dealer Stats'!H$3/100</f>
        <v>4.9776676920035116E-2</v>
      </c>
      <c r="J73" s="14">
        <f>SUM('Player Stats'!$Q$3:$Q$7)/100*'Dealer Stats'!I$3/100</f>
        <v>4.6396667084566072E-2</v>
      </c>
      <c r="K73" s="14">
        <f>SUM('Player Stats'!$Q$3:$Q$7)/100*'Dealer Stats'!J$3/100</f>
        <v>4.320334198030347E-2</v>
      </c>
      <c r="L73" s="14">
        <f>SUM('Player Stats'!$Q$3:$Q$7)/100*'Dealer Stats'!K$3/100</f>
        <v>2.1084678457780885E-2</v>
      </c>
      <c r="AO73" s="14">
        <v>19</v>
      </c>
      <c r="AP73" s="14">
        <f>20/52*'Dealer Stats'!B$5/100</f>
        <v>4.9125670522676163E-2</v>
      </c>
      <c r="AQ73" s="14">
        <f>20/52*'Dealer Stats'!C$5/100</f>
        <v>4.73913003637675E-2</v>
      </c>
      <c r="AR73" s="14">
        <f>20/52*'Dealer Stats'!D$5/100</f>
        <v>4.6178681401222617E-2</v>
      </c>
      <c r="AS73" s="14">
        <f>20/52*'Dealer Stats'!E$5/100</f>
        <v>4.4737060273023009E-2</v>
      </c>
      <c r="AT73" s="14">
        <f>20/52*'Dealer Stats'!F$5/100</f>
        <v>4.094552706248708E-2</v>
      </c>
      <c r="AU73" s="14">
        <f>20/52*'Dealer Stats'!G$5/100</f>
        <v>3.0222696317410355E-2</v>
      </c>
      <c r="AV73" s="14">
        <f>20/52*'Dealer Stats'!H$5/100</f>
        <v>4.9570926599640741E-2</v>
      </c>
      <c r="AW73" s="14">
        <f>20/52*'Dealer Stats'!I$5/100</f>
        <v>0.13522696242023899</v>
      </c>
      <c r="AX73" s="14">
        <f>20/52*'Dealer Stats'!J$5/100</f>
        <v>4.3079451677232268E-2</v>
      </c>
      <c r="AY73" s="14">
        <f>20/52*'Dealer Stats'!K$5/100</f>
        <v>4.2196909582724727E-2</v>
      </c>
    </row>
    <row r="74" spans="1:108" x14ac:dyDescent="0.3">
      <c r="B74" s="14">
        <v>18</v>
      </c>
      <c r="C74" s="14">
        <f>SUM('Player Stats'!$Q$4:$Q$7)/100*'Dealer Stats'!B$4/100</f>
        <v>4.0882503549971201E-2</v>
      </c>
      <c r="D74" s="14">
        <f>SUM('Player Stats'!$Q$4:$Q$7)/100*'Dealer Stats'!C$4/100</f>
        <v>3.9806543488792465E-2</v>
      </c>
      <c r="E74" s="14">
        <f>SUM('Player Stats'!$Q$4:$Q$7)/100*'Dealer Stats'!D$4/100</f>
        <v>3.7995863681410946E-2</v>
      </c>
      <c r="F74" s="14">
        <f>SUM('Player Stats'!$Q$4:$Q$7)/100*'Dealer Stats'!E$4/100</f>
        <v>3.746337032736901E-2</v>
      </c>
      <c r="G74" s="14">
        <f>SUM('Player Stats'!$Q$4:$Q$7)/100*'Dealer Stats'!F$4/100</f>
        <v>3.2849985142849002E-2</v>
      </c>
      <c r="H74" s="14">
        <f>SUM('Player Stats'!$Q$4:$Q$7)/100*'Dealer Stats'!G$4/100</f>
        <v>4.2606932709181505E-2</v>
      </c>
      <c r="I74" s="14">
        <f>SUM('Player Stats'!$Q$4:$Q$7)/100*'Dealer Stats'!H$4/100</f>
        <v>0.11090819977769863</v>
      </c>
      <c r="J74" s="14">
        <f>SUM('Player Stats'!$Q$4:$Q$7)/100*'Dealer Stats'!I$4/100</f>
        <v>3.6243967040946623E-2</v>
      </c>
      <c r="K74" s="14">
        <f>SUM('Player Stats'!$Q$4:$Q$7)/100*'Dealer Stats'!J$4/100</f>
        <v>3.447985539393749E-2</v>
      </c>
      <c r="L74" s="14">
        <f>SUM('Player Stats'!$Q$4:$Q$7)/100*'Dealer Stats'!K$4/100</f>
        <v>3.5257236298735603E-2</v>
      </c>
      <c r="AO74" s="14">
        <v>20</v>
      </c>
      <c r="AP74" s="14">
        <f>4/52*'Dealer Stats'!B$6/100</f>
        <v>9.3238349166099837E-3</v>
      </c>
      <c r="AQ74" s="14">
        <f>4/52*'Dealer Stats'!C$6/100</f>
        <v>9.1107358436635852E-3</v>
      </c>
      <c r="AR74" s="14">
        <f>4/52*'Dealer Stats'!D$6/100</f>
        <v>8.8186635885462231E-3</v>
      </c>
      <c r="AS74" s="14">
        <f>4/52*'Dealer Stats'!E$6/100</f>
        <v>8.4795475529832933E-3</v>
      </c>
      <c r="AT74" s="14">
        <f>4/52*'Dealer Stats'!F$6/100</f>
        <v>7.8177938475024779E-3</v>
      </c>
      <c r="AU74" s="14">
        <f>4/52*'Dealer Stats'!G$6/100</f>
        <v>6.0585721418544595E-3</v>
      </c>
      <c r="AV74" s="14">
        <f>4/52*'Dealer Stats'!H$6/100</f>
        <v>5.3311233086513988E-3</v>
      </c>
      <c r="AW74" s="14">
        <f>4/52*'Dealer Stats'!I$6/100</f>
        <v>9.2625155752008009E-3</v>
      </c>
      <c r="AX74" s="14">
        <f>4/52*'Dealer Stats'!J$6/100</f>
        <v>2.6126643886259574E-2</v>
      </c>
      <c r="AY74" s="14">
        <f>4/52*'Dealer Stats'!K$6/100</f>
        <v>8.4692372226232628E-3</v>
      </c>
    </row>
    <row r="75" spans="1:108" ht="18" customHeight="1" x14ac:dyDescent="0.3">
      <c r="B75" s="14">
        <v>19</v>
      </c>
      <c r="C75" s="14">
        <f>SUM('Player Stats'!$Q$5:$Q$7)/100*'Dealer Stats'!B$5/100</f>
        <v>2.9601536015686224E-2</v>
      </c>
      <c r="D75" s="14">
        <f>SUM('Player Stats'!$Q$5:$Q$7)/100*'Dealer Stats'!C$5/100</f>
        <v>2.8556460799872778E-2</v>
      </c>
      <c r="E75" s="14">
        <f>SUM('Player Stats'!$Q$5:$Q$7)/100*'Dealer Stats'!D$5/100</f>
        <v>2.7825775935703699E-2</v>
      </c>
      <c r="F75" s="14">
        <f>SUM('Player Stats'!$Q$5:$Q$7)/100*'Dealer Stats'!E$5/100</f>
        <v>2.6957101792565507E-2</v>
      </c>
      <c r="G75" s="14">
        <f>SUM('Player Stats'!$Q$5:$Q$7)/100*'Dealer Stats'!F$5/100</f>
        <v>2.4672446831275105E-2</v>
      </c>
      <c r="H75" s="14">
        <f>SUM('Player Stats'!$Q$5:$Q$7)/100*'Dealer Stats'!G$5/100</f>
        <v>1.8211216742945211E-2</v>
      </c>
      <c r="I75" s="14">
        <f>SUM('Player Stats'!$Q$5:$Q$7)/100*'Dealer Stats'!H$5/100</f>
        <v>2.9869832888955082E-2</v>
      </c>
      <c r="J75" s="14">
        <f>SUM('Player Stats'!$Q$5:$Q$7)/100*'Dealer Stats'!I$5/100</f>
        <v>8.1483382430919113E-2</v>
      </c>
      <c r="K75" s="14">
        <f>SUM('Player Stats'!$Q$5:$Q$7)/100*'Dealer Stats'!J$5/100</f>
        <v>2.595828060547227E-2</v>
      </c>
      <c r="L75" s="14">
        <f>SUM('Player Stats'!$Q$5:$Q$7)/100*'Dealer Stats'!K$5/100</f>
        <v>2.5426489358289901E-2</v>
      </c>
      <c r="BX75" s="38" t="s">
        <v>70</v>
      </c>
      <c r="BY75" s="38"/>
      <c r="BZ75" s="38"/>
      <c r="CA75" s="38"/>
      <c r="CB75" s="38"/>
      <c r="CC75" s="38"/>
      <c r="CD75" s="38"/>
      <c r="CE75" s="38"/>
      <c r="CF75" s="38"/>
      <c r="CG75" s="38"/>
    </row>
    <row r="76" spans="1:108" ht="18" customHeight="1" x14ac:dyDescent="0.3">
      <c r="B76" s="14">
        <v>20</v>
      </c>
      <c r="C76" s="14">
        <f>SUM('Player Stats'!$Q$6:$Q$7)/100*'Dealer Stats'!B$6/100</f>
        <v>1.871846149689459E-2</v>
      </c>
      <c r="D76" s="14">
        <f>SUM('Player Stats'!$Q$6:$Q$7)/100*'Dealer Stats'!C$6/100</f>
        <v>1.8290645386072519E-2</v>
      </c>
      <c r="E76" s="14">
        <f>SUM('Player Stats'!$Q$6:$Q$7)/100*'Dealer Stats'!D$6/100</f>
        <v>1.7704283303236191E-2</v>
      </c>
      <c r="F76" s="14">
        <f>SUM('Player Stats'!$Q$6:$Q$7)/100*'Dealer Stats'!E$6/100</f>
        <v>1.7023476477349985E-2</v>
      </c>
      <c r="G76" s="14">
        <f>SUM('Player Stats'!$Q$6:$Q$7)/100*'Dealer Stats'!F$6/100</f>
        <v>1.5694944669648939E-2</v>
      </c>
      <c r="H76" s="14">
        <f>SUM('Player Stats'!$Q$6:$Q$7)/100*'Dealer Stats'!G$6/100</f>
        <v>1.2163144283199529E-2</v>
      </c>
      <c r="I76" s="14">
        <f>SUM('Player Stats'!$Q$6:$Q$7)/100*'Dealer Stats'!H$6/100</f>
        <v>1.0702723426646738E-2</v>
      </c>
      <c r="J76" s="14">
        <f>SUM('Player Stats'!$Q$6:$Q$7)/100*'Dealer Stats'!I$6/100</f>
        <v>1.859535724403636E-2</v>
      </c>
      <c r="K76" s="14">
        <f>SUM('Player Stats'!$Q$6:$Q$7)/100*'Dealer Stats'!J$6/100</f>
        <v>5.2451655568976775E-2</v>
      </c>
      <c r="L76" s="14">
        <f>SUM('Player Stats'!$Q$6:$Q$7)/100*'Dealer Stats'!K$6/100</f>
        <v>1.7002777534952291E-2</v>
      </c>
      <c r="AN76" s="41" t="s">
        <v>67</v>
      </c>
      <c r="AO76" s="41"/>
      <c r="AP76" s="41"/>
      <c r="AQ76" s="41"/>
      <c r="AR76" s="41"/>
      <c r="BD76" s="38" t="s">
        <v>57</v>
      </c>
      <c r="BE76" s="38"/>
      <c r="BF76" s="38"/>
      <c r="BG76" s="38"/>
      <c r="BH76" s="38"/>
      <c r="BI76" s="38"/>
      <c r="BJ76" s="38"/>
      <c r="BK76" s="38"/>
      <c r="BL76" s="38"/>
      <c r="BM76" s="38"/>
      <c r="BO76" s="41" t="s">
        <v>60</v>
      </c>
      <c r="BP76" s="41"/>
      <c r="BQ76" s="41"/>
      <c r="BR76" s="15"/>
      <c r="BX76" s="38"/>
      <c r="BY76" s="38"/>
      <c r="BZ76" s="38"/>
      <c r="CA76" s="38"/>
      <c r="CB76" s="38"/>
      <c r="CC76" s="38"/>
      <c r="CD76" s="38"/>
      <c r="CE76" s="38"/>
      <c r="CF76" s="38"/>
      <c r="CG76" s="38"/>
    </row>
    <row r="77" spans="1:108" x14ac:dyDescent="0.3">
      <c r="AN77" s="37" t="s">
        <v>10</v>
      </c>
      <c r="AO77" s="37"/>
      <c r="AP77" s="14">
        <v>2</v>
      </c>
      <c r="AQ77" s="14">
        <v>3</v>
      </c>
      <c r="AR77" s="14">
        <v>4</v>
      </c>
      <c r="AS77" s="14">
        <v>5</v>
      </c>
      <c r="AT77" s="14">
        <v>6</v>
      </c>
      <c r="AU77" s="14">
        <v>7</v>
      </c>
      <c r="AV77" s="14">
        <v>8</v>
      </c>
      <c r="AW77" s="14">
        <v>9</v>
      </c>
      <c r="AX77" s="14">
        <v>10</v>
      </c>
      <c r="AY77" s="14">
        <v>11</v>
      </c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O77" s="41" t="s">
        <v>58</v>
      </c>
      <c r="BP77" s="41"/>
      <c r="BQ77" s="41"/>
      <c r="BR77" s="15"/>
      <c r="BW77" s="14" t="s">
        <v>73</v>
      </c>
      <c r="BX77" s="14">
        <v>2</v>
      </c>
      <c r="BY77" s="14">
        <v>3</v>
      </c>
      <c r="BZ77" s="14">
        <v>4</v>
      </c>
      <c r="CA77" s="14">
        <v>5</v>
      </c>
      <c r="CB77" s="14">
        <v>6</v>
      </c>
      <c r="CC77" s="14">
        <v>7</v>
      </c>
      <c r="CD77" s="14">
        <v>8</v>
      </c>
      <c r="CE77" s="14">
        <v>9</v>
      </c>
      <c r="CF77" s="14">
        <v>10</v>
      </c>
      <c r="CG77" s="14">
        <v>11</v>
      </c>
    </row>
    <row r="78" spans="1:108" x14ac:dyDescent="0.3">
      <c r="A78" s="41" t="s">
        <v>51</v>
      </c>
      <c r="B78" s="41"/>
      <c r="C78" s="41"/>
      <c r="AO78" s="14">
        <v>17</v>
      </c>
      <c r="AP78" s="14">
        <f>28/52*'Dealer Stats'!B$3/100</f>
        <v>7.4487073663745879E-2</v>
      </c>
      <c r="AQ78" s="14">
        <f>28/52*'Dealer Stats'!C$3/100</f>
        <v>7.181247850639208E-2</v>
      </c>
      <c r="AR78" s="14">
        <f>28/52*'Dealer Stats'!D$3/100</f>
        <v>6.9935617240507036E-2</v>
      </c>
      <c r="AS78" s="14">
        <f>28/52*'Dealer Stats'!E$3/100</f>
        <v>6.5299664013157649E-2</v>
      </c>
      <c r="AT78" s="14">
        <f>28/52*'Dealer Stats'!F$3/100</f>
        <v>8.9329482126732487E-2</v>
      </c>
      <c r="AU78" s="14">
        <f>28/52*'Dealer Stats'!G$3/100</f>
        <v>0.19866719044795508</v>
      </c>
      <c r="AV78" s="14">
        <f>28/52*'Dealer Stats'!H$3/100</f>
        <v>6.9499857889370992E-2</v>
      </c>
      <c r="AW78" s="14">
        <f>28/52*'Dealer Stats'!I$3/100</f>
        <v>6.4780575330449841E-2</v>
      </c>
      <c r="AX78" s="14">
        <f>28/52*'Dealer Stats'!J$3/100</f>
        <v>6.0321948224880996E-2</v>
      </c>
      <c r="AY78" s="14">
        <f>28/52*'Dealer Stats'!K$3/100</f>
        <v>2.9439131881241299E-2</v>
      </c>
      <c r="BD78" s="14">
        <v>2</v>
      </c>
      <c r="BE78" s="14">
        <v>3</v>
      </c>
      <c r="BF78" s="14">
        <v>4</v>
      </c>
      <c r="BG78" s="14">
        <v>5</v>
      </c>
      <c r="BH78" s="14">
        <v>6</v>
      </c>
      <c r="BI78" s="14">
        <v>7</v>
      </c>
      <c r="BJ78" s="14">
        <v>8</v>
      </c>
      <c r="BK78" s="14">
        <v>9</v>
      </c>
      <c r="BL78" s="14">
        <v>10</v>
      </c>
      <c r="BM78" s="14">
        <v>11</v>
      </c>
      <c r="BO78" s="41" t="s">
        <v>59</v>
      </c>
      <c r="BP78" s="41"/>
      <c r="BQ78" s="41"/>
      <c r="BR78" s="41"/>
      <c r="BV78" s="30" t="s">
        <v>31</v>
      </c>
      <c r="BW78" s="14">
        <v>2</v>
      </c>
      <c r="BX78" s="14">
        <f>(1-$DK4)*'Dealer Stats'!B$8/100+$DO4*'Dealer Stats'!B$3/100+'Dealer Stats'!B$4/100*$DP4+$DQ4*'Dealer Stats'!B$5/100+'Dealer Stats'!B$6/100*$DR4+$DS4*'Dealer Stats'!B$7/100</f>
        <v>0.36508516489568515</v>
      </c>
      <c r="BY78" s="14">
        <f>(1-$DK4)*'Dealer Stats'!C$8/100+$DO4*'Dealer Stats'!C$3/100+'Dealer Stats'!C$4/100*$DP4+$DQ4*'Dealer Stats'!C$5/100+'Dealer Stats'!C$6/100*$DR4+$DS4*'Dealer Stats'!C$7/100</f>
        <v>0.38016189921267896</v>
      </c>
      <c r="BZ78" s="14">
        <f>(1-$DK4)*'Dealer Stats'!D$8/100+$DO4*'Dealer Stats'!D$3/100+'Dealer Stats'!D$4/100*$DP4+$DQ4*'Dealer Stats'!D$5/100+'Dealer Stats'!D$6/100*$DR4+$DS4*'Dealer Stats'!D$7/100</f>
        <v>0.39532791968799535</v>
      </c>
      <c r="CA78" s="14">
        <f>(1-$DK4)*'Dealer Stats'!E$8/100+$DO4*'Dealer Stats'!E$3/100+'Dealer Stats'!E$4/100*$DP4+$DQ4*'Dealer Stats'!E$5/100+'Dealer Stats'!E$6/100*$DR4+$DS4*'Dealer Stats'!E$7/100</f>
        <v>0.41291589592304589</v>
      </c>
      <c r="CB78" s="14">
        <f>(1-$DK4)*'Dealer Stats'!F$8/100+$DO4*'Dealer Stats'!F$3/100+'Dealer Stats'!F$4/100*$DP4+$DQ4*'Dealer Stats'!F$5/100+'Dealer Stats'!F$6/100*$DR4+$DS4*'Dealer Stats'!F$7/100</f>
        <v>0.4116660059070596</v>
      </c>
      <c r="CC78" s="14">
        <f>(1-$DK4)*'Dealer Stats'!G$8/100+$DO4*'Dealer Stats'!G$3/100+'Dealer Stats'!G$4/100*$DP4+$DQ4*'Dealer Stats'!G$5/100+'Dealer Stats'!G$6/100*$DR4+$DS4*'Dealer Stats'!G$7/100</f>
        <v>0.28542347255848061</v>
      </c>
      <c r="CD78" s="14">
        <f>(1-$DK4)*'Dealer Stats'!H$8/100+$DO4*'Dealer Stats'!H$3/100+'Dealer Stats'!H$4/100*$DP4+$DQ4*'Dealer Stats'!H$5/100+'Dealer Stats'!H$6/100*$DR4+$DS4*'Dealer Stats'!H$7/100</f>
        <v>0.26960226533440834</v>
      </c>
      <c r="CE78" s="14">
        <f>(1-$DK4)*'Dealer Stats'!I$8/100+$DO4*'Dealer Stats'!I$3/100+'Dealer Stats'!I$4/100*$DP4+$DQ4*'Dealer Stats'!I$5/100+'Dealer Stats'!I$6/100*$DR4+$DS4*'Dealer Stats'!I$7/100</f>
        <v>0.25612913204890275</v>
      </c>
      <c r="CF78" s="14">
        <f>(1-$DK4)*'Dealer Stats'!J$8/100+$DO4*'Dealer Stats'!J$3/100+'Dealer Stats'!J$4/100*$DP4+$DQ4*'Dealer Stats'!J$5/100+'Dealer Stats'!J$6/100*$DR4+$DS4*'Dealer Stats'!J$7/100</f>
        <v>0.24061996337384819</v>
      </c>
      <c r="CG78" s="14">
        <f>(1-$DK4)*'Dealer Stats'!K$8/100+$DO4*'Dealer Stats'!K$3/100+'Dealer Stats'!K$4/100*$DP4+$DQ4*'Dealer Stats'!K$5/100+'Dealer Stats'!K$6/100*$DR4+$DS4*'Dealer Stats'!K$7/100</f>
        <v>0.2854800856109993</v>
      </c>
    </row>
    <row r="79" spans="1:108" x14ac:dyDescent="0.3">
      <c r="A79" s="37" t="s">
        <v>10</v>
      </c>
      <c r="B79" s="37"/>
      <c r="C79" s="14">
        <v>2</v>
      </c>
      <c r="D79" s="14">
        <v>3</v>
      </c>
      <c r="E79" s="14">
        <v>4</v>
      </c>
      <c r="F79" s="14">
        <v>5</v>
      </c>
      <c r="G79" s="14">
        <v>6</v>
      </c>
      <c r="H79" s="14">
        <v>7</v>
      </c>
      <c r="I79" s="14">
        <v>8</v>
      </c>
      <c r="J79" s="14">
        <v>9</v>
      </c>
      <c r="K79" s="14">
        <v>10</v>
      </c>
      <c r="L79" s="14">
        <v>11</v>
      </c>
      <c r="AO79" s="14">
        <v>18</v>
      </c>
      <c r="AP79" s="14">
        <f>24/52*'Dealer Stats'!B$4/100</f>
        <v>6.1147772778931533E-2</v>
      </c>
      <c r="AQ79" s="14">
        <f>24/52*'Dealer Stats'!C$4/100</f>
        <v>5.953846425750637E-2</v>
      </c>
      <c r="AR79" s="14">
        <f>24/52*'Dealer Stats'!D$4/100</f>
        <v>5.6830238786386891E-2</v>
      </c>
      <c r="AS79" s="14">
        <f>24/52*'Dealer Stats'!E$4/100</f>
        <v>5.6033790922585015E-2</v>
      </c>
      <c r="AT79" s="14">
        <f>24/52*'Dealer Stats'!F$4/100</f>
        <v>4.9133571892214081E-2</v>
      </c>
      <c r="AU79" s="14">
        <f>24/52*'Dealer Stats'!G$4/100</f>
        <v>6.37269935517462E-2</v>
      </c>
      <c r="AV79" s="14">
        <f>24/52*'Dealer Stats'!H$4/100</f>
        <v>0.16588488498600856</v>
      </c>
      <c r="AW79" s="14">
        <f>24/52*'Dealer Stats'!I$4/100</f>
        <v>5.4209935028023709E-2</v>
      </c>
      <c r="AX79" s="14">
        <f>24/52*'Dealer Stats'!J$4/100</f>
        <v>5.1571361340477184E-2</v>
      </c>
      <c r="AY79" s="14">
        <f>24/52*'Dealer Stats'!K$4/100</f>
        <v>5.2734086389132108E-2</v>
      </c>
      <c r="BC79" s="14" t="s">
        <v>23</v>
      </c>
      <c r="BD79" s="14">
        <f>BD51-BD65</f>
        <v>0.10211203160871529</v>
      </c>
      <c r="BE79" s="14">
        <f t="shared" ref="BE79:BM79" si="55">BE51-BE65</f>
        <v>9.8872190121576387E-2</v>
      </c>
      <c r="BF79" s="14">
        <f t="shared" si="55"/>
        <v>9.5668465393947022E-2</v>
      </c>
      <c r="BG79" s="14">
        <f t="shared" si="55"/>
        <v>9.1705360845289408E-2</v>
      </c>
      <c r="BH79" s="14">
        <f t="shared" si="55"/>
        <v>9.9808208976737256E-2</v>
      </c>
      <c r="BI79" s="14">
        <f t="shared" si="55"/>
        <v>0.16353525627209464</v>
      </c>
      <c r="BJ79" s="14">
        <f t="shared" si="55"/>
        <v>0.14781614094972395</v>
      </c>
      <c r="BK79" s="14">
        <f t="shared" si="55"/>
        <v>0.12747573967470818</v>
      </c>
      <c r="BL79" s="14">
        <f t="shared" si="55"/>
        <v>0.10361378992732304</v>
      </c>
      <c r="BM79" s="14">
        <f t="shared" si="55"/>
        <v>6.8537405325274248E-2</v>
      </c>
      <c r="BV79" s="30" t="s">
        <v>32</v>
      </c>
      <c r="BW79" s="14">
        <v>3</v>
      </c>
      <c r="BX79" s="14">
        <f>(1-$DK5)*'Dealer Stats'!B$8/100+$DO5*'Dealer Stats'!B$3/100+'Dealer Stats'!B$4/100*$DP5+$DQ5*'Dealer Stats'!B$5/100+'Dealer Stats'!B$6/100*$DR5+$DS5*'Dealer Stats'!B$7/100</f>
        <v>0.34942380606601015</v>
      </c>
      <c r="BY79" s="14">
        <f>(1-$DK5)*'Dealer Stats'!C$8/100+$DO5*'Dealer Stats'!C$3/100+'Dealer Stats'!C$4/100*$DP5+$DQ5*'Dealer Stats'!C$5/100+'Dealer Stats'!C$6/100*$DR5+$DS5*'Dealer Stats'!C$7/100</f>
        <v>0.36339098963551064</v>
      </c>
      <c r="BZ79" s="14">
        <f>(1-$DK5)*'Dealer Stats'!D$8/100+$DO5*'Dealer Stats'!D$3/100+'Dealer Stats'!D$4/100*$DP5+$DQ5*'Dealer Stats'!D$5/100+'Dealer Stats'!D$6/100*$DR5+$DS5*'Dealer Stats'!D$7/100</f>
        <v>0.3774411964603433</v>
      </c>
      <c r="CA79" s="14">
        <f>(1-$DK5)*'Dealer Stats'!E$8/100+$DO5*'Dealer Stats'!E$3/100+'Dealer Stats'!E$4/100*$DP5+$DQ5*'Dealer Stats'!E$5/100+'Dealer Stats'!E$6/100*$DR5+$DS5*'Dealer Stats'!E$7/100</f>
        <v>0.39373378809397297</v>
      </c>
      <c r="CB79" s="14">
        <f>(1-$DK5)*'Dealer Stats'!F$8/100+$DO5*'Dealer Stats'!F$3/100+'Dealer Stats'!F$4/100*$DP5+$DQ5*'Dealer Stats'!F$5/100+'Dealer Stats'!F$6/100*$DR5+$DS5*'Dealer Stats'!F$7/100</f>
        <v>0.39261951084999314</v>
      </c>
      <c r="CC79" s="14">
        <f>(1-$DK5)*'Dealer Stats'!G$8/100+$DO5*'Dealer Stats'!G$3/100+'Dealer Stats'!G$4/100*$DP5+$DQ5*'Dealer Stats'!G$5/100+'Dealer Stats'!G$6/100*$DR5+$DS5*'Dealer Stats'!G$7/100</f>
        <v>0.27587143474070547</v>
      </c>
      <c r="CD79" s="14">
        <f>(1-$DK5)*'Dealer Stats'!H$8/100+$DO5*'Dealer Stats'!H$3/100+'Dealer Stats'!H$4/100*$DP5+$DQ5*'Dealer Stats'!H$5/100+'Dealer Stats'!H$6/100*$DR5+$DS5*'Dealer Stats'!H$7/100</f>
        <v>0.26110809354417336</v>
      </c>
      <c r="CE79" s="14">
        <f>(1-$DK5)*'Dealer Stats'!I$8/100+$DO5*'Dealer Stats'!I$3/100+'Dealer Stats'!I$4/100*$DP5+$DQ5*'Dealer Stats'!I$5/100+'Dealer Stats'!I$6/100*$DR5+$DS5*'Dealer Stats'!I$7/100</f>
        <v>0.24849709723520258</v>
      </c>
      <c r="CF79" s="14">
        <f>(1-$DK5)*'Dealer Stats'!J$8/100+$DO5*'Dealer Stats'!J$3/100+'Dealer Stats'!J$4/100*$DP5+$DQ5*'Dealer Stats'!J$5/100+'Dealer Stats'!J$6/100*$DR5+$DS5*'Dealer Stats'!J$7/100</f>
        <v>0.23397785662657319</v>
      </c>
      <c r="CG79" s="14">
        <f>(1-$DK5)*'Dealer Stats'!K$8/100+$DO5*'Dealer Stats'!K$3/100+'Dealer Stats'!K$4/100*$DP5+$DQ5*'Dealer Stats'!K$5/100+'Dealer Stats'!K$6/100*$DR5+$DS5*'Dealer Stats'!K$7/100</f>
        <v>0.27539490723403914</v>
      </c>
    </row>
    <row r="80" spans="1:108" x14ac:dyDescent="0.3">
      <c r="B80" s="14">
        <v>17</v>
      </c>
      <c r="C80" s="14">
        <f>SUM('Player Stats'!$R$3:$R$7)/100*'Dealer Stats'!B$3/100</f>
        <v>4.2816863909244302E-2</v>
      </c>
      <c r="D80" s="14">
        <f>SUM('Player Stats'!$R$3:$R$7)/100*'Dealer Stats'!C$3/100</f>
        <v>4.1279445787790039E-2</v>
      </c>
      <c r="E80" s="14">
        <f>SUM('Player Stats'!$R$3:$R$7)/100*'Dealer Stats'!D$3/100</f>
        <v>4.0200583249026554E-2</v>
      </c>
      <c r="F80" s="14">
        <f>SUM('Player Stats'!$R$3:$R$7)/100*'Dealer Stats'!E$3/100</f>
        <v>3.7535731904199822E-2</v>
      </c>
      <c r="G80" s="14">
        <f>SUM('Player Stats'!$R$3:$R$7)/100*'Dealer Stats'!F$3/100</f>
        <v>5.1348617836294137E-2</v>
      </c>
      <c r="H80" s="14">
        <f>SUM('Player Stats'!$R$3:$R$7)/100*'Dealer Stats'!G$3/100</f>
        <v>0.1141984191115052</v>
      </c>
      <c r="I80" s="14">
        <f>SUM('Player Stats'!$R$3:$R$7)/100*'Dealer Stats'!H$3/100</f>
        <v>3.9950098864057974E-2</v>
      </c>
      <c r="J80" s="14">
        <f>SUM('Player Stats'!$R$3:$R$7)/100*'Dealer Stats'!I$3/100</f>
        <v>3.7237347924387952E-2</v>
      </c>
      <c r="K80" s="14">
        <f>SUM('Player Stats'!$R$3:$R$7)/100*'Dealer Stats'!J$3/100</f>
        <v>3.4674427667069192E-2</v>
      </c>
      <c r="L80" s="14">
        <f>SUM('Player Stats'!$R$3:$R$7)/100*'Dealer Stats'!K$3/100</f>
        <v>1.6922282503076858E-2</v>
      </c>
      <c r="AO80" s="14">
        <v>19</v>
      </c>
      <c r="AP80" s="14">
        <f>20/52*'Dealer Stats'!B$5/100</f>
        <v>4.9125670522676163E-2</v>
      </c>
      <c r="AQ80" s="14">
        <f>20/52*'Dealer Stats'!C$5/100</f>
        <v>4.73913003637675E-2</v>
      </c>
      <c r="AR80" s="14">
        <f>20/52*'Dealer Stats'!D$5/100</f>
        <v>4.6178681401222617E-2</v>
      </c>
      <c r="AS80" s="14">
        <f>20/52*'Dealer Stats'!E$5/100</f>
        <v>4.4737060273023009E-2</v>
      </c>
      <c r="AT80" s="14">
        <f>20/52*'Dealer Stats'!F$5/100</f>
        <v>4.094552706248708E-2</v>
      </c>
      <c r="AU80" s="14">
        <f>20/52*'Dealer Stats'!G$5/100</f>
        <v>3.0222696317410355E-2</v>
      </c>
      <c r="AV80" s="14">
        <f>20/52*'Dealer Stats'!H$5/100</f>
        <v>4.9570926599640741E-2</v>
      </c>
      <c r="AW80" s="14">
        <f>20/52*'Dealer Stats'!I$5/100</f>
        <v>0.13522696242023899</v>
      </c>
      <c r="AX80" s="14">
        <f>20/52*'Dealer Stats'!J$5/100</f>
        <v>4.3079451677232268E-2</v>
      </c>
      <c r="AY80" s="14">
        <f>20/52*'Dealer Stats'!K$5/100</f>
        <v>4.2196909582724727E-2</v>
      </c>
      <c r="BC80" s="14" t="s">
        <v>24</v>
      </c>
      <c r="BD80" s="14">
        <f t="shared" ref="BD80:BM80" si="56">BD52-BD66</f>
        <v>0.10211203160871529</v>
      </c>
      <c r="BE80" s="14">
        <f t="shared" si="56"/>
        <v>9.8872190121576387E-2</v>
      </c>
      <c r="BF80" s="14">
        <f t="shared" si="56"/>
        <v>9.5668465393947022E-2</v>
      </c>
      <c r="BG80" s="14">
        <f t="shared" si="56"/>
        <v>9.1705360845289408E-2</v>
      </c>
      <c r="BH80" s="14">
        <f t="shared" si="56"/>
        <v>9.9808208976737256E-2</v>
      </c>
      <c r="BI80" s="14">
        <f t="shared" si="56"/>
        <v>0.16353525627209464</v>
      </c>
      <c r="BJ80" s="14">
        <f t="shared" si="56"/>
        <v>0.14781614094972395</v>
      </c>
      <c r="BK80" s="14">
        <f t="shared" si="56"/>
        <v>0.12747573967470818</v>
      </c>
      <c r="BL80" s="14">
        <f t="shared" si="56"/>
        <v>0.10361378992732304</v>
      </c>
      <c r="BM80" s="14">
        <f t="shared" si="56"/>
        <v>6.8537405325274248E-2</v>
      </c>
      <c r="BV80" s="30" t="s">
        <v>33</v>
      </c>
      <c r="BW80" s="14">
        <v>4</v>
      </c>
      <c r="BX80" s="14">
        <f>(1-$DK6)*'Dealer Stats'!B$8/100+$DO6*'Dealer Stats'!B$3/100+'Dealer Stats'!B$4/100*$DP6+$DQ6*'Dealer Stats'!B$5/100+'Dealer Stats'!B$6/100*$DR6+$DS6*'Dealer Stats'!B$7/100</f>
        <v>0.33146643963171607</v>
      </c>
      <c r="BY80" s="14">
        <f>(1-$DK6)*'Dealer Stats'!C$8/100+$DO6*'Dealer Stats'!C$3/100+'Dealer Stats'!C$4/100*$DP6+$DQ6*'Dealer Stats'!C$5/100+'Dealer Stats'!C$6/100*$DR6+$DS6*'Dealer Stats'!C$7/100</f>
        <v>0.34420601351733349</v>
      </c>
      <c r="BZ80" s="14">
        <f>(1-$DK6)*'Dealer Stats'!D$8/100+$DO6*'Dealer Stats'!D$3/100+'Dealer Stats'!D$4/100*$DP6+$DQ6*'Dealer Stats'!D$5/100+'Dealer Stats'!D$6/100*$DR6+$DS6*'Dealer Stats'!D$7/100</f>
        <v>0.35702168136696599</v>
      </c>
      <c r="CA80" s="14">
        <f>(1-$DK6)*'Dealer Stats'!E$8/100+$DO6*'Dealer Stats'!E$3/100+'Dealer Stats'!E$4/100*$DP6+$DQ6*'Dealer Stats'!E$5/100+'Dealer Stats'!E$6/100*$DR6+$DS6*'Dealer Stats'!E$7/100</f>
        <v>0.37188105628234297</v>
      </c>
      <c r="CB80" s="14">
        <f>(1-$DK6)*'Dealer Stats'!F$8/100+$DO6*'Dealer Stats'!F$3/100+'Dealer Stats'!F$4/100*$DP6+$DQ6*'Dealer Stats'!F$5/100+'Dealer Stats'!F$6/100*$DR6+$DS6*'Dealer Stats'!F$7/100</f>
        <v>0.37091682134381831</v>
      </c>
      <c r="CC80" s="14">
        <f>(1-$DK6)*'Dealer Stats'!G$8/100+$DO6*'Dealer Stats'!G$3/100+'Dealer Stats'!G$4/100*$DP6+$DQ6*'Dealer Stats'!G$5/100+'Dealer Stats'!G$6/100*$DR6+$DS6*'Dealer Stats'!G$7/100</f>
        <v>0.26467343614344108</v>
      </c>
      <c r="CD80" s="14">
        <f>(1-$DK6)*'Dealer Stats'!H$8/100+$DO6*'Dealer Stats'!H$3/100+'Dealer Stats'!H$4/100*$DP6+$DQ6*'Dealer Stats'!H$5/100+'Dealer Stats'!H$6/100*$DR6+$DS6*'Dealer Stats'!H$7/100</f>
        <v>0.25108052052914875</v>
      </c>
      <c r="CE80" s="14">
        <f>(1-$DK6)*'Dealer Stats'!I$8/100+$DO6*'Dealer Stats'!I$3/100+'Dealer Stats'!I$4/100*$DP6+$DQ6*'Dealer Stats'!I$5/100+'Dealer Stats'!I$6/100*$DR6+$DS6*'Dealer Stats'!I$7/100</f>
        <v>0.23942339469759322</v>
      </c>
      <c r="CF80" s="14">
        <f>(1-$DK6)*'Dealer Stats'!J$8/100+$DO6*'Dealer Stats'!J$3/100+'Dealer Stats'!J$4/100*$DP6+$DQ6*'Dealer Stats'!J$5/100+'Dealer Stats'!J$6/100*$DR6+$DS6*'Dealer Stats'!J$7/100</f>
        <v>0.22599941294344747</v>
      </c>
      <c r="CG80" s="14">
        <f>(1-$DK6)*'Dealer Stats'!K$8/100+$DO6*'Dealer Stats'!K$3/100+'Dealer Stats'!K$4/100*$DP6+$DQ6*'Dealer Stats'!K$5/100+'Dealer Stats'!K$6/100*$DR6+$DS6*'Dealer Stats'!K$7/100</f>
        <v>0.26360704060702944</v>
      </c>
    </row>
    <row r="81" spans="1:85" x14ac:dyDescent="0.3">
      <c r="B81" s="14">
        <v>18</v>
      </c>
      <c r="C81" s="14">
        <f>SUM('Player Stats'!$R$4:$R$7)/100*'Dealer Stats'!B$4/100</f>
        <v>4.1007318801683651E-2</v>
      </c>
      <c r="D81" s="14">
        <f>SUM('Player Stats'!$R$4:$R$7)/100*'Dealer Stats'!C$4/100</f>
        <v>3.9928073808952122E-2</v>
      </c>
      <c r="E81" s="14">
        <f>SUM('Player Stats'!$R$4:$R$7)/100*'Dealer Stats'!D$4/100</f>
        <v>3.8111865953229518E-2</v>
      </c>
      <c r="F81" s="14">
        <f>SUM('Player Stats'!$R$4:$R$7)/100*'Dealer Stats'!E$4/100</f>
        <v>3.7577746884364639E-2</v>
      </c>
      <c r="G81" s="14">
        <f>SUM('Player Stats'!$R$4:$R$7)/100*'Dealer Stats'!F$4/100</f>
        <v>3.2950276925600111E-2</v>
      </c>
      <c r="H81" s="14">
        <f>SUM('Player Stats'!$R$4:$R$7)/100*'Dealer Stats'!G$4/100</f>
        <v>4.2737012683963183E-2</v>
      </c>
      <c r="I81" s="14">
        <f>SUM('Player Stats'!$R$4:$R$7)/100*'Dealer Stats'!H$4/100</f>
        <v>0.11124680513867678</v>
      </c>
      <c r="J81" s="14">
        <f>SUM('Player Stats'!$R$4:$R$7)/100*'Dealer Stats'!I$4/100</f>
        <v>3.6354620730825085E-2</v>
      </c>
      <c r="K81" s="14">
        <f>SUM('Player Stats'!$R$4:$R$7)/100*'Dealer Stats'!J$4/100</f>
        <v>3.458512320917153E-2</v>
      </c>
      <c r="L81" s="14">
        <f>SUM('Player Stats'!$R$4:$R$7)/100*'Dealer Stats'!K$4/100</f>
        <v>3.5364877476285639E-2</v>
      </c>
      <c r="AO81" s="14">
        <v>20</v>
      </c>
      <c r="AP81" s="14">
        <f>16/52*'Dealer Stats'!B$6/100</f>
        <v>3.7295339666439935E-2</v>
      </c>
      <c r="AQ81" s="14">
        <f>16/52*'Dealer Stats'!C$6/100</f>
        <v>3.6442943374654341E-2</v>
      </c>
      <c r="AR81" s="14">
        <f>16/52*'Dealer Stats'!D$6/100</f>
        <v>3.5274654354184892E-2</v>
      </c>
      <c r="AS81" s="14">
        <f>16/52*'Dealer Stats'!E$6/100</f>
        <v>3.3918190211933173E-2</v>
      </c>
      <c r="AT81" s="14">
        <f>16/52*'Dealer Stats'!F$6/100</f>
        <v>3.1271175390009912E-2</v>
      </c>
      <c r="AU81" s="14">
        <f>16/52*'Dealer Stats'!G$6/100</f>
        <v>2.4234288567417838E-2</v>
      </c>
      <c r="AV81" s="14">
        <f>16/52*'Dealer Stats'!H$6/100</f>
        <v>2.1324493234605595E-2</v>
      </c>
      <c r="AW81" s="14">
        <f>16/52*'Dealer Stats'!I$6/100</f>
        <v>3.7050062300803203E-2</v>
      </c>
      <c r="AX81" s="14">
        <f>16/52*'Dealer Stats'!J$6/100</f>
        <v>0.1045065755450383</v>
      </c>
      <c r="AY81" s="14">
        <f>16/52*'Dealer Stats'!K$6/100</f>
        <v>3.3876948890493051E-2</v>
      </c>
      <c r="BC81" s="14" t="s">
        <v>25</v>
      </c>
      <c r="BD81" s="14">
        <f t="shared" ref="BD81:BM81" si="57">BD53-BD67</f>
        <v>0.10211203160871529</v>
      </c>
      <c r="BE81" s="14">
        <f t="shared" si="57"/>
        <v>9.8872190121576387E-2</v>
      </c>
      <c r="BF81" s="14">
        <f t="shared" si="57"/>
        <v>9.5668465393947022E-2</v>
      </c>
      <c r="BG81" s="14">
        <f t="shared" si="57"/>
        <v>9.1705360845289408E-2</v>
      </c>
      <c r="BH81" s="14">
        <f t="shared" si="57"/>
        <v>9.9808208976737256E-2</v>
      </c>
      <c r="BI81" s="14">
        <f t="shared" si="57"/>
        <v>0.16353525627209464</v>
      </c>
      <c r="BJ81" s="14">
        <f t="shared" si="57"/>
        <v>0.14781614094972395</v>
      </c>
      <c r="BK81" s="14">
        <f t="shared" si="57"/>
        <v>0.12747573967470818</v>
      </c>
      <c r="BL81" s="14">
        <f t="shared" si="57"/>
        <v>0.10361378992732304</v>
      </c>
      <c r="BM81" s="14">
        <f t="shared" si="57"/>
        <v>6.8537405325274248E-2</v>
      </c>
      <c r="BV81" s="30" t="s">
        <v>34</v>
      </c>
      <c r="BW81" s="14">
        <v>5</v>
      </c>
      <c r="BX81" s="14">
        <f>(1-$DK7)*'Dealer Stats'!B$8/100+$DO7*'Dealer Stats'!B$3/100+'Dealer Stats'!B$4/100*$DP7+$DQ7*'Dealer Stats'!B$5/100+'Dealer Stats'!B$6/100*$DR7+$DS7*'Dealer Stats'!B$7/100</f>
        <v>0.3107364944154124</v>
      </c>
      <c r="BY81" s="14">
        <f>(1-$DK7)*'Dealer Stats'!C$8/100+$DO7*'Dealer Stats'!C$3/100+'Dealer Stats'!C$4/100*$DP7+$DQ7*'Dealer Stats'!C$5/100+'Dealer Stats'!C$6/100*$DR7+$DS7*'Dealer Stats'!C$7/100</f>
        <v>0.32217737457139184</v>
      </c>
      <c r="BZ81" s="14">
        <f>(1-$DK7)*'Dealer Stats'!D$8/100+$DO7*'Dealer Stats'!D$3/100+'Dealer Stats'!D$4/100*$DP7+$DQ7*'Dealer Stats'!D$5/100+'Dealer Stats'!D$6/100*$DR7+$DS7*'Dealer Stats'!D$7/100</f>
        <v>0.33367808595732962</v>
      </c>
      <c r="CA81" s="14">
        <f>(1-$DK7)*'Dealer Stats'!E$8/100+$DO7*'Dealer Stats'!E$3/100+'Dealer Stats'!E$4/100*$DP7+$DQ7*'Dealer Stats'!E$5/100+'Dealer Stats'!E$6/100*$DR7+$DS7*'Dealer Stats'!E$7/100</f>
        <v>0.34703788533734575</v>
      </c>
      <c r="CB81" s="14">
        <f>(1-$DK7)*'Dealer Stats'!F$8/100+$DO7*'Dealer Stats'!F$3/100+'Dealer Stats'!F$4/100*$DP7+$DQ7*'Dealer Stats'!F$5/100+'Dealer Stats'!F$6/100*$DR7+$DS7*'Dealer Stats'!F$7/100</f>
        <v>0.34597190916316783</v>
      </c>
      <c r="CC81" s="14">
        <f>(1-$DK7)*'Dealer Stats'!G$8/100+$DO7*'Dealer Stats'!G$3/100+'Dealer Stats'!G$4/100*$DP7+$DQ7*'Dealer Stats'!G$5/100+'Dealer Stats'!G$6/100*$DR7+$DS7*'Dealer Stats'!G$7/100</f>
        <v>0.24989147074307189</v>
      </c>
      <c r="CD81" s="14">
        <f>(1-$DK7)*'Dealer Stats'!H$8/100+$DO7*'Dealer Stats'!H$3/100+'Dealer Stats'!H$4/100*$DP7+$DQ7*'Dealer Stats'!H$5/100+'Dealer Stats'!H$6/100*$DR7+$DS7*'Dealer Stats'!H$7/100</f>
        <v>0.23898419684720254</v>
      </c>
      <c r="CE81" s="14">
        <f>(1-$DK7)*'Dealer Stats'!I$8/100+$DO7*'Dealer Stats'!I$3/100+'Dealer Stats'!I$4/100*$DP7+$DQ7*'Dealer Stats'!I$5/100+'Dealer Stats'!I$6/100*$DR7+$DS7*'Dealer Stats'!I$7/100</f>
        <v>0.22841087242541502</v>
      </c>
      <c r="CF81" s="14">
        <f>(1-$DK7)*'Dealer Stats'!J$8/100+$DO7*'Dealer Stats'!J$3/100+'Dealer Stats'!J$4/100*$DP7+$DQ7*'Dealer Stats'!J$5/100+'Dealer Stats'!J$6/100*$DR7+$DS7*'Dealer Stats'!J$7/100</f>
        <v>0.21622078821542048</v>
      </c>
      <c r="CG81" s="14">
        <f>(1-$DK7)*'Dealer Stats'!K$8/100+$DO7*'Dealer Stats'!K$3/100+'Dealer Stats'!K$4/100*$DP7+$DQ7*'Dealer Stats'!K$5/100+'Dealer Stats'!K$6/100*$DR7+$DS7*'Dealer Stats'!K$7/100</f>
        <v>0.25004657770887234</v>
      </c>
    </row>
    <row r="82" spans="1:85" x14ac:dyDescent="0.3">
      <c r="B82" s="14">
        <v>19</v>
      </c>
      <c r="C82" s="14">
        <f>SUM('Player Stats'!$R$5:$R$7)/100*'Dealer Stats'!B$5/100</f>
        <v>2.9728948030293051E-2</v>
      </c>
      <c r="D82" s="14">
        <f>SUM('Player Stats'!$R$5:$R$7)/100*'Dealer Stats'!C$5/100</f>
        <v>2.8679374563490467E-2</v>
      </c>
      <c r="E82" s="14">
        <f>SUM('Player Stats'!$R$5:$R$7)/100*'Dealer Stats'!D$5/100</f>
        <v>2.794554465878913E-2</v>
      </c>
      <c r="F82" s="14">
        <f>SUM('Player Stats'!$R$5:$R$7)/100*'Dealer Stats'!E$5/100</f>
        <v>2.7073131536614326E-2</v>
      </c>
      <c r="G82" s="14">
        <f>SUM('Player Stats'!$R$5:$R$7)/100*'Dealer Stats'!F$5/100</f>
        <v>2.4778642879831055E-2</v>
      </c>
      <c r="H82" s="14">
        <f>SUM('Player Stats'!$R$5:$R$7)/100*'Dealer Stats'!G$5/100</f>
        <v>1.8289602128501913E-2</v>
      </c>
      <c r="I82" s="14">
        <f>SUM('Player Stats'!$R$5:$R$7)/100*'Dealer Stats'!H$5/100</f>
        <v>2.9998399716782337E-2</v>
      </c>
      <c r="J82" s="14">
        <f>SUM('Player Stats'!$R$5:$R$7)/100*'Dealer Stats'!I$5/100</f>
        <v>8.1834106187517436E-2</v>
      </c>
      <c r="K82" s="14">
        <f>SUM('Player Stats'!$R$5:$R$7)/100*'Dealer Stats'!J$5/100</f>
        <v>2.6070011186815071E-2</v>
      </c>
      <c r="L82" s="14">
        <f>SUM('Player Stats'!$R$5:$R$7)/100*'Dealer Stats'!K$5/100</f>
        <v>2.5535930984285322E-2</v>
      </c>
      <c r="BC82" s="14" t="s">
        <v>26</v>
      </c>
      <c r="BD82" s="14">
        <f t="shared" ref="BD82:BM82" si="58">BD54-BD68</f>
        <v>0.10211203160871529</v>
      </c>
      <c r="BE82" s="14">
        <f t="shared" si="58"/>
        <v>9.8872190121576387E-2</v>
      </c>
      <c r="BF82" s="14">
        <f t="shared" si="58"/>
        <v>9.5668465393947022E-2</v>
      </c>
      <c r="BG82" s="14">
        <f t="shared" si="58"/>
        <v>9.1705360845289408E-2</v>
      </c>
      <c r="BH82" s="14">
        <f t="shared" si="58"/>
        <v>9.9808208976737256E-2</v>
      </c>
      <c r="BI82" s="14">
        <f t="shared" si="58"/>
        <v>0.16353525627209464</v>
      </c>
      <c r="BJ82" s="14">
        <f t="shared" si="58"/>
        <v>0.14781614094972395</v>
      </c>
      <c r="BK82" s="14">
        <f t="shared" si="58"/>
        <v>0.12747573967470818</v>
      </c>
      <c r="BL82" s="14">
        <f t="shared" si="58"/>
        <v>0.10361378992732304</v>
      </c>
      <c r="BM82" s="14">
        <f t="shared" si="58"/>
        <v>6.8537405325274248E-2</v>
      </c>
      <c r="BV82" s="30" t="s">
        <v>35</v>
      </c>
      <c r="BW82" s="14">
        <v>6</v>
      </c>
      <c r="BX82" s="14">
        <f>(1-$DK8)*'Dealer Stats'!B$8/100+$DO8*'Dealer Stats'!B$3/100+'Dealer Stats'!B$4/100*$DP8+$DQ8*'Dealer Stats'!B$5/100+'Dealer Stats'!B$6/100*$DR8+$DS8*'Dealer Stats'!B$7/100</f>
        <v>0.28386212739359501</v>
      </c>
      <c r="BY82" s="14">
        <f>(1-$DK8)*'Dealer Stats'!C$8/100+$DO8*'Dealer Stats'!C$3/100+'Dealer Stats'!C$4/100*$DP8+$DQ8*'Dealer Stats'!C$5/100+'Dealer Stats'!C$6/100*$DR8+$DS8*'Dealer Stats'!C$7/100</f>
        <v>0.29403523369664691</v>
      </c>
      <c r="BZ82" s="14">
        <f>(1-$DK8)*'Dealer Stats'!D$8/100+$DO8*'Dealer Stats'!D$3/100+'Dealer Stats'!D$4/100*$DP8+$DQ8*'Dealer Stats'!D$5/100+'Dealer Stats'!D$6/100*$DR8+$DS8*'Dealer Stats'!D$7/100</f>
        <v>0.30423032641971304</v>
      </c>
      <c r="CA82" s="14">
        <f>(1-$DK8)*'Dealer Stats'!E$8/100+$DO8*'Dealer Stats'!E$3/100+'Dealer Stats'!E$4/100*$DP8+$DQ8*'Dealer Stats'!E$5/100+'Dealer Stats'!E$6/100*$DR8+$DS8*'Dealer Stats'!E$7/100</f>
        <v>0.31617929504729075</v>
      </c>
      <c r="CB82" s="14">
        <f>(1-$DK8)*'Dealer Stats'!F$8/100+$DO8*'Dealer Stats'!F$3/100+'Dealer Stats'!F$4/100*$DP8+$DQ8*'Dealer Stats'!F$5/100+'Dealer Stats'!F$6/100*$DR8+$DS8*'Dealer Stats'!F$7/100</f>
        <v>0.31405689796264269</v>
      </c>
      <c r="CC82" s="14">
        <f>(1-$DK8)*'Dealer Stats'!G$8/100+$DO8*'Dealer Stats'!G$3/100+'Dealer Stats'!G$4/100*$DP8+$DQ8*'Dealer Stats'!G$5/100+'Dealer Stats'!G$6/100*$DR8+$DS8*'Dealer Stats'!G$7/100</f>
        <v>0.22406422959091113</v>
      </c>
      <c r="CD82" s="14">
        <f>(1-$DK8)*'Dealer Stats'!H$8/100+$DO8*'Dealer Stats'!H$3/100+'Dealer Stats'!H$4/100*$DP8+$DQ8*'Dealer Stats'!H$5/100+'Dealer Stats'!H$6/100*$DR8+$DS8*'Dealer Stats'!H$7/100</f>
        <v>0.2203128455735866</v>
      </c>
      <c r="CE82" s="14">
        <f>(1-$DK8)*'Dealer Stats'!I$8/100+$DO8*'Dealer Stats'!I$3/100+'Dealer Stats'!I$4/100*$DP8+$DQ8*'Dealer Stats'!I$5/100+'Dealer Stats'!I$6/100*$DR8+$DS8*'Dealer Stats'!I$7/100</f>
        <v>0.21254584938827267</v>
      </c>
      <c r="CF82" s="14">
        <f>(1-$DK8)*'Dealer Stats'!J$8/100+$DO8*'Dealer Stats'!J$3/100+'Dealer Stats'!J$4/100*$DP8+$DQ8*'Dealer Stats'!J$5/100+'Dealer Stats'!J$6/100*$DR8+$DS8*'Dealer Stats'!J$7/100</f>
        <v>0.2019151853873089</v>
      </c>
      <c r="CG82" s="14">
        <f>(1-$DK8)*'Dealer Stats'!K$8/100+$DO8*'Dealer Stats'!K$3/100+'Dealer Stats'!K$4/100*$DP8+$DQ8*'Dealer Stats'!K$5/100+'Dealer Stats'!K$6/100*$DR8+$DS8*'Dealer Stats'!K$7/100</f>
        <v>0.23296882305592198</v>
      </c>
    </row>
    <row r="83" spans="1:85" x14ac:dyDescent="0.3">
      <c r="B83" s="14">
        <v>20</v>
      </c>
      <c r="C83" s="14">
        <f>SUM('Player Stats'!$R$6:$R$7)/100*'Dealer Stats'!B$6/100</f>
        <v>1.8810171605827878E-2</v>
      </c>
      <c r="D83" s="14">
        <f>SUM('Player Stats'!$R$6:$R$7)/100*'Dealer Stats'!C$6/100</f>
        <v>1.8380259432670052E-2</v>
      </c>
      <c r="E83" s="14">
        <f>SUM('Player Stats'!$R$6:$R$7)/100*'Dealer Stats'!D$6/100</f>
        <v>1.7791024499920274E-2</v>
      </c>
      <c r="F83" s="14">
        <f>SUM('Player Stats'!$R$6:$R$7)/100*'Dealer Stats'!E$6/100</f>
        <v>1.7106882097113127E-2</v>
      </c>
      <c r="G83" s="14">
        <f>SUM('Player Stats'!$R$6:$R$7)/100*'Dealer Stats'!F$6/100</f>
        <v>1.5771841218309962E-2</v>
      </c>
      <c r="H83" s="14">
        <f>SUM('Player Stats'!$R$6:$R$7)/100*'Dealer Stats'!G$6/100</f>
        <v>1.2222736963258657E-2</v>
      </c>
      <c r="I83" s="14">
        <f>SUM('Player Stats'!$R$6:$R$7)/100*'Dealer Stats'!H$6/100</f>
        <v>1.0755160852206709E-2</v>
      </c>
      <c r="J83" s="14">
        <f>SUM('Player Stats'!$R$6:$R$7)/100*'Dealer Stats'!I$6/100</f>
        <v>1.8686464210214478E-2</v>
      </c>
      <c r="K83" s="14">
        <f>SUM('Player Stats'!$R$6:$R$7)/100*'Dealer Stats'!J$6/100</f>
        <v>5.2708639672438495E-2</v>
      </c>
      <c r="L83" s="14">
        <f>SUM('Player Stats'!$R$6:$R$7)/100*'Dealer Stats'!K$6/100</f>
        <v>1.7086081741345408E-2</v>
      </c>
      <c r="BC83" s="14" t="s">
        <v>27</v>
      </c>
      <c r="BD83" s="14">
        <f t="shared" ref="BD83:BM83" si="59">BD55-BD69</f>
        <v>-3.622110519538424E-2</v>
      </c>
      <c r="BE83" s="14">
        <f t="shared" si="59"/>
        <v>-3.4493841390294655E-2</v>
      </c>
      <c r="BF83" s="14">
        <f t="shared" si="59"/>
        <v>-3.4211966624137502E-2</v>
      </c>
      <c r="BG83" s="14">
        <f t="shared" si="59"/>
        <v>-2.9565443750574794E-2</v>
      </c>
      <c r="BH83" s="14">
        <f t="shared" si="59"/>
        <v>-6.6089400687194488E-2</v>
      </c>
      <c r="BI83" s="14">
        <f t="shared" si="59"/>
        <v>-0.20541809741696482</v>
      </c>
      <c r="BJ83" s="14">
        <f t="shared" si="59"/>
        <v>1.8744976298034954E-2</v>
      </c>
      <c r="BK83" s="14">
        <f t="shared" si="59"/>
        <v>7.1689569181584423E-3</v>
      </c>
      <c r="BL83" s="14">
        <f t="shared" si="59"/>
        <v>-8.4126853474559837E-3</v>
      </c>
      <c r="BM83" s="14">
        <f t="shared" si="59"/>
        <v>1.3864731831540411E-2</v>
      </c>
      <c r="BV83" s="30" t="s">
        <v>36</v>
      </c>
      <c r="BW83" s="14">
        <v>7</v>
      </c>
      <c r="BX83" s="14">
        <f>(1-$DK9)*'Dealer Stats'!B$8/100+$DO9*'Dealer Stats'!B$3/100+'Dealer Stats'!B$4/100*$DP9+$DQ9*'Dealer Stats'!B$5/100+'Dealer Stats'!B$6/100*$DR9+$DS9*'Dealer Stats'!B$7/100</f>
        <v>0.25084712557248889</v>
      </c>
      <c r="BY83" s="14">
        <f>(1-$DK9)*'Dealer Stats'!C$8/100+$DO9*'Dealer Stats'!C$3/100+'Dealer Stats'!C$4/100*$DP9+$DQ9*'Dealer Stats'!C$5/100+'Dealer Stats'!C$6/100*$DR9+$DS9*'Dealer Stats'!C$7/100</f>
        <v>0.25974602373697403</v>
      </c>
      <c r="BZ83" s="14">
        <f>(1-$DK9)*'Dealer Stats'!D$8/100+$DO9*'Dealer Stats'!D$3/100+'Dealer Stats'!D$4/100*$DP9+$DQ9*'Dealer Stats'!D$5/100+'Dealer Stats'!D$6/100*$DR9+$DS9*'Dealer Stats'!D$7/100</f>
        <v>0.26867673851956886</v>
      </c>
      <c r="CA83" s="14">
        <f>(1-$DK9)*'Dealer Stats'!E$8/100+$DO9*'Dealer Stats'!E$3/100+'Dealer Stats'!E$4/100*$DP9+$DQ9*'Dealer Stats'!E$5/100+'Dealer Stats'!E$6/100*$DR9+$DS9*'Dealer Stats'!E$7/100</f>
        <v>0.27914288414383803</v>
      </c>
      <c r="CB83" s="14">
        <f>(1-$DK9)*'Dealer Stats'!F$8/100+$DO9*'Dealer Stats'!F$3/100+'Dealer Stats'!F$4/100*$DP9+$DQ9*'Dealer Stats'!F$5/100+'Dealer Stats'!F$6/100*$DR9+$DS9*'Dealer Stats'!F$7/100</f>
        <v>0.27639038937631161</v>
      </c>
      <c r="CC83" s="14">
        <f>(1-$DK9)*'Dealer Stats'!G$8/100+$DO9*'Dealer Stats'!G$3/100+'Dealer Stats'!G$4/100*$DP9+$DQ9*'Dealer Stats'!G$5/100+'Dealer Stats'!G$6/100*$DR9+$DS9*'Dealer Stats'!G$7/100</f>
        <v>0.19289165929793725</v>
      </c>
      <c r="CD83" s="14">
        <f>(1-$DK9)*'Dealer Stats'!H$8/100+$DO9*'Dealer Stats'!H$3/100+'Dealer Stats'!H$4/100*$DP9+$DQ9*'Dealer Stats'!H$5/100+'Dealer Stats'!H$6/100*$DR9+$DS9*'Dealer Stats'!H$7/100</f>
        <v>0.19086989243415586</v>
      </c>
      <c r="CE83" s="14">
        <f>(1-$DK9)*'Dealer Stats'!I$8/100+$DO9*'Dealer Stats'!I$3/100+'Dealer Stats'!I$4/100*$DP9+$DQ9*'Dealer Stats'!I$5/100+'Dealer Stats'!I$6/100*$DR9+$DS9*'Dealer Stats'!I$7/100</f>
        <v>0.19040821809084088</v>
      </c>
      <c r="CF83" s="14">
        <f>(1-$DK9)*'Dealer Stats'!J$8/100+$DO9*'Dealer Stats'!J$3/100+'Dealer Stats'!J$4/100*$DP9+$DQ9*'Dealer Stats'!J$5/100+'Dealer Stats'!J$6/100*$DR9+$DS9*'Dealer Stats'!J$7/100</f>
        <v>0.18299311737080137</v>
      </c>
      <c r="CG83" s="14">
        <f>(1-$DK9)*'Dealer Stats'!K$8/100+$DO9*'Dealer Stats'!K$3/100+'Dealer Stats'!K$4/100*$DP9+$DQ9*'Dealer Stats'!K$5/100+'Dealer Stats'!K$6/100*$DR9+$DS9*'Dealer Stats'!K$7/100</f>
        <v>0.21086969159220745</v>
      </c>
    </row>
    <row r="84" spans="1:85" x14ac:dyDescent="0.3">
      <c r="BC84" s="14" t="s">
        <v>28</v>
      </c>
      <c r="BD84" s="14">
        <f t="shared" ref="BD84:BM84" si="60">BD56-BD70</f>
        <v>-0.10621102825675988</v>
      </c>
      <c r="BE84" s="14">
        <f t="shared" si="60"/>
        <v>-0.10294783865006585</v>
      </c>
      <c r="BF84" s="14">
        <f t="shared" si="60"/>
        <v>-9.8956623879327021E-2</v>
      </c>
      <c r="BG84" s="14">
        <f t="shared" si="60"/>
        <v>-9.4969524996863286E-2</v>
      </c>
      <c r="BH84" s="14">
        <f t="shared" si="60"/>
        <v>-0.10969462340561842</v>
      </c>
      <c r="BI84" s="14">
        <f t="shared" si="60"/>
        <v>-0.22648667171598968</v>
      </c>
      <c r="BJ84" s="14">
        <f t="shared" si="60"/>
        <v>-0.22794417863082039</v>
      </c>
      <c r="BK84" s="14">
        <f t="shared" si="60"/>
        <v>-5.5417831082164415E-2</v>
      </c>
      <c r="BL84" s="14">
        <f t="shared" si="60"/>
        <v>-6.8512690723302239E-2</v>
      </c>
      <c r="BM84" s="14">
        <f t="shared" si="60"/>
        <v>-6.1408641344100179E-2</v>
      </c>
      <c r="BV84" s="30" t="s">
        <v>37</v>
      </c>
      <c r="BW84" s="14">
        <v>8</v>
      </c>
      <c r="BX84" s="14">
        <f>(1-$DK10)*'Dealer Stats'!B$8/100+$DO10*'Dealer Stats'!B$3/100+'Dealer Stats'!B$4/100*$DP10+$DQ10*'Dealer Stats'!B$5/100+'Dealer Stats'!B$6/100*$DR10+$DS10*'Dealer Stats'!B$7/100</f>
        <v>0.21421905983159162</v>
      </c>
      <c r="BY84" s="14">
        <f>(1-$DK10)*'Dealer Stats'!C$8/100+$DO10*'Dealer Stats'!C$3/100+'Dealer Stats'!C$4/100*$DP10+$DQ10*'Dealer Stats'!C$5/100+'Dealer Stats'!C$6/100*$DR10+$DS10*'Dealer Stats'!C$7/100</f>
        <v>0.22175897737372183</v>
      </c>
      <c r="BZ84" s="14">
        <f>(1-$DK10)*'Dealer Stats'!D$8/100+$DO10*'Dealer Stats'!D$3/100+'Dealer Stats'!D$4/100*$DP10+$DQ10*'Dealer Stats'!D$5/100+'Dealer Stats'!D$6/100*$DR10+$DS10*'Dealer Stats'!D$7/100</f>
        <v>0.22934013197179201</v>
      </c>
      <c r="CA84" s="14">
        <f>(1-$DK10)*'Dealer Stats'!E$8/100+$DO10*'Dealer Stats'!E$3/100+'Dealer Stats'!E$4/100*$DP10+$DQ10*'Dealer Stats'!E$5/100+'Dealer Stats'!E$6/100*$DR10+$DS10*'Dealer Stats'!E$7/100</f>
        <v>0.23814564856668144</v>
      </c>
      <c r="CB84" s="14">
        <f>(1-$DK10)*'Dealer Stats'!F$8/100+$DO10*'Dealer Stats'!F$3/100+'Dealer Stats'!F$4/100*$DP10+$DQ10*'Dealer Stats'!F$5/100+'Dealer Stats'!F$6/100*$DR10+$DS10*'Dealer Stats'!F$7/100</f>
        <v>0.23585410993871586</v>
      </c>
      <c r="CC84" s="14">
        <f>(1-$DK10)*'Dealer Stats'!G$8/100+$DO10*'Dealer Stats'!G$3/100+'Dealer Stats'!G$4/100*$DP10+$DQ10*'Dealer Stats'!G$5/100+'Dealer Stats'!G$6/100*$DR10+$DS10*'Dealer Stats'!G$7/100</f>
        <v>0.16427351143934185</v>
      </c>
      <c r="CD84" s="14">
        <f>(1-$DK10)*'Dealer Stats'!H$8/100+$DO10*'Dealer Stats'!H$3/100+'Dealer Stats'!H$4/100*$DP10+$DQ10*'Dealer Stats'!H$5/100+'Dealer Stats'!H$6/100*$DR10+$DS10*'Dealer Stats'!H$7/100</f>
        <v>0.15870254018349567</v>
      </c>
      <c r="CE84" s="14">
        <f>(1-$DK10)*'Dealer Stats'!I$8/100+$DO10*'Dealer Stats'!I$3/100+'Dealer Stats'!I$4/100*$DP10+$DQ10*'Dealer Stats'!I$5/100+'Dealer Stats'!I$6/100*$DR10+$DS10*'Dealer Stats'!I$7/100</f>
        <v>0.15991007699435181</v>
      </c>
      <c r="CF84" s="14">
        <f>(1-$DK10)*'Dealer Stats'!J$8/100+$DO10*'Dealer Stats'!J$3/100+'Dealer Stats'!J$4/100*$DP10+$DQ10*'Dealer Stats'!J$5/100+'Dealer Stats'!J$6/100*$DR10+$DS10*'Dealer Stats'!J$7/100</f>
        <v>0.16004374156306597</v>
      </c>
      <c r="CG84" s="14">
        <f>(1-$DK10)*'Dealer Stats'!K$8/100+$DO10*'Dealer Stats'!K$3/100+'Dealer Stats'!K$4/100*$DP10+$DQ10*'Dealer Stats'!K$5/100+'Dealer Stats'!K$6/100*$DR10+$DS10*'Dealer Stats'!K$7/100</f>
        <v>0.18476619869672306</v>
      </c>
    </row>
    <row r="85" spans="1:85" x14ac:dyDescent="0.3">
      <c r="A85" s="41" t="s">
        <v>52</v>
      </c>
      <c r="B85" s="41"/>
      <c r="C85" s="41"/>
      <c r="BC85" s="14" t="s">
        <v>29</v>
      </c>
      <c r="BD85" s="14">
        <f t="shared" ref="BD85:BM85" si="61">BD57-BD71</f>
        <v>-0.20446236930211215</v>
      </c>
      <c r="BE85" s="14">
        <f t="shared" si="61"/>
        <v>-0.19773043937760082</v>
      </c>
      <c r="BF85" s="14">
        <f t="shared" si="61"/>
        <v>-0.19131398668177213</v>
      </c>
      <c r="BG85" s="14">
        <f t="shared" si="61"/>
        <v>-0.18444364554290926</v>
      </c>
      <c r="BH85" s="14">
        <f t="shared" si="61"/>
        <v>-0.19158567753059252</v>
      </c>
      <c r="BI85" s="14">
        <f t="shared" si="61"/>
        <v>-0.28693206435081042</v>
      </c>
      <c r="BJ85" s="14">
        <f t="shared" si="61"/>
        <v>-0.32708603183010176</v>
      </c>
      <c r="BK85" s="14">
        <f t="shared" si="61"/>
        <v>-0.3258717559226425</v>
      </c>
      <c r="BL85" s="14">
        <f t="shared" si="61"/>
        <v>-0.15467159407776676</v>
      </c>
      <c r="BM85" s="14">
        <f t="shared" si="61"/>
        <v>-0.14580246050954965</v>
      </c>
      <c r="BV85" s="30" t="s">
        <v>38</v>
      </c>
      <c r="BW85" s="14">
        <v>9</v>
      </c>
      <c r="BX85" s="14">
        <f>(1-$DK11)*'Dealer Stats'!B$8/100+$DO11*'Dealer Stats'!B$3/100+'Dealer Stats'!B$4/100*$DP11+$DQ11*'Dealer Stats'!B$5/100+'Dealer Stats'!B$6/100*$DR11+$DS11*'Dealer Stats'!B$7/100</f>
        <v>0.17434082620094149</v>
      </c>
      <c r="BY85" s="14">
        <f>(1-$DK11)*'Dealer Stats'!C$8/100+$DO11*'Dealer Stats'!C$3/100+'Dealer Stats'!C$4/100*$DP11+$DQ11*'Dealer Stats'!C$5/100+'Dealer Stats'!C$6/100*$DR11+$DS11*'Dealer Stats'!C$7/100</f>
        <v>0.1804379186653873</v>
      </c>
      <c r="BZ85" s="14">
        <f>(1-$DK11)*'Dealer Stats'!D$8/100+$DO11*'Dealer Stats'!D$3/100+'Dealer Stats'!D$4/100*$DP11+$DQ11*'Dealer Stats'!D$5/100+'Dealer Stats'!D$6/100*$DR11+$DS11*'Dealer Stats'!D$7/100</f>
        <v>0.18656436324030959</v>
      </c>
      <c r="CA85" s="14">
        <f>(1-$DK11)*'Dealer Stats'!E$8/100+$DO11*'Dealer Stats'!E$3/100+'Dealer Stats'!E$4/100*$DP11+$DQ11*'Dealer Stats'!E$5/100+'Dealer Stats'!E$6/100*$DR11+$DS11*'Dealer Stats'!E$7/100</f>
        <v>0.19368005757539394</v>
      </c>
      <c r="CB85" s="14">
        <f>(1-$DK11)*'Dealer Stats'!F$8/100+$DO11*'Dealer Stats'!F$3/100+'Dealer Stats'!F$4/100*$DP11+$DQ11*'Dealer Stats'!F$5/100+'Dealer Stats'!F$6/100*$DR11+$DS11*'Dealer Stats'!F$7/100</f>
        <v>0.19185338059153317</v>
      </c>
      <c r="CC85" s="14">
        <f>(1-$DK11)*'Dealer Stats'!G$8/100+$DO11*'Dealer Stats'!G$3/100+'Dealer Stats'!G$4/100*$DP11+$DQ11*'Dealer Stats'!G$5/100+'Dealer Stats'!G$6/100*$DR11+$DS11*'Dealer Stats'!G$7/100</f>
        <v>0.13433405623653749</v>
      </c>
      <c r="CD85" s="14">
        <f>(1-$DK11)*'Dealer Stats'!H$8/100+$DO11*'Dealer Stats'!H$3/100+'Dealer Stats'!H$4/100*$DP11+$DQ11*'Dealer Stats'!H$5/100+'Dealer Stats'!H$6/100*$DR11+$DS11*'Dealer Stats'!H$7/100</f>
        <v>0.129493542200947</v>
      </c>
      <c r="CE85" s="14">
        <f>(1-$DK11)*'Dealer Stats'!I$8/100+$DO11*'Dealer Stats'!I$3/100+'Dealer Stats'!I$4/100*$DP11+$DQ11*'Dealer Stats'!I$5/100+'Dealer Stats'!I$6/100*$DR11+$DS11*'Dealer Stats'!I$7/100</f>
        <v>0.12699771349188996</v>
      </c>
      <c r="CF85" s="14">
        <f>(1-$DK11)*'Dealer Stats'!J$8/100+$DO11*'Dealer Stats'!J$3/100+'Dealer Stats'!J$4/100*$DP11+$DQ11*'Dealer Stats'!J$5/100+'Dealer Stats'!J$6/100*$DR11+$DS11*'Dealer Stats'!J$7/100</f>
        <v>0.12918148052032929</v>
      </c>
      <c r="CG85" s="14">
        <f>(1-$DK11)*'Dealer Stats'!K$8/100+$DO11*'Dealer Stats'!K$3/100+'Dealer Stats'!K$4/100*$DP11+$DQ11*'Dealer Stats'!K$5/100+'Dealer Stats'!K$6/100*$DR11+$DS11*'Dealer Stats'!K$7/100</f>
        <v>0.15454860377052959</v>
      </c>
    </row>
    <row r="86" spans="1:85" x14ac:dyDescent="0.3">
      <c r="A86" s="37" t="s">
        <v>10</v>
      </c>
      <c r="B86" s="37"/>
      <c r="C86" s="14">
        <v>2</v>
      </c>
      <c r="D86" s="14">
        <v>3</v>
      </c>
      <c r="E86" s="14">
        <v>4</v>
      </c>
      <c r="F86" s="14">
        <v>5</v>
      </c>
      <c r="G86" s="14">
        <v>6</v>
      </c>
      <c r="H86" s="14">
        <v>7</v>
      </c>
      <c r="I86" s="14">
        <v>8</v>
      </c>
      <c r="J86" s="14">
        <v>9</v>
      </c>
      <c r="K86" s="14">
        <v>10</v>
      </c>
      <c r="L86" s="14">
        <v>11</v>
      </c>
      <c r="BC86" s="14" t="s">
        <v>30</v>
      </c>
      <c r="BD86" s="14">
        <f t="shared" ref="BD86:BM86" si="62">BD58-BD72</f>
        <v>-87.899196894528089</v>
      </c>
      <c r="BE86" s="14">
        <f t="shared" si="62"/>
        <v>-88.191287055809553</v>
      </c>
      <c r="BF86" s="14">
        <f t="shared" si="62"/>
        <v>-88.437005443421953</v>
      </c>
      <c r="BG86" s="14">
        <f t="shared" si="62"/>
        <v>-88.765900996635196</v>
      </c>
      <c r="BH86" s="14">
        <f t="shared" si="62"/>
        <v>-89.649603242518154</v>
      </c>
      <c r="BI86" s="14">
        <f t="shared" si="62"/>
        <v>-92.032080475541619</v>
      </c>
      <c r="BJ86" s="14">
        <f t="shared" si="62"/>
        <v>-92.501495891633226</v>
      </c>
      <c r="BK86" s="14">
        <f t="shared" si="62"/>
        <v>-93.381068005782311</v>
      </c>
      <c r="BL86" s="14">
        <f t="shared" si="62"/>
        <v>-88.31994666277771</v>
      </c>
      <c r="BM86" s="14">
        <f t="shared" si="62"/>
        <v>-65.521029439878063</v>
      </c>
      <c r="BV86" s="30" t="s">
        <v>39</v>
      </c>
      <c r="BW86" s="14">
        <v>10</v>
      </c>
      <c r="BX86" s="14">
        <f>(1-$DK12)*'Dealer Stats'!B$8/100+$DO12*'Dealer Stats'!B$3/100+'Dealer Stats'!B$4/100*$DP12+$DQ12*'Dealer Stats'!B$5/100+'Dealer Stats'!B$6/100*$DR12+$DS12*'Dealer Stats'!B$7/100</f>
        <v>0.13175349554801499</v>
      </c>
      <c r="BY86" s="14">
        <f>(1-$DK12)*'Dealer Stats'!C$8/100+$DO12*'Dealer Stats'!C$3/100+'Dealer Stats'!C$4/100*$DP12+$DQ12*'Dealer Stats'!C$5/100+'Dealer Stats'!C$6/100*$DR12+$DS12*'Dealer Stats'!C$7/100</f>
        <v>0.13628390527894108</v>
      </c>
      <c r="BZ86" s="14">
        <f>(1-$DK12)*'Dealer Stats'!D$8/100+$DO12*'Dealer Stats'!D$3/100+'Dealer Stats'!D$4/100*$DP12+$DQ12*'Dealer Stats'!D$5/100+'Dealer Stats'!D$6/100*$DR12+$DS12*'Dealer Stats'!D$7/100</f>
        <v>0.14084423653424918</v>
      </c>
      <c r="CA86" s="14">
        <f>(1-$DK12)*'Dealer Stats'!E$8/100+$DO12*'Dealer Stats'!E$3/100+'Dealer Stats'!E$4/100*$DP12+$DQ12*'Dealer Stats'!E$5/100+'Dealer Stats'!E$6/100*$DR12+$DS12*'Dealer Stats'!E$7/100</f>
        <v>0.14614950786742781</v>
      </c>
      <c r="CB86" s="14">
        <f>(1-$DK12)*'Dealer Stats'!F$8/100+$DO12*'Dealer Stats'!F$3/100+'Dealer Stats'!F$4/100*$DP12+$DQ12*'Dealer Stats'!F$5/100+'Dealer Stats'!F$6/100*$DR12+$DS12*'Dealer Stats'!F$7/100</f>
        <v>0.14483799496693114</v>
      </c>
      <c r="CC86" s="14">
        <f>(1-$DK12)*'Dealer Stats'!G$8/100+$DO12*'Dealer Stats'!G$3/100+'Dealer Stats'!G$4/100*$DP12+$DQ12*'Dealer Stats'!G$5/100+'Dealer Stats'!G$6/100*$DR12+$DS12*'Dealer Stats'!G$7/100</f>
        <v>0.10242662007172611</v>
      </c>
      <c r="CD86" s="14">
        <f>(1-$DK12)*'Dealer Stats'!H$8/100+$DO12*'Dealer Stats'!H$3/100+'Dealer Stats'!H$4/100*$DP12+$DQ12*'Dealer Stats'!H$5/100+'Dealer Stats'!H$6/100*$DR12+$DS12*'Dealer Stats'!H$7/100</f>
        <v>9.9424292753095986E-2</v>
      </c>
      <c r="CE86" s="14">
        <f>(1-$DK12)*'Dealer Stats'!I$8/100+$DO12*'Dealer Stats'!I$3/100+'Dealer Stats'!I$4/100*$DP12+$DQ12*'Dealer Stats'!I$5/100+'Dealer Stats'!I$6/100*$DR12+$DS12*'Dealer Stats'!I$7/100</f>
        <v>9.746957869738257E-2</v>
      </c>
      <c r="CF86" s="14">
        <f>(1-$DK12)*'Dealer Stats'!J$8/100+$DO12*'Dealer Stats'!J$3/100+'Dealer Stats'!J$4/100*$DP12+$DQ12*'Dealer Stats'!J$5/100+'Dealer Stats'!J$6/100*$DR12+$DS12*'Dealer Stats'!J$7/100</f>
        <v>9.6344379820563375E-2</v>
      </c>
      <c r="CG86" s="14">
        <f>(1-$DK12)*'Dealer Stats'!K$8/100+$DO12*'Dealer Stats'!K$3/100+'Dealer Stats'!K$4/100*$DP12+$DQ12*'Dealer Stats'!K$5/100+'Dealer Stats'!K$6/100*$DR12+$DS12*'Dealer Stats'!K$7/100</f>
        <v>0.11654985132896363</v>
      </c>
    </row>
    <row r="87" spans="1:85" x14ac:dyDescent="0.3">
      <c r="B87" s="14">
        <v>17</v>
      </c>
      <c r="C87" s="14">
        <f>SUM('Player Stats'!$S$3:$S$7)/100*'Dealer Stats'!B$3/100</f>
        <v>3.1997057842987668E-2</v>
      </c>
      <c r="D87" s="14">
        <f>SUM('Player Stats'!$S$3:$S$7)/100*'Dealer Stats'!C$3/100</f>
        <v>3.0848144726293745E-2</v>
      </c>
      <c r="E87" s="14">
        <f>SUM('Player Stats'!$S$3:$S$7)/100*'Dealer Stats'!D$3/100</f>
        <v>3.0041910361940993E-2</v>
      </c>
      <c r="F87" s="14">
        <f>SUM('Player Stats'!$S$3:$S$7)/100*'Dealer Stats'!E$3/100</f>
        <v>2.8050465990767073E-2</v>
      </c>
      <c r="G87" s="14">
        <f>SUM('Player Stats'!$S$3:$S$7)/100*'Dealer Stats'!F$3/100</f>
        <v>3.8372840629989288E-2</v>
      </c>
      <c r="H87" s="14">
        <f>SUM('Player Stats'!$S$3:$S$7)/100*'Dealer Stats'!G$3/100</f>
        <v>8.5340519792241651E-2</v>
      </c>
      <c r="I87" s="14">
        <f>SUM('Player Stats'!$S$3:$S$7)/100*'Dealer Stats'!H$3/100</f>
        <v>2.9854723290706792E-2</v>
      </c>
      <c r="J87" s="14">
        <f>SUM('Player Stats'!$S$3:$S$7)/100*'Dealer Stats'!I$3/100</f>
        <v>2.7827483535029576E-2</v>
      </c>
      <c r="K87" s="14">
        <f>SUM('Player Stats'!$S$3:$S$7)/100*'Dealer Stats'!J$3/100</f>
        <v>2.5912212302315874E-2</v>
      </c>
      <c r="L87" s="14">
        <f>SUM('Player Stats'!$S$3:$S$7)/100*'Dealer Stats'!K$3/100</f>
        <v>1.264602781824534E-2</v>
      </c>
      <c r="BV87" s="30" t="s">
        <v>40</v>
      </c>
      <c r="BW87" s="14">
        <v>11</v>
      </c>
      <c r="BX87" s="14">
        <f>(1-$DK13)*'Dealer Stats'!B$8/100+$DO13*'Dealer Stats'!B$3/100+'Dealer Stats'!B$4/100*$DP13+$DQ13*'Dealer Stats'!B$5/100+'Dealer Stats'!B$6/100*$DR13+$DS13*'Dealer Stats'!B$7/100</f>
        <v>0.12322955043394238</v>
      </c>
      <c r="BY87" s="14">
        <f>(1-$DK13)*'Dealer Stats'!C$8/100+$DO13*'Dealer Stats'!C$3/100+'Dealer Stats'!C$4/100*$DP13+$DQ13*'Dealer Stats'!C$5/100+'Dealer Stats'!C$6/100*$DR13+$DS13*'Dealer Stats'!C$7/100</f>
        <v>0.12748072150019665</v>
      </c>
      <c r="BZ87" s="14">
        <f>(1-$DK13)*'Dealer Stats'!D$8/100+$DO13*'Dealer Stats'!D$3/100+'Dealer Stats'!D$4/100*$DP13+$DQ13*'Dealer Stats'!D$5/100+'Dealer Stats'!D$6/100*$DR13+$DS13*'Dealer Stats'!D$7/100</f>
        <v>0.13175170353297833</v>
      </c>
      <c r="CA87" s="14">
        <f>(1-$DK13)*'Dealer Stats'!E$8/100+$DO13*'Dealer Stats'!E$3/100+'Dealer Stats'!E$4/100*$DP13+$DQ13*'Dealer Stats'!E$5/100+'Dealer Stats'!E$6/100*$DR13+$DS13*'Dealer Stats'!E$7/100</f>
        <v>0.13672877992642796</v>
      </c>
      <c r="CB87" s="14">
        <f>(1-$DK13)*'Dealer Stats'!F$8/100+$DO13*'Dealer Stats'!F$3/100+'Dealer Stats'!F$4/100*$DP13+$DQ13*'Dealer Stats'!F$5/100+'Dealer Stats'!F$6/100*$DR13+$DS13*'Dealer Stats'!F$7/100</f>
        <v>0.13561635273247777</v>
      </c>
      <c r="CC87" s="14">
        <f>(1-$DK13)*'Dealer Stats'!G$8/100+$DO13*'Dealer Stats'!G$3/100+'Dealer Stats'!G$4/100*$DP13+$DQ13*'Dealer Stats'!G$5/100+'Dealer Stats'!G$6/100*$DR13+$DS13*'Dealer Stats'!G$7/100</f>
        <v>9.6469451121997507E-2</v>
      </c>
      <c r="CD87" s="14">
        <f>(1-$DK13)*'Dealer Stats'!H$8/100+$DO13*'Dealer Stats'!H$3/100+'Dealer Stats'!H$4/100*$DP13+$DQ13*'Dealer Stats'!H$5/100+'Dealer Stats'!H$6/100*$DR13+$DS13*'Dealer Stats'!H$7/100</f>
        <v>9.3863078954461887E-2</v>
      </c>
      <c r="CE87" s="14">
        <f>(1-$DK13)*'Dealer Stats'!I$8/100+$DO13*'Dealer Stats'!I$3/100+'Dealer Stats'!I$4/100*$DP13+$DQ13*'Dealer Stats'!I$5/100+'Dealer Stats'!I$6/100*$DR13+$DS13*'Dealer Stats'!I$7/100</f>
        <v>9.2318150247299446E-2</v>
      </c>
      <c r="CF87" s="14">
        <f>(1-$DK13)*'Dealer Stats'!J$8/100+$DO13*'Dealer Stats'!J$3/100+'Dealer Stats'!J$4/100*$DP13+$DQ13*'Dealer Stats'!J$5/100+'Dealer Stats'!J$6/100*$DR13+$DS13*'Dealer Stats'!J$7/100</f>
        <v>9.0583190118591631E-2</v>
      </c>
      <c r="CG87" s="14">
        <f>(1-$DK13)*'Dealer Stats'!K$8/100+$DO13*'Dealer Stats'!K$3/100+'Dealer Stats'!K$4/100*$DP13+$DQ13*'Dealer Stats'!K$5/100+'Dealer Stats'!K$6/100*$DR13+$DS13*'Dealer Stats'!K$7/100</f>
        <v>0.10569992142927991</v>
      </c>
    </row>
    <row r="88" spans="1:85" x14ac:dyDescent="0.3">
      <c r="B88" s="14">
        <v>18</v>
      </c>
      <c r="C88" s="14">
        <f>SUM('Player Stats'!$S$4:$S$7)/100*'Dealer Stats'!B$4/100</f>
        <v>3.0644784131422992E-2</v>
      </c>
      <c r="D88" s="14">
        <f>SUM('Player Stats'!$S$4:$S$7)/100*'Dealer Stats'!C$4/100</f>
        <v>2.9838263959081974E-2</v>
      </c>
      <c r="E88" s="14">
        <f>SUM('Player Stats'!$S$4:$S$7)/100*'Dealer Stats'!D$4/100</f>
        <v>2.8481011173412684E-2</v>
      </c>
      <c r="F88" s="14">
        <f>SUM('Player Stats'!$S$4:$S$7)/100*'Dealer Stats'!E$4/100</f>
        <v>2.8081863800598624E-2</v>
      </c>
      <c r="G88" s="14">
        <f>SUM('Player Stats'!$S$4:$S$7)/100*'Dealer Stats'!F$4/100</f>
        <v>2.462375383133231E-2</v>
      </c>
      <c r="H88" s="14">
        <f>SUM('Player Stats'!$S$4:$S$7)/100*'Dealer Stats'!G$4/100</f>
        <v>3.193738499353356E-2</v>
      </c>
      <c r="I88" s="14">
        <f>SUM('Player Stats'!$S$4:$S$7)/100*'Dealer Stats'!H$4/100</f>
        <v>8.3134777605729682E-2</v>
      </c>
      <c r="J88" s="14">
        <f>SUM('Player Stats'!$S$4:$S$7)/100*'Dealer Stats'!I$4/100</f>
        <v>2.7167821184889286E-2</v>
      </c>
      <c r="K88" s="14">
        <f>SUM('Player Stats'!$S$4:$S$7)/100*'Dealer Stats'!J$4/100</f>
        <v>2.5845475048717738E-2</v>
      </c>
      <c r="L88" s="14">
        <f>SUM('Player Stats'!$S$4:$S$7)/100*'Dealer Stats'!K$4/100</f>
        <v>2.6428185693781584E-2</v>
      </c>
    </row>
    <row r="89" spans="1:85" x14ac:dyDescent="0.3">
      <c r="B89" s="14">
        <v>19</v>
      </c>
      <c r="C89" s="14">
        <f>SUM('Player Stats'!$S$5:$S$7)/100*'Dealer Stats'!B$5/100</f>
        <v>2.9543752782391228E-2</v>
      </c>
      <c r="D89" s="14">
        <f>SUM('Player Stats'!$S$5:$S$7)/100*'Dealer Stats'!C$5/100</f>
        <v>2.8500717589939207E-2</v>
      </c>
      <c r="E89" s="14">
        <f>SUM('Player Stats'!$S$5:$S$7)/100*'Dealer Stats'!D$5/100</f>
        <v>2.7771459048172763E-2</v>
      </c>
      <c r="F89" s="14">
        <f>SUM('Player Stats'!$S$5:$S$7)/100*'Dealer Stats'!E$5/100</f>
        <v>2.6904480587334422E-2</v>
      </c>
      <c r="G89" s="14">
        <f>SUM('Player Stats'!$S$5:$S$7)/100*'Dealer Stats'!F$5/100</f>
        <v>2.4624285352409462E-2</v>
      </c>
      <c r="H89" s="14">
        <f>SUM('Player Stats'!$S$5:$S$7)/100*'Dealer Stats'!G$5/100</f>
        <v>1.8175667811123373E-2</v>
      </c>
      <c r="I89" s="14">
        <f>SUM('Player Stats'!$S$5:$S$7)/100*'Dealer Stats'!H$5/100</f>
        <v>2.9811525930782692E-2</v>
      </c>
      <c r="J89" s="14">
        <f>SUM('Player Stats'!$S$5:$S$7)/100*'Dealer Stats'!I$5/100</f>
        <v>8.1324324019417235E-2</v>
      </c>
      <c r="K89" s="14">
        <f>SUM('Player Stats'!$S$5:$S$7)/100*'Dealer Stats'!J$5/100</f>
        <v>2.590760913412132E-2</v>
      </c>
      <c r="L89" s="14">
        <f>SUM('Player Stats'!$S$5:$S$7)/100*'Dealer Stats'!K$5/100</f>
        <v>2.5376855962047074E-2</v>
      </c>
    </row>
    <row r="90" spans="1:85" ht="14.4" customHeight="1" x14ac:dyDescent="0.3">
      <c r="B90" s="14">
        <v>20</v>
      </c>
      <c r="C90" s="14">
        <f>SUM('Player Stats'!$S$6:$S$7)/100*'Dealer Stats'!B$6/100</f>
        <v>1.8724187889132847E-2</v>
      </c>
      <c r="D90" s="14">
        <f>SUM('Player Stats'!$S$6:$S$7)/100*'Dealer Stats'!C$6/100</f>
        <v>1.8296240899880582E-2</v>
      </c>
      <c r="E90" s="14">
        <f>SUM('Player Stats'!$S$6:$S$7)/100*'Dealer Stats'!D$6/100</f>
        <v>1.7709699435887283E-2</v>
      </c>
      <c r="F90" s="14">
        <f>SUM('Player Stats'!$S$6:$S$7)/100*'Dealer Stats'!E$6/100</f>
        <v>1.7028684336103984E-2</v>
      </c>
      <c r="G90" s="14">
        <f>SUM('Player Stats'!$S$6:$S$7)/100*'Dealer Stats'!F$6/100</f>
        <v>1.569974610107807E-2</v>
      </c>
      <c r="H90" s="14">
        <f>SUM('Player Stats'!$S$6:$S$7)/100*'Dealer Stats'!G$6/100</f>
        <v>1.2166865258613437E-2</v>
      </c>
      <c r="I90" s="14">
        <f>SUM('Player Stats'!$S$6:$S$7)/100*'Dealer Stats'!H$6/100</f>
        <v>1.0705997626952608E-2</v>
      </c>
      <c r="J90" s="14">
        <f>SUM('Player Stats'!$S$6:$S$7)/100*'Dealer Stats'!I$6/100</f>
        <v>1.8601045975955247E-2</v>
      </c>
      <c r="K90" s="14">
        <f>SUM('Player Stats'!$S$6:$S$7)/100*'Dealer Stats'!J$6/100</f>
        <v>5.246770169292686E-2</v>
      </c>
      <c r="L90" s="14">
        <f>SUM('Player Stats'!$S$6:$S$7)/100*'Dealer Stats'!K$6/100</f>
        <v>1.7007979061441053E-2</v>
      </c>
      <c r="BX90" s="38" t="s">
        <v>80</v>
      </c>
      <c r="BY90" s="38"/>
      <c r="BZ90" s="38"/>
      <c r="CA90" s="38"/>
      <c r="CB90" s="38"/>
      <c r="CC90" s="38"/>
      <c r="CD90" s="38"/>
      <c r="CE90" s="38"/>
      <c r="CF90" s="38"/>
      <c r="CG90" s="38"/>
    </row>
    <row r="91" spans="1:85" x14ac:dyDescent="0.3">
      <c r="BX91" s="38"/>
      <c r="BY91" s="38"/>
      <c r="BZ91" s="38"/>
      <c r="CA91" s="38"/>
      <c r="CB91" s="38"/>
      <c r="CC91" s="38"/>
      <c r="CD91" s="38"/>
      <c r="CE91" s="38"/>
      <c r="CF91" s="38"/>
      <c r="CG91" s="38"/>
    </row>
    <row r="92" spans="1:85" x14ac:dyDescent="0.3">
      <c r="A92" s="41" t="s">
        <v>53</v>
      </c>
      <c r="B92" s="41"/>
      <c r="C92" s="41"/>
      <c r="BW92" s="14" t="s">
        <v>61</v>
      </c>
      <c r="BX92" s="14">
        <v>2</v>
      </c>
      <c r="BY92" s="14">
        <v>3</v>
      </c>
      <c r="BZ92" s="14">
        <v>4</v>
      </c>
      <c r="CA92" s="14">
        <v>5</v>
      </c>
      <c r="CB92" s="14">
        <v>6</v>
      </c>
      <c r="CC92" s="14">
        <v>7</v>
      </c>
      <c r="CD92" s="14">
        <v>8</v>
      </c>
      <c r="CE92" s="14">
        <v>9</v>
      </c>
      <c r="CF92" s="14">
        <v>10</v>
      </c>
      <c r="CG92" s="14">
        <v>11</v>
      </c>
    </row>
    <row r="93" spans="1:85" x14ac:dyDescent="0.3">
      <c r="A93" s="37" t="s">
        <v>10</v>
      </c>
      <c r="B93" s="37"/>
      <c r="C93" s="14">
        <v>2</v>
      </c>
      <c r="D93" s="14">
        <v>3</v>
      </c>
      <c r="E93" s="14">
        <v>4</v>
      </c>
      <c r="F93" s="14">
        <v>5</v>
      </c>
      <c r="G93" s="14">
        <v>6</v>
      </c>
      <c r="H93" s="14">
        <v>7</v>
      </c>
      <c r="I93" s="14">
        <v>8</v>
      </c>
      <c r="J93" s="14">
        <v>9</v>
      </c>
      <c r="K93" s="14">
        <v>10</v>
      </c>
      <c r="L93" s="14">
        <v>11</v>
      </c>
      <c r="BW93" s="30" t="s">
        <v>31</v>
      </c>
      <c r="BX93" s="14">
        <f>MAX(BX63,BX78)-MAX(BX48,BX33)</f>
        <v>0</v>
      </c>
      <c r="BY93" s="14">
        <f t="shared" ref="BY93:CG93" si="63">MAX(BY63,BY78)-MAX(BY48,BY33)</f>
        <v>0</v>
      </c>
      <c r="BZ93" s="14">
        <f t="shared" si="63"/>
        <v>0</v>
      </c>
      <c r="CA93" s="14">
        <f t="shared" si="63"/>
        <v>0</v>
      </c>
      <c r="CB93" s="14">
        <f t="shared" si="63"/>
        <v>0</v>
      </c>
      <c r="CC93" s="14">
        <f t="shared" si="63"/>
        <v>2.3685733376281604E-2</v>
      </c>
      <c r="CD93" s="14">
        <f t="shared" si="63"/>
        <v>2.5763545216037742E-2</v>
      </c>
      <c r="CE93" s="14">
        <f t="shared" si="63"/>
        <v>2.6877709165617741E-2</v>
      </c>
      <c r="CF93" s="14">
        <f t="shared" si="63"/>
        <v>2.811805401257339E-2</v>
      </c>
      <c r="CG93" s="14">
        <f t="shared" si="63"/>
        <v>1.4721645523278981E-2</v>
      </c>
    </row>
    <row r="94" spans="1:85" x14ac:dyDescent="0.3">
      <c r="B94" s="14">
        <v>17</v>
      </c>
      <c r="C94" s="14">
        <f>SUM('Player Stats'!$T$3:$T$7)/100*'Dealer Stats'!B$3/100</f>
        <v>2.1393075015560491E-2</v>
      </c>
      <c r="D94" s="14">
        <f>SUM('Player Stats'!$T$3:$T$7)/100*'Dealer Stats'!C$3/100</f>
        <v>2.0624917373929668E-2</v>
      </c>
      <c r="E94" s="14">
        <f>SUM('Player Stats'!$T$3:$T$7)/100*'Dealer Stats'!D$3/100</f>
        <v>2.0085873055500213E-2</v>
      </c>
      <c r="F94" s="14">
        <f>SUM('Player Stats'!$T$3:$T$7)/100*'Dealer Stats'!E$3/100</f>
        <v>1.8754403173772444E-2</v>
      </c>
      <c r="G94" s="14">
        <f>SUM('Player Stats'!$T$3:$T$7)/100*'Dealer Stats'!F$3/100</f>
        <v>2.565589193187073E-2</v>
      </c>
      <c r="H94" s="14">
        <f>SUM('Player Stats'!$T$3:$T$7)/100*'Dealer Stats'!G$3/100</f>
        <v>5.7058250503568157E-2</v>
      </c>
      <c r="I94" s="14">
        <f>SUM('Player Stats'!$T$3:$T$7)/100*'Dealer Stats'!H$3/100</f>
        <v>1.9960720703164982E-2</v>
      </c>
      <c r="J94" s="14">
        <f>SUM('Player Stats'!$T$3:$T$7)/100*'Dealer Stats'!I$3/100</f>
        <v>1.8605318203955709E-2</v>
      </c>
      <c r="K94" s="14">
        <f>SUM('Player Stats'!$T$3:$T$7)/100*'Dealer Stats'!J$3/100</f>
        <v>1.7324777306800414E-2</v>
      </c>
      <c r="L94" s="14">
        <f>SUM('Player Stats'!$T$3:$T$7)/100*'Dealer Stats'!K$3/100</f>
        <v>8.455071809793822E-3</v>
      </c>
      <c r="BW94" s="30" t="s">
        <v>32</v>
      </c>
      <c r="BX94" s="14">
        <f t="shared" ref="BX94:CG94" si="64">MAX(BX64,BX79)-MAX(BX49,BX34)</f>
        <v>-1.0737746982695862E-2</v>
      </c>
      <c r="BY94" s="14">
        <f t="shared" si="64"/>
        <v>-1.0352188460012346E-2</v>
      </c>
      <c r="BZ94" s="14">
        <f t="shared" si="64"/>
        <v>-1.0081627939865279E-2</v>
      </c>
      <c r="CA94" s="14">
        <f t="shared" si="64"/>
        <v>-9.4133281889097198E-3</v>
      </c>
      <c r="CB94" s="14">
        <f t="shared" si="64"/>
        <v>-1.28773669039835E-2</v>
      </c>
      <c r="CC94" s="14">
        <f t="shared" si="64"/>
        <v>-1.4505340986588344E-2</v>
      </c>
      <c r="CD94" s="14">
        <f t="shared" si="64"/>
        <v>7.2505627430492492E-3</v>
      </c>
      <c r="CE94" s="14">
        <f t="shared" si="64"/>
        <v>9.907175830255327E-3</v>
      </c>
      <c r="CF94" s="14">
        <f t="shared" si="64"/>
        <v>1.2780185897815544E-2</v>
      </c>
      <c r="CG94" s="14">
        <f t="shared" si="64"/>
        <v>3.9264423876328447E-4</v>
      </c>
    </row>
    <row r="95" spans="1:85" x14ac:dyDescent="0.3">
      <c r="B95" s="14">
        <v>18</v>
      </c>
      <c r="C95" s="14">
        <f>SUM('Player Stats'!$T$4:$T$7)/100*'Dealer Stats'!B$4/100</f>
        <v>2.0488951483483508E-2</v>
      </c>
      <c r="D95" s="14">
        <f>SUM('Player Stats'!$T$4:$T$7)/100*'Dealer Stats'!C$4/100</f>
        <v>1.9949716075243141E-2</v>
      </c>
      <c r="E95" s="14">
        <f>SUM('Player Stats'!$T$4:$T$7)/100*'Dealer Stats'!D$4/100</f>
        <v>1.9042263558784193E-2</v>
      </c>
      <c r="F95" s="14">
        <f>SUM('Player Stats'!$T$4:$T$7)/100*'Dealer Stats'!E$4/100</f>
        <v>1.8775395594523962E-2</v>
      </c>
      <c r="G95" s="14">
        <f>SUM('Player Stats'!$T$4:$T$7)/100*'Dealer Stats'!F$4/100</f>
        <v>1.6463320329741925E-2</v>
      </c>
      <c r="H95" s="14">
        <f>SUM('Player Stats'!$T$4:$T$7)/100*'Dealer Stats'!G$4/100</f>
        <v>2.1353178042812924E-2</v>
      </c>
      <c r="I95" s="14">
        <f>SUM('Player Stats'!$T$4:$T$7)/100*'Dealer Stats'!H$4/100</f>
        <v>5.5583502159748839E-2</v>
      </c>
      <c r="J95" s="14">
        <f>SUM('Player Stats'!$T$4:$T$7)/100*'Dealer Stats'!I$4/100</f>
        <v>1.8164271211112117E-2</v>
      </c>
      <c r="K95" s="14">
        <f>SUM('Player Stats'!$T$4:$T$7)/100*'Dealer Stats'!J$4/100</f>
        <v>1.7280157108294558E-2</v>
      </c>
      <c r="L95" s="14">
        <f>SUM('Player Stats'!$T$4:$T$7)/100*'Dealer Stats'!K$4/100</f>
        <v>1.7669754570767141E-2</v>
      </c>
      <c r="BW95" s="30" t="s">
        <v>33</v>
      </c>
      <c r="BX95" s="14">
        <f t="shared" ref="BX95:CG95" si="65">MAX(BX65,BX80)-MAX(BX50,BX35)</f>
        <v>-0.12527401599141874</v>
      </c>
      <c r="BY95" s="14">
        <f t="shared" si="65"/>
        <v>-0.12127347473796829</v>
      </c>
      <c r="BZ95" s="14">
        <f t="shared" si="65"/>
        <v>-0.11714283891837007</v>
      </c>
      <c r="CA95" s="14">
        <f t="shared" si="65"/>
        <v>-0.1121934124450002</v>
      </c>
      <c r="CB95" s="14">
        <f t="shared" si="65"/>
        <v>-0.12634298222215945</v>
      </c>
      <c r="CC95" s="14">
        <f t="shared" si="65"/>
        <v>-0.22766733159771546</v>
      </c>
      <c r="CD95" s="14">
        <f t="shared" si="65"/>
        <v>-0.2016668120858402</v>
      </c>
      <c r="CE95" s="14">
        <f t="shared" si="65"/>
        <v>-0.11816634609441462</v>
      </c>
      <c r="CF95" s="14">
        <f t="shared" si="65"/>
        <v>-9.0334303474001981E-2</v>
      </c>
      <c r="CG95" s="14">
        <f t="shared" si="65"/>
        <v>-7.8032076158145558E-2</v>
      </c>
    </row>
    <row r="96" spans="1:85" x14ac:dyDescent="0.3">
      <c r="B96" s="14">
        <v>19</v>
      </c>
      <c r="C96" s="14">
        <f>SUM('Player Stats'!$T$5:$T$7)/100*'Dealer Stats'!B$5/100</f>
        <v>1.9752807355485739E-2</v>
      </c>
      <c r="D96" s="14">
        <f>SUM('Player Stats'!$T$5:$T$7)/100*'Dealer Stats'!C$5/100</f>
        <v>1.9055439171651745E-2</v>
      </c>
      <c r="E96" s="14">
        <f>SUM('Player Stats'!$T$5:$T$7)/100*'Dealer Stats'!D$5/100</f>
        <v>1.8567860508441406E-2</v>
      </c>
      <c r="F96" s="14">
        <f>SUM('Player Stats'!$T$5:$T$7)/100*'Dealer Stats'!E$5/100</f>
        <v>1.7988202986784156E-2</v>
      </c>
      <c r="G96" s="14">
        <f>SUM('Player Stats'!$T$5:$T$7)/100*'Dealer Stats'!F$5/100</f>
        <v>1.6463675702111838E-2</v>
      </c>
      <c r="H96" s="14">
        <f>SUM('Player Stats'!$T$5:$T$7)/100*'Dealer Stats'!G$5/100</f>
        <v>1.2152161828419028E-2</v>
      </c>
      <c r="I96" s="14">
        <f>SUM('Player Stats'!$T$5:$T$7)/100*'Dealer Stats'!H$5/100</f>
        <v>1.9931839161434949E-2</v>
      </c>
      <c r="J96" s="14">
        <f>SUM('Player Stats'!$T$5:$T$7)/100*'Dealer Stats'!I$5/100</f>
        <v>5.4373041823857014E-2</v>
      </c>
      <c r="K96" s="14">
        <f>SUM('Player Stats'!$T$5:$T$7)/100*'Dealer Stats'!J$5/100</f>
        <v>1.7321699651255375E-2</v>
      </c>
      <c r="L96" s="14">
        <f>SUM('Player Stats'!$T$5:$T$7)/100*'Dealer Stats'!K$5/100</f>
        <v>1.6966840698890186E-2</v>
      </c>
      <c r="BW96" s="30" t="s">
        <v>34</v>
      </c>
      <c r="BX96" s="14">
        <f t="shared" ref="BX96:CG96" si="66">MAX(BX66,BX81)-MAX(BX51,BX36)</f>
        <v>-0.26397624606965209</v>
      </c>
      <c r="BY96" s="14">
        <f t="shared" si="66"/>
        <v>-0.25583597052706814</v>
      </c>
      <c r="BZ96" s="14">
        <f t="shared" si="66"/>
        <v>-0.24755487525307818</v>
      </c>
      <c r="CA96" s="14">
        <f t="shared" si="66"/>
        <v>-0.23783389274243399</v>
      </c>
      <c r="CB96" s="14">
        <f t="shared" si="66"/>
        <v>-0.24942961056469592</v>
      </c>
      <c r="CC96" s="14">
        <f t="shared" si="66"/>
        <v>-0.37045672996795986</v>
      </c>
      <c r="CD96" s="14">
        <f t="shared" si="66"/>
        <v>-0.36175580158556686</v>
      </c>
      <c r="CE96" s="14">
        <f t="shared" si="66"/>
        <v>-0.34857205285138482</v>
      </c>
      <c r="CF96" s="14">
        <f t="shared" si="66"/>
        <v>-0.31008831625813527</v>
      </c>
      <c r="CG96" s="14">
        <f t="shared" si="66"/>
        <v>-0.18959490945436935</v>
      </c>
    </row>
    <row r="97" spans="1:85" x14ac:dyDescent="0.3">
      <c r="B97" s="14">
        <v>20</v>
      </c>
      <c r="C97" s="14">
        <f>SUM('Player Stats'!$T$6:$T$7)/100*'Dealer Stats'!B$6/100</f>
        <v>1.8744977214828616E-2</v>
      </c>
      <c r="D97" s="14">
        <f>SUM('Player Stats'!$T$6:$T$7)/100*'Dealer Stats'!C$6/100</f>
        <v>1.8316555079236609E-2</v>
      </c>
      <c r="E97" s="14">
        <f>SUM('Player Stats'!$T$6:$T$7)/100*'Dealer Stats'!D$6/100</f>
        <v>1.772936238264507E-2</v>
      </c>
      <c r="F97" s="14">
        <f>SUM('Player Stats'!$T$6:$T$7)/100*'Dealer Stats'!E$6/100</f>
        <v>1.704759115689268E-2</v>
      </c>
      <c r="G97" s="14">
        <f>SUM('Player Stats'!$T$6:$T$7)/100*'Dealer Stats'!F$6/100</f>
        <v>1.5717177411689175E-2</v>
      </c>
      <c r="H97" s="14">
        <f>SUM('Player Stats'!$T$6:$T$7)/100*'Dealer Stats'!G$6/100</f>
        <v>1.2180374038062538E-2</v>
      </c>
      <c r="I97" s="14">
        <f>SUM('Player Stats'!$T$6:$T$7)/100*'Dealer Stats'!H$6/100</f>
        <v>1.0717884416002297E-2</v>
      </c>
      <c r="J97" s="14">
        <f>SUM('Player Stats'!$T$6:$T$7)/100*'Dealer Stats'!I$6/100</f>
        <v>1.8621698578106315E-2</v>
      </c>
      <c r="K97" s="14">
        <f>SUM('Player Stats'!$T$6:$T$7)/100*'Dealer Stats'!J$6/100</f>
        <v>5.2525956189488271E-2</v>
      </c>
      <c r="L97" s="14">
        <f>SUM('Player Stats'!$T$6:$T$7)/100*'Dealer Stats'!K$6/100</f>
        <v>1.7026862893318232E-2</v>
      </c>
      <c r="BW97" s="30" t="s">
        <v>35</v>
      </c>
      <c r="BX97" s="14">
        <f t="shared" ref="BX97:CG97" si="67">MAX(BX67,BX82)-MAX(BX52,BX37)</f>
        <v>-1.9262559758628672E-2</v>
      </c>
      <c r="BY97" s="14">
        <f t="shared" si="67"/>
        <v>-9.3932967709711157E-3</v>
      </c>
      <c r="BZ97" s="14">
        <f t="shared" si="67"/>
        <v>6.3107701729392396E-4</v>
      </c>
      <c r="CA97" s="14">
        <f t="shared" si="67"/>
        <v>9.3285234304510967E-3</v>
      </c>
      <c r="CB97" s="14">
        <f t="shared" si="67"/>
        <v>5.8758699102601231E-3</v>
      </c>
      <c r="CC97" s="14">
        <f t="shared" si="67"/>
        <v>-0.10607965324144736</v>
      </c>
      <c r="CD97" s="14">
        <f t="shared" si="67"/>
        <v>-0.11607244272152856</v>
      </c>
      <c r="CE97" s="14">
        <f t="shared" si="67"/>
        <v>-0.10263507834067367</v>
      </c>
      <c r="CF97" s="14">
        <f t="shared" si="67"/>
        <v>-8.1927109112021945E-2</v>
      </c>
      <c r="CG97" s="14">
        <f t="shared" si="67"/>
        <v>-1.1035274652931359E-2</v>
      </c>
    </row>
    <row r="98" spans="1:85" x14ac:dyDescent="0.3">
      <c r="BW98" s="30" t="s">
        <v>36</v>
      </c>
      <c r="BX98" s="14">
        <f t="shared" ref="BX98:CG98" si="68">MAX(BX68,BX83)-MAX(BX53,BX38)</f>
        <v>5.2755337556724347E-2</v>
      </c>
      <c r="BY98" s="14">
        <f t="shared" si="68"/>
        <v>5.0958779379903729E-2</v>
      </c>
      <c r="BZ98" s="14">
        <f t="shared" si="68"/>
        <v>4.9434916316116129E-2</v>
      </c>
      <c r="CA98" s="14">
        <f t="shared" si="68"/>
        <v>4.6653058875568532E-2</v>
      </c>
      <c r="CB98" s="14">
        <f t="shared" si="68"/>
        <v>5.923434700683522E-2</v>
      </c>
      <c r="CC98" s="14">
        <f t="shared" si="68"/>
        <v>3.1286543201645756E-2</v>
      </c>
      <c r="CD98" s="14">
        <f t="shared" si="68"/>
        <v>-1.995793861534062E-2</v>
      </c>
      <c r="CE98" s="14">
        <f t="shared" si="68"/>
        <v>-2.9745383932360758E-2</v>
      </c>
      <c r="CF98" s="14">
        <f t="shared" si="68"/>
        <v>-1.4010683413536729E-2</v>
      </c>
      <c r="CG98" s="14">
        <f t="shared" si="68"/>
        <v>2.5611375473183706E-2</v>
      </c>
    </row>
    <row r="99" spans="1:85" x14ac:dyDescent="0.3">
      <c r="A99" s="41" t="s">
        <v>54</v>
      </c>
      <c r="B99" s="41"/>
      <c r="C99" s="41"/>
      <c r="BW99" s="30" t="s">
        <v>37</v>
      </c>
      <c r="BX99" s="14">
        <f t="shared" ref="BX99:CG99" si="69">MAX(BX69,BX84)-MAX(BX54,BX39)</f>
        <v>6.123132648054852E-2</v>
      </c>
      <c r="BY99" s="14">
        <f t="shared" si="69"/>
        <v>5.9429495078670902E-2</v>
      </c>
      <c r="BZ99" s="14">
        <f t="shared" si="69"/>
        <v>5.7113364600765437E-2</v>
      </c>
      <c r="CA99" s="14">
        <f t="shared" si="69"/>
        <v>5.5631796100112374E-2</v>
      </c>
      <c r="CB99" s="14">
        <f t="shared" si="69"/>
        <v>5.3706174596840017E-2</v>
      </c>
      <c r="CC99" s="14">
        <f t="shared" si="69"/>
        <v>2.2438786391443366E-2</v>
      </c>
      <c r="CD99" s="14">
        <f t="shared" si="69"/>
        <v>7.8976822281375536E-2</v>
      </c>
      <c r="CE99" s="14">
        <f t="shared" si="69"/>
        <v>3.0560275944057191E-2</v>
      </c>
      <c r="CF99" s="14">
        <f t="shared" si="69"/>
        <v>2.6071004167888406E-2</v>
      </c>
      <c r="CG99" s="14">
        <f t="shared" si="69"/>
        <v>4.7801029778048454E-2</v>
      </c>
    </row>
    <row r="100" spans="1:85" x14ac:dyDescent="0.3">
      <c r="A100" s="37" t="s">
        <v>10</v>
      </c>
      <c r="B100" s="37"/>
      <c r="C100" s="14">
        <v>2</v>
      </c>
      <c r="D100" s="14">
        <v>3</v>
      </c>
      <c r="E100" s="14">
        <v>4</v>
      </c>
      <c r="F100" s="14">
        <v>5</v>
      </c>
      <c r="G100" s="14">
        <v>6</v>
      </c>
      <c r="H100" s="14">
        <v>7</v>
      </c>
      <c r="I100" s="14">
        <v>8</v>
      </c>
      <c r="J100" s="14">
        <v>9</v>
      </c>
      <c r="K100" s="14">
        <v>10</v>
      </c>
      <c r="L100" s="14">
        <v>11</v>
      </c>
      <c r="BW100" s="30" t="s">
        <v>38</v>
      </c>
      <c r="BX100" s="14">
        <f t="shared" ref="BX100:CG100" si="70">MAX(BX70,BX85)-MAX(BX55,BX40)</f>
        <v>-0.20136330050381934</v>
      </c>
      <c r="BY100" s="14">
        <f t="shared" si="70"/>
        <v>-0.19516025839129303</v>
      </c>
      <c r="BZ100" s="14">
        <f t="shared" si="70"/>
        <v>-0.18778849841840439</v>
      </c>
      <c r="CA100" s="14">
        <f t="shared" si="70"/>
        <v>-0.17974066723918153</v>
      </c>
      <c r="CB100" s="14">
        <f t="shared" si="70"/>
        <v>-0.21082918336133466</v>
      </c>
      <c r="CC100" s="14">
        <f t="shared" si="70"/>
        <v>-0.43778958438991844</v>
      </c>
      <c r="CD100" s="14">
        <f t="shared" si="70"/>
        <v>-0.40592451890828918</v>
      </c>
      <c r="CE100" s="14">
        <f t="shared" si="70"/>
        <v>-0.10202819939685509</v>
      </c>
      <c r="CF100" s="14">
        <f t="shared" si="70"/>
        <v>-0.14596157155270501</v>
      </c>
      <c r="CG100" s="14">
        <f t="shared" si="70"/>
        <v>-0.1137084911144462</v>
      </c>
    </row>
    <row r="101" spans="1:85" x14ac:dyDescent="0.3">
      <c r="B101" s="14">
        <v>17</v>
      </c>
      <c r="C101" s="14">
        <f>SUM('Player Stats'!$U$3:$U$7)/100*'Dealer Stats'!B$3/100</f>
        <v>1.0639227336684575E-2</v>
      </c>
      <c r="D101" s="14">
        <f>SUM('Player Stats'!$U$3:$U$7)/100*'Dealer Stats'!C$3/100</f>
        <v>1.0257206342798591E-2</v>
      </c>
      <c r="E101" s="14">
        <f>SUM('Player Stats'!$U$3:$U$7)/100*'Dealer Stats'!D$3/100</f>
        <v>9.9891282360211539E-3</v>
      </c>
      <c r="F101" s="14">
        <f>SUM('Player Stats'!$U$3:$U$7)/100*'Dealer Stats'!E$3/100</f>
        <v>9.3269601861570468E-3</v>
      </c>
      <c r="G101" s="14">
        <f>SUM('Player Stats'!$U$3:$U$7)/100*'Dealer Stats'!F$3/100</f>
        <v>1.2759216082309096E-2</v>
      </c>
      <c r="H101" s="14">
        <f>SUM('Player Stats'!$U$3:$U$7)/100*'Dealer Stats'!G$3/100</f>
        <v>2.8376271204556148E-2</v>
      </c>
      <c r="I101" s="14">
        <f>SUM('Player Stats'!$U$3:$U$7)/100*'Dealer Stats'!H$3/100</f>
        <v>9.9268873320254979E-3</v>
      </c>
      <c r="J101" s="14">
        <f>SUM('Player Stats'!$U$3:$U$7)/100*'Dealer Stats'!I$3/100</f>
        <v>9.2528170868031983E-3</v>
      </c>
      <c r="K101" s="14">
        <f>SUM('Player Stats'!$U$3:$U$7)/100*'Dealer Stats'!J$3/100</f>
        <v>8.6159770949437928E-3</v>
      </c>
      <c r="L101" s="14">
        <f>SUM('Player Stats'!$U$3:$U$7)/100*'Dealer Stats'!K$3/100</f>
        <v>4.2048855093042709E-3</v>
      </c>
      <c r="BW101" s="30" t="s">
        <v>39</v>
      </c>
      <c r="BX101" s="14">
        <f t="shared" ref="BX101:CG101" si="71">MAX(BX71,BX86)-MAX(BX56,BX41)</f>
        <v>-0.44294714901463506</v>
      </c>
      <c r="BY101" s="14">
        <f t="shared" si="71"/>
        <v>-0.4292969724426417</v>
      </c>
      <c r="BZ101" s="14">
        <f t="shared" si="71"/>
        <v>-0.41532228760895579</v>
      </c>
      <c r="CA101" s="14">
        <f t="shared" si="71"/>
        <v>-0.39953363375889811</v>
      </c>
      <c r="CB101" s="14">
        <f t="shared" si="71"/>
        <v>-0.41255793635124621</v>
      </c>
      <c r="CC101" s="14">
        <f t="shared" si="71"/>
        <v>-0.5894038335500289</v>
      </c>
      <c r="CD101" s="14">
        <f t="shared" si="71"/>
        <v>-0.61251780540170064</v>
      </c>
      <c r="CE101" s="14">
        <f t="shared" si="71"/>
        <v>-0.6226885479426626</v>
      </c>
      <c r="CF101" s="14">
        <f t="shared" si="71"/>
        <v>-0.53646066186623365</v>
      </c>
      <c r="CG101" s="14">
        <f t="shared" si="71"/>
        <v>-0.30723869320286673</v>
      </c>
    </row>
    <row r="102" spans="1:85" x14ac:dyDescent="0.3">
      <c r="B102" s="14">
        <v>18</v>
      </c>
      <c r="C102" s="14">
        <f>SUM('Player Stats'!$U$4:$U$7)/100*'Dealer Stats'!B$4/100</f>
        <v>1.0189587638267373E-2</v>
      </c>
      <c r="D102" s="14">
        <f>SUM('Player Stats'!$U$4:$U$7)/100*'Dealer Stats'!C$4/100</f>
        <v>9.9214144984973145E-3</v>
      </c>
      <c r="E102" s="14">
        <f>SUM('Player Stats'!$U$4:$U$7)/100*'Dealer Stats'!D$4/100</f>
        <v>9.4701192259462278E-3</v>
      </c>
      <c r="F102" s="14">
        <f>SUM('Player Stats'!$U$4:$U$7)/100*'Dealer Stats'!E$4/100</f>
        <v>9.3374001596793314E-3</v>
      </c>
      <c r="G102" s="14">
        <f>SUM('Player Stats'!$U$4:$U$7)/100*'Dealer Stats'!F$4/100</f>
        <v>8.1875563740781924E-3</v>
      </c>
      <c r="H102" s="14">
        <f>SUM('Player Stats'!$U$4:$U$7)/100*'Dealer Stats'!G$4/100</f>
        <v>1.0619385730800514E-2</v>
      </c>
      <c r="I102" s="14">
        <f>SUM('Player Stats'!$U$4:$U$7)/100*'Dealer Stats'!H$4/100</f>
        <v>2.7642847754076012E-2</v>
      </c>
      <c r="J102" s="14">
        <f>SUM('Player Stats'!$U$4:$U$7)/100*'Dealer Stats'!I$4/100</f>
        <v>9.0334751165810131E-3</v>
      </c>
      <c r="K102" s="14">
        <f>SUM('Player Stats'!$U$4:$U$7)/100*'Dealer Stats'!J$4/100</f>
        <v>8.5937865292880153E-3</v>
      </c>
      <c r="L102" s="14">
        <f>SUM('Player Stats'!$U$4:$U$7)/100*'Dealer Stats'!K$4/100</f>
        <v>8.7875415631027583E-3</v>
      </c>
      <c r="BW102" s="30" t="s">
        <v>40</v>
      </c>
      <c r="BX102" s="14">
        <f t="shared" ref="BX102:CG103" si="72">MAX(BX72,BX87)-MAX(BX57,BX42)</f>
        <v>4.5504290037063078E-2</v>
      </c>
      <c r="BY102" s="14">
        <f t="shared" si="72"/>
        <v>5.360999871906974E-2</v>
      </c>
      <c r="BZ102" s="14">
        <f t="shared" si="72"/>
        <v>6.1855692065774737E-2</v>
      </c>
      <c r="CA102" s="14">
        <f t="shared" si="72"/>
        <v>6.8738855726962533E-2</v>
      </c>
      <c r="CB102" s="14">
        <f t="shared" si="72"/>
        <v>5.9971186159249679E-2</v>
      </c>
      <c r="CC102" s="14">
        <f t="shared" si="72"/>
        <v>-6.061897434756347E-2</v>
      </c>
      <c r="CD102" s="14">
        <f t="shared" si="72"/>
        <v>-5.1800006414135957E-2</v>
      </c>
      <c r="CE102" s="14">
        <f t="shared" si="72"/>
        <v>-3.8527833306226611E-2</v>
      </c>
      <c r="CF102" s="14">
        <f t="shared" si="72"/>
        <v>-4.1029723353951941E-3</v>
      </c>
      <c r="CG102" s="14">
        <f t="shared" si="72"/>
        <v>0.11943148209455051</v>
      </c>
    </row>
    <row r="103" spans="1:85" x14ac:dyDescent="0.3">
      <c r="B103" s="14">
        <v>19</v>
      </c>
      <c r="C103" s="14">
        <f>SUM('Player Stats'!$U$5:$U$7)/100*'Dealer Stats'!B$5/100</f>
        <v>9.8234876398035215E-3</v>
      </c>
      <c r="D103" s="14">
        <f>SUM('Player Stats'!$U$5:$U$7)/100*'Dealer Stats'!C$5/100</f>
        <v>9.4766717360690624E-3</v>
      </c>
      <c r="E103" s="14">
        <f>SUM('Player Stats'!$U$5:$U$7)/100*'Dealer Stats'!D$5/100</f>
        <v>9.2341885849260667E-3</v>
      </c>
      <c r="F103" s="14">
        <f>SUM('Player Stats'!$U$5:$U$7)/100*'Dealer Stats'!E$5/100</f>
        <v>8.9459126757430781E-3</v>
      </c>
      <c r="G103" s="14">
        <f>SUM('Player Stats'!$U$5:$U$7)/100*'Dealer Stats'!F$5/100</f>
        <v>8.1877331082517452E-3</v>
      </c>
      <c r="H103" s="14">
        <f>SUM('Player Stats'!$U$5:$U$7)/100*'Dealer Stats'!G$5/100</f>
        <v>6.0435263388124568E-3</v>
      </c>
      <c r="I103" s="14">
        <f>SUM('Player Stats'!$U$5:$U$7)/100*'Dealer Stats'!H$5/100</f>
        <v>9.9125239322769235E-3</v>
      </c>
      <c r="J103" s="14">
        <f>SUM('Player Stats'!$U$5:$U$7)/100*'Dealer Stats'!I$5/100</f>
        <v>2.704086030317307E-2</v>
      </c>
      <c r="K103" s="14">
        <f>SUM('Player Stats'!$U$5:$U$7)/100*'Dealer Stats'!J$5/100</f>
        <v>8.614446511940467E-3</v>
      </c>
      <c r="L103" s="14">
        <f>SUM('Player Stats'!$U$5:$U$7)/100*'Dealer Stats'!K$5/100</f>
        <v>8.4379676717585457E-3</v>
      </c>
    </row>
    <row r="104" spans="1:85" x14ac:dyDescent="0.3">
      <c r="B104" s="14">
        <v>20</v>
      </c>
      <c r="C104" s="14">
        <f>SUM('Player Stats'!$U$6:$U$7)/100*'Dealer Stats'!B$6/100</f>
        <v>9.3222724580021791E-3</v>
      </c>
      <c r="D104" s="14">
        <f>SUM('Player Stats'!$U$6:$U$7)/100*'Dealer Stats'!C$6/100</f>
        <v>9.1092090955208205E-3</v>
      </c>
      <c r="E104" s="14">
        <f>SUM('Player Stats'!$U$6:$U$7)/100*'Dealer Stats'!D$6/100</f>
        <v>8.8171857849432527E-3</v>
      </c>
      <c r="F104" s="14">
        <f>SUM('Player Stats'!$U$6:$U$7)/100*'Dealer Stats'!E$6/100</f>
        <v>8.4781265773672555E-3</v>
      </c>
      <c r="G104" s="14">
        <f>SUM('Player Stats'!$U$6:$U$7)/100*'Dealer Stats'!F$6/100</f>
        <v>7.8164837664681901E-3</v>
      </c>
      <c r="H104" s="14">
        <f>SUM('Player Stats'!$U$6:$U$7)/100*'Dealer Stats'!G$6/100</f>
        <v>6.0575568655997078E-3</v>
      </c>
      <c r="I104" s="14">
        <f>SUM('Player Stats'!$U$6:$U$7)/100*'Dealer Stats'!H$6/100</f>
        <v>5.330229935959007E-3</v>
      </c>
      <c r="J104" s="14">
        <f>SUM('Player Stats'!$U$6:$U$7)/100*'Dealer Stats'!I$6/100</f>
        <v>9.260963392293247E-3</v>
      </c>
      <c r="K104" s="14">
        <f>SUM('Player Stats'!$U$6:$U$7)/100*'Dealer Stats'!J$6/100</f>
        <v>2.6122265666353464E-2</v>
      </c>
      <c r="L104" s="14">
        <f>SUM('Player Stats'!$U$6:$U$7)/100*'Dealer Stats'!K$6/100</f>
        <v>8.4678179747796015E-3</v>
      </c>
    </row>
    <row r="106" spans="1:85" x14ac:dyDescent="0.3">
      <c r="A106" s="37"/>
      <c r="B106" s="37"/>
      <c r="C106" s="37"/>
    </row>
    <row r="107" spans="1:85" x14ac:dyDescent="0.3">
      <c r="A107" s="37"/>
      <c r="B107" s="37"/>
    </row>
    <row r="108" spans="1:85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12" spans="1:85" x14ac:dyDescent="0.3">
      <c r="A112" s="41" t="s">
        <v>41</v>
      </c>
      <c r="B112" s="41"/>
      <c r="C112" s="41"/>
      <c r="Q112" s="38" t="s">
        <v>55</v>
      </c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x14ac:dyDescent="0.3">
      <c r="A113" s="37" t="s">
        <v>10</v>
      </c>
      <c r="B113" s="37"/>
      <c r="C113" s="14">
        <v>2</v>
      </c>
      <c r="D113" s="14">
        <v>3</v>
      </c>
      <c r="E113" s="14">
        <v>4</v>
      </c>
      <c r="F113" s="14">
        <v>5</v>
      </c>
      <c r="G113" s="14">
        <v>6</v>
      </c>
      <c r="H113" s="14">
        <v>7</v>
      </c>
      <c r="I113" s="14">
        <v>8</v>
      </c>
      <c r="J113" s="14">
        <v>9</v>
      </c>
      <c r="K113" s="14">
        <v>10</v>
      </c>
      <c r="L113" s="14">
        <v>11</v>
      </c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x14ac:dyDescent="0.3">
      <c r="B114" s="14">
        <v>17</v>
      </c>
      <c r="C114" s="14">
        <f>SUM('Player Stats'!$G$4:$G$7)/100*'Dealer Stats'!B$3/100</f>
        <v>0</v>
      </c>
      <c r="D114" s="14">
        <f>SUM('Player Stats'!$G$4:$G$7)/100*'Dealer Stats'!C$3/100</f>
        <v>0</v>
      </c>
      <c r="E114" s="14">
        <f>SUM('Player Stats'!$G$4:$G$7)/100*'Dealer Stats'!D$3/100</f>
        <v>0</v>
      </c>
      <c r="F114" s="14">
        <f>SUM('Player Stats'!$G$4:$G$7)/100*'Dealer Stats'!E$3/100</f>
        <v>0</v>
      </c>
      <c r="G114" s="14">
        <f>SUM('Player Stats'!$G$4:$G$7)/100*'Dealer Stats'!F$3/100</f>
        <v>0</v>
      </c>
      <c r="H114" s="14">
        <f>SUM('Player Stats'!$G$4:$G$7)/100*'Dealer Stats'!G$3/100</f>
        <v>0</v>
      </c>
      <c r="I114" s="14">
        <f>SUM('Player Stats'!$G$4:$G$7)/100*'Dealer Stats'!H$3/100</f>
        <v>0</v>
      </c>
      <c r="J114" s="14">
        <f>SUM('Player Stats'!$G$4:$G$7)/100*'Dealer Stats'!I$3/100</f>
        <v>0</v>
      </c>
      <c r="K114" s="14">
        <f>SUM('Player Stats'!$G$4:$G$7)/100*'Dealer Stats'!J$3/100</f>
        <v>0</v>
      </c>
      <c r="L114" s="14">
        <f>SUM('Player Stats'!$G$4:$G$7)/100*'Dealer Stats'!K$3/100</f>
        <v>0</v>
      </c>
      <c r="Q114" s="14">
        <v>2</v>
      </c>
      <c r="R114" s="14">
        <v>3</v>
      </c>
      <c r="S114" s="14">
        <v>4</v>
      </c>
      <c r="T114" s="14">
        <v>5</v>
      </c>
      <c r="U114" s="14">
        <v>6</v>
      </c>
      <c r="V114" s="14">
        <v>7</v>
      </c>
      <c r="W114" s="14">
        <v>8</v>
      </c>
      <c r="X114" s="14">
        <v>9</v>
      </c>
      <c r="Y114" s="14">
        <v>10</v>
      </c>
      <c r="Z114" s="14">
        <v>11</v>
      </c>
    </row>
    <row r="115" spans="1:26" x14ac:dyDescent="0.3">
      <c r="B115" s="14">
        <v>18</v>
      </c>
      <c r="C115" s="14">
        <f>SUM('Player Stats'!$G$5:$G$7)/100*'Dealer Stats'!B$4/100</f>
        <v>0</v>
      </c>
      <c r="D115" s="14">
        <f>SUM('Player Stats'!$G$5:$G$7)/100*'Dealer Stats'!C$4/100</f>
        <v>0</v>
      </c>
      <c r="E115" s="14">
        <f>SUM('Player Stats'!$G$5:$G$7)/100*'Dealer Stats'!D$4/100</f>
        <v>0</v>
      </c>
      <c r="F115" s="14">
        <f>SUM('Player Stats'!$G$5:$G$7)/100*'Dealer Stats'!E$4/100</f>
        <v>0</v>
      </c>
      <c r="G115" s="14">
        <f>SUM('Player Stats'!$G$5:$G$7)/100*'Dealer Stats'!F$4/100</f>
        <v>0</v>
      </c>
      <c r="H115" s="14">
        <f>SUM('Player Stats'!$G$5:$G$7)/100*'Dealer Stats'!G$4/100</f>
        <v>0</v>
      </c>
      <c r="I115" s="14">
        <f>SUM('Player Stats'!$G$5:$G$7)/100*'Dealer Stats'!H$4/100</f>
        <v>0</v>
      </c>
      <c r="J115" s="14">
        <f>SUM('Player Stats'!$G$5:$G$7)/100*'Dealer Stats'!I$4/100</f>
        <v>0</v>
      </c>
      <c r="K115" s="14">
        <f>SUM('Player Stats'!$G$5:$G$7)/100*'Dealer Stats'!J$4/100</f>
        <v>0</v>
      </c>
      <c r="L115" s="14">
        <f>SUM('Player Stats'!$G$5:$G$7)/100*'Dealer Stats'!K$4/100</f>
        <v>0</v>
      </c>
      <c r="P115" s="14">
        <v>6</v>
      </c>
      <c r="Q115" s="14">
        <f>SUM(C114:C117)+'Dealer Stats'!B$8/100*(1-'Player Stats'!$AD$3/100)</f>
        <v>0.36510702263797301</v>
      </c>
      <c r="R115" s="14">
        <f>SUM(D114:D117)+'Dealer Stats'!C$8/100*(1-'Player Stats'!$AD$3/100)</f>
        <v>0.38388054354198159</v>
      </c>
      <c r="S115" s="14">
        <f>SUM(E114:E117)+'Dealer Stats'!D$8/100*(1-'Player Stats'!$AD$3/100)</f>
        <v>0.40276003232576441</v>
      </c>
      <c r="T115" s="14">
        <f>SUM(F114:F117)+'Dealer Stats'!E$8/100*(1-'Player Stats'!$AD$3/100)</f>
        <v>0.42467784901729094</v>
      </c>
      <c r="U115" s="14">
        <f>SUM(G114:G117)+'Dealer Stats'!F$8/100*(1-'Player Stats'!$AD$3/100)</f>
        <v>0.42238329041700517</v>
      </c>
      <c r="V115" s="14">
        <f>SUM(H114:H117)+'Dealer Stats'!G$8/100*(1-'Player Stats'!$AD$3/100)</f>
        <v>0.261737739182199</v>
      </c>
      <c r="W115" s="14">
        <f>SUM(I114:I117)+'Dealer Stats'!H$8/100*(1-'Player Stats'!$AD$3/100)</f>
        <v>0.2438387201183706</v>
      </c>
      <c r="X115" s="14">
        <f>SUM(J114:J117)+'Dealer Stats'!I$8/100*(1-'Player Stats'!$AD$3/100)</f>
        <v>0.22925142288328501</v>
      </c>
      <c r="Y115" s="14">
        <f>SUM(K114:K117)+'Dealer Stats'!J$8/100*(1-'Player Stats'!$AD$3/100)</f>
        <v>0.2125019093612748</v>
      </c>
      <c r="Z115" s="14">
        <f>SUM(L114:L117)+'Dealer Stats'!K$8/100*(1-'Player Stats'!$AD$3/100)</f>
        <v>0.27075844008772032</v>
      </c>
    </row>
    <row r="116" spans="1:26" x14ac:dyDescent="0.3">
      <c r="B116" s="14">
        <v>19</v>
      </c>
      <c r="C116" s="14">
        <f>SUM('Player Stats'!$G$6:$G$7)/100*'Dealer Stats'!B$5/100</f>
        <v>0</v>
      </c>
      <c r="D116" s="14">
        <f>SUM('Player Stats'!$G$6:$G$7)/100*'Dealer Stats'!C$5/100</f>
        <v>0</v>
      </c>
      <c r="E116" s="14">
        <f>SUM('Player Stats'!$G$6:$G$7)/100*'Dealer Stats'!D$5/100</f>
        <v>0</v>
      </c>
      <c r="F116" s="14">
        <f>SUM('Player Stats'!$G$6:$G$7)/100*'Dealer Stats'!E$5/100</f>
        <v>0</v>
      </c>
      <c r="G116" s="14">
        <f>SUM('Player Stats'!$G$6:$G$7)/100*'Dealer Stats'!F$5/100</f>
        <v>0</v>
      </c>
      <c r="H116" s="14">
        <f>SUM('Player Stats'!$G$6:$G$7)/100*'Dealer Stats'!G$5/100</f>
        <v>0</v>
      </c>
      <c r="I116" s="14">
        <f>SUM('Player Stats'!$G$6:$G$7)/100*'Dealer Stats'!H$5/100</f>
        <v>0</v>
      </c>
      <c r="J116" s="14">
        <f>SUM('Player Stats'!$G$6:$G$7)/100*'Dealer Stats'!I$5/100</f>
        <v>0</v>
      </c>
      <c r="K116" s="14">
        <f>SUM('Player Stats'!$G$6:$G$7)/100*'Dealer Stats'!J$5/100</f>
        <v>0</v>
      </c>
      <c r="L116" s="14">
        <f>SUM('Player Stats'!$G$6:$G$7)/100*'Dealer Stats'!K$5/100</f>
        <v>0</v>
      </c>
      <c r="P116" s="14">
        <v>7</v>
      </c>
      <c r="Q116" s="14">
        <f>SUM(C121:C124)+'Dealer Stats'!B$8/100*(1-'Player Stats'!$AE$3/100)</f>
        <v>0.375818506996974</v>
      </c>
      <c r="R116" s="14">
        <f>SUM(D121:D124)+'Dealer Stats'!C$8/100*(1-'Player Stats'!$AE$3/100)</f>
        <v>0.3942074123860278</v>
      </c>
      <c r="S116" s="14">
        <f>SUM(E121:E124)+'Dealer Stats'!D$8/100*(1-'Player Stats'!$AE$3/100)</f>
        <v>0.41281700239268454</v>
      </c>
      <c r="T116" s="14">
        <f>SUM(F121:F124)+'Dealer Stats'!E$8/100*(1-'Player Stats'!$AE$3/100)</f>
        <v>0.43406815387585584</v>
      </c>
      <c r="U116" s="14">
        <f>SUM(G121:G124)+'Dealer Stats'!F$8/100*(1-'Player Stats'!$AE$3/100)</f>
        <v>0.43522916156664421</v>
      </c>
      <c r="V116" s="14">
        <f>SUM(H121:H124)+'Dealer Stats'!G$8/100*(1-'Player Stats'!$AE$3/100)</f>
        <v>0.29030672972593252</v>
      </c>
      <c r="W116" s="14">
        <f>SUM(I121:I124)+'Dealer Stats'!H$8/100*(1-'Player Stats'!$AE$3/100)</f>
        <v>0.25383302656804285</v>
      </c>
      <c r="X116" s="14">
        <f>SUM(J121:J124)+'Dealer Stats'!I$8/100*(1-'Player Stats'!$AE$3/100)</f>
        <v>0.23856708109468994</v>
      </c>
      <c r="Y116" s="14">
        <f>SUM(K121:K124)+'Dealer Stats'!J$8/100*(1-'Player Stats'!$AE$3/100)</f>
        <v>0.22117640243952505</v>
      </c>
      <c r="Z116" s="14">
        <f>SUM(L121:L124)+'Dealer Stats'!K$8/100*(1-'Player Stats'!$AE$3/100)</f>
        <v>0.27499188335751495</v>
      </c>
    </row>
    <row r="117" spans="1:26" x14ac:dyDescent="0.3">
      <c r="B117" s="14">
        <v>20</v>
      </c>
      <c r="C117" s="14">
        <f>SUM('Player Stats'!$G$7)/100*'Dealer Stats'!B$6/100</f>
        <v>0</v>
      </c>
      <c r="D117" s="14">
        <f>SUM('Player Stats'!$G$7)/100*'Dealer Stats'!C$6/100</f>
        <v>0</v>
      </c>
      <c r="E117" s="14">
        <f>SUM('Player Stats'!$G$7)/100*'Dealer Stats'!D$6/100</f>
        <v>0</v>
      </c>
      <c r="F117" s="14">
        <f>SUM('Player Stats'!$G$7)/100*'Dealer Stats'!E$6/100</f>
        <v>0</v>
      </c>
      <c r="G117" s="14">
        <f>SUM('Player Stats'!$G$7)/100*'Dealer Stats'!F$6/100</f>
        <v>0</v>
      </c>
      <c r="H117" s="14">
        <f>SUM('Player Stats'!$G$7)/100*'Dealer Stats'!G$6/100</f>
        <v>0</v>
      </c>
      <c r="I117" s="14">
        <f>SUM('Player Stats'!$G$7)/100*'Dealer Stats'!H$6/100</f>
        <v>0</v>
      </c>
      <c r="J117" s="14">
        <f>SUM('Player Stats'!$G$7)/100*'Dealer Stats'!I$6/100</f>
        <v>0</v>
      </c>
      <c r="K117" s="14">
        <f>SUM('Player Stats'!$G$7)/100*'Dealer Stats'!J$6/100</f>
        <v>0</v>
      </c>
      <c r="L117" s="14">
        <f>SUM('Player Stats'!$G$7)/100*'Dealer Stats'!K$6/100</f>
        <v>0</v>
      </c>
      <c r="P117" s="14">
        <v>8</v>
      </c>
      <c r="Q117" s="14">
        <f>SUM(C128:C131)+'Dealer Stats'!B$8/100*(1-'Player Stats'!$AF$3/100)</f>
        <v>0.42885791449096411</v>
      </c>
      <c r="R117" s="14">
        <f>SUM(D128:D131)+'Dealer Stats'!C$8/100*(1-'Player Stats'!$AF$3/100)</f>
        <v>0.44544018920417633</v>
      </c>
      <c r="S117" s="14">
        <f>SUM(E128:E131)+'Dealer Stats'!D$8/100*(1-'Player Stats'!$AF$3/100)</f>
        <v>0.46251850441046544</v>
      </c>
      <c r="T117" s="14">
        <f>SUM(F128:F131)+'Dealer Stats'!E$8/100*(1-'Player Stats'!$AF$3/100)</f>
        <v>0.48097077308222225</v>
      </c>
      <c r="U117" s="14">
        <f>SUM(G128:G131)+'Dealer Stats'!F$8/100*(1-'Player Stats'!$AF$3/100)</f>
        <v>0.49479891827627376</v>
      </c>
      <c r="V117" s="14">
        <f>SUM(H128:H131)+'Dealer Stats'!G$8/100*(1-'Player Stats'!$AF$3/100)</f>
        <v>0.41518804096564832</v>
      </c>
      <c r="W117" s="14">
        <f>SUM(I128:I131)+'Dealer Stats'!H$8/100*(1-'Player Stats'!$AF$3/100)</f>
        <v>0.32148343860423612</v>
      </c>
      <c r="X117" s="14">
        <f>SUM(J128:J131)+'Dealer Stats'!I$8/100*(1-'Player Stats'!$AF$3/100)</f>
        <v>0.28486681849781709</v>
      </c>
      <c r="Y117" s="14">
        <f>SUM(K128:K131)+'Dealer Stats'!J$8/100*(1-'Player Stats'!$AF$3/100)</f>
        <v>0.26447180911175311</v>
      </c>
      <c r="Z117" s="14">
        <f>SUM(L128:L131)+'Dealer Stats'!K$8/100*(1-'Player Stats'!$AF$3/100)</f>
        <v>0.30072174508149357</v>
      </c>
    </row>
    <row r="118" spans="1:26" x14ac:dyDescent="0.3">
      <c r="P118" s="14">
        <v>9</v>
      </c>
      <c r="Q118" s="14">
        <f>SUM(C135:C138)+'Dealer Stats'!B$8/100*(1-'Player Stats'!$AG$3/100)</f>
        <v>0.49061079252801432</v>
      </c>
      <c r="R118" s="14">
        <f>SUM(D135:D138)+'Dealer Stats'!C$8/100*(1-'Player Stats'!$AG$3/100)</f>
        <v>0.50537556194507005</v>
      </c>
      <c r="S118" s="14">
        <f>SUM(E135:E138)+'Dealer Stats'!D$8/100*(1-'Player Stats'!$AG$3/100)</f>
        <v>0.52011865441555716</v>
      </c>
      <c r="T118" s="14">
        <f>SUM(F135:F138)+'Dealer Stats'!E$8/100*(1-'Player Stats'!$AG$3/100)</f>
        <v>0.53707481586629724</v>
      </c>
      <c r="U118" s="14">
        <f>SUM(G135:G138)+'Dealer Stats'!F$8/100*(1-'Player Stats'!$AG$3/100)</f>
        <v>0.54897880840246893</v>
      </c>
      <c r="V118" s="14">
        <f>SUM(H135:H138)+'Dealer Stats'!G$8/100*(1-'Player Stats'!$AG$3/100)</f>
        <v>0.49282464149775507</v>
      </c>
      <c r="W118" s="14">
        <f>SUM(I135:I138)+'Dealer Stats'!H$8/100*(1-'Player Stats'!$AG$3/100)</f>
        <v>0.45296679584325461</v>
      </c>
      <c r="X118" s="14">
        <f>SUM(J135:J138)+'Dealer Stats'!I$8/100*(1-'Player Stats'!$AG$3/100)</f>
        <v>0.35790758153037538</v>
      </c>
      <c r="Y118" s="14">
        <f>SUM(K135:K138)+'Dealer Stats'!J$8/100*(1-'Player Stats'!$AG$3/100)</f>
        <v>0.31652398971166779</v>
      </c>
      <c r="Z118" s="14">
        <f>SUM(L135:L138)+'Dealer Stats'!K$8/100*(1-'Player Stats'!$AG$3/100)</f>
        <v>0.34891047292341693</v>
      </c>
    </row>
    <row r="119" spans="1:26" x14ac:dyDescent="0.3">
      <c r="A119" s="41" t="s">
        <v>42</v>
      </c>
      <c r="B119" s="41"/>
      <c r="C119" s="41"/>
      <c r="P119" s="14">
        <v>10</v>
      </c>
      <c r="Q119" s="14">
        <f>SUM(C142:C145)+'Dealer Stats'!B$8/100*(1-'Player Stats'!$AH$3/100)</f>
        <v>0.56067592147881684</v>
      </c>
      <c r="R119" s="14">
        <f>SUM(D142:D145)+'Dealer Stats'!C$8/100*(1-'Player Stats'!$AH$3/100)</f>
        <v>0.57317014537228417</v>
      </c>
      <c r="S119" s="14">
        <f>SUM(E142:E145)+'Dealer Stats'!D$8/100*(1-'Player Stats'!$AH$3/100)</f>
        <v>0.58591248026573528</v>
      </c>
      <c r="T119" s="14">
        <f>SUM(F142:F145)+'Dealer Stats'!E$8/100*(1-'Player Stats'!$AH$3/100)</f>
        <v>0.60056407007447798</v>
      </c>
      <c r="U119" s="14">
        <f>SUM(G142:G145)+'Dealer Stats'!F$8/100*(1-'Player Stats'!$AH$3/100)</f>
        <v>0.61103325046365131</v>
      </c>
      <c r="V119" s="14">
        <f>SUM(H142:H145)+'Dealer Stats'!G$8/100*(1-'Player Stats'!$AH$3/100)</f>
        <v>0.56268769968070642</v>
      </c>
      <c r="W119" s="14">
        <f>SUM(I142:I145)+'Dealer Stats'!H$8/100*(1-'Player Stats'!$AH$3/100)</f>
        <v>0.53648604354337193</v>
      </c>
      <c r="X119" s="14">
        <f>SUM(J142:J145)+'Dealer Stats'!I$8/100*(1-'Player Stats'!$AH$3/100)</f>
        <v>0.49477900063054203</v>
      </c>
      <c r="Y119" s="14">
        <f>SUM(K142:K145)+'Dealer Stats'!J$8/100*(1-'Player Stats'!$AH$3/100)</f>
        <v>0.39485467414615738</v>
      </c>
      <c r="Z119" s="14">
        <f>SUM(L142:L145)+'Dealer Stats'!K$8/100*(1-'Player Stats'!$AH$3/100)</f>
        <v>0.4046186748259058</v>
      </c>
    </row>
    <row r="120" spans="1:26" x14ac:dyDescent="0.3">
      <c r="A120" s="37" t="s">
        <v>10</v>
      </c>
      <c r="B120" s="37"/>
      <c r="C120" s="14">
        <v>2</v>
      </c>
      <c r="D120" s="14">
        <v>3</v>
      </c>
      <c r="E120" s="14">
        <v>4</v>
      </c>
      <c r="F120" s="14">
        <v>5</v>
      </c>
      <c r="G120" s="14">
        <v>6</v>
      </c>
      <c r="H120" s="14">
        <v>7</v>
      </c>
      <c r="I120" s="14">
        <v>8</v>
      </c>
      <c r="J120" s="14">
        <v>9</v>
      </c>
      <c r="K120" s="14">
        <v>10</v>
      </c>
      <c r="L120" s="14">
        <v>11</v>
      </c>
      <c r="P120" s="14">
        <v>11</v>
      </c>
      <c r="Q120" s="14">
        <f>SUM(C149:C152)+'Dealer Stats'!B$8/100*(1-'Player Stats'!$AI$3/100)</f>
        <v>0.58797832117273974</v>
      </c>
      <c r="R120" s="14">
        <f>SUM(D149:D152)+'Dealer Stats'!C$8/100*(1-'Player Stats'!$AI$3/100)</f>
        <v>0.59985766616723812</v>
      </c>
      <c r="S120" s="14">
        <f>SUM(E149:E152)+'Dealer Stats'!D$8/100*(1-'Player Stats'!$AI$3/100)</f>
        <v>0.61174580022105784</v>
      </c>
      <c r="T120" s="14">
        <f>SUM(F149:F152)+'Dealer Stats'!E$8/100*(1-'Player Stats'!$AI$3/100)</f>
        <v>0.62540641317780676</v>
      </c>
      <c r="U120" s="14">
        <f>SUM(G149:G152)+'Dealer Stats'!F$8/100*(1-'Player Stats'!$AI$3/100)</f>
        <v>0.63377452044973293</v>
      </c>
      <c r="V120" s="14">
        <f>SUM(H149:H152)+'Dealer Stats'!G$8/100*(1-'Player Stats'!$AI$3/100)</f>
        <v>0.57936487688901583</v>
      </c>
      <c r="W120" s="14">
        <f>SUM(I149:I152)+'Dealer Stats'!H$8/100*(1-'Player Stats'!$AI$3/100)</f>
        <v>0.55106499979811185</v>
      </c>
      <c r="X120" s="14">
        <f>SUM(J149:J152)+'Dealer Stats'!I$8/100*(1-'Player Stats'!$AI$3/100)</f>
        <v>0.52173497701210603</v>
      </c>
      <c r="Y120" s="14">
        <f>SUM(K149:K152)+'Dealer Stats'!J$8/100*(1-'Player Stats'!$AI$3/100)</f>
        <v>0.47329160370520695</v>
      </c>
      <c r="Z120" s="14">
        <f>SUM(L149:L152)+'Dealer Stats'!K$8/100*(1-'Player Stats'!$AI$3/100)</f>
        <v>0.42967773452108199</v>
      </c>
    </row>
    <row r="121" spans="1:26" x14ac:dyDescent="0.3">
      <c r="B121" s="14">
        <v>17</v>
      </c>
      <c r="C121" s="14">
        <f>SUM('Player Stats'!$H$4:$H$7)/100*'Dealer Stats'!B$3/100</f>
        <v>1.0711484359000965E-2</v>
      </c>
      <c r="D121" s="14">
        <f>SUM('Player Stats'!$H$4:$H$7)/100*'Dealer Stats'!C$3/100</f>
        <v>1.0326868844046202E-2</v>
      </c>
      <c r="E121" s="14">
        <f>SUM('Player Stats'!$H$4:$H$7)/100*'Dealer Stats'!D$3/100</f>
        <v>1.0056970066920161E-2</v>
      </c>
      <c r="F121" s="14">
        <f>SUM('Player Stats'!$H$4:$H$7)/100*'Dealer Stats'!E$3/100</f>
        <v>9.3903048585649226E-3</v>
      </c>
      <c r="G121" s="14">
        <f>SUM('Player Stats'!$H$4:$H$7)/100*'Dealer Stats'!F$3/100</f>
        <v>1.2845871149639043E-2</v>
      </c>
      <c r="H121" s="14">
        <f>SUM('Player Stats'!$H$4:$H$7)/100*'Dealer Stats'!G$3/100</f>
        <v>2.8568990543733502E-2</v>
      </c>
      <c r="I121" s="14">
        <f>SUM('Player Stats'!$H$4:$H$7)/100*'Dealer Stats'!H$3/100</f>
        <v>9.994306449672247E-3</v>
      </c>
      <c r="J121" s="14">
        <f>SUM('Player Stats'!$H$4:$H$7)/100*'Dealer Stats'!I$3/100</f>
        <v>9.3156582114049154E-3</v>
      </c>
      <c r="K121" s="14">
        <f>SUM('Player Stats'!$H$4:$H$7)/100*'Dealer Stats'!J$3/100</f>
        <v>8.6744930782502328E-3</v>
      </c>
      <c r="L121" s="14">
        <f>SUM('Player Stats'!$H$4:$H$7)/100*'Dealer Stats'!K$3/100</f>
        <v>4.2334432697946432E-3</v>
      </c>
      <c r="P121" s="14">
        <v>12</v>
      </c>
      <c r="Q121" s="14">
        <f>SUM(C156:C159)+'Dealer Stats'!B$8/100*(1-'Player Stats'!$AJ$3/100)</f>
        <v>0.35501541902269868</v>
      </c>
      <c r="R121" s="14">
        <f>SUM(D156:D159)+'Dealer Stats'!C$8/100*(1-'Player Stats'!$AJ$3/100)</f>
        <v>0.36474805244988778</v>
      </c>
      <c r="S121" s="14">
        <f>SUM(E156:E159)+'Dealer Stats'!D$8/100*(1-'Player Stats'!$AJ$3/100)</f>
        <v>0.37459014109787725</v>
      </c>
      <c r="T121" s="14">
        <f>SUM(F156:F159)+'Dealer Stats'!E$8/100*(1-'Player Stats'!$AJ$3/100)</f>
        <v>0.38577143446659068</v>
      </c>
      <c r="U121" s="14">
        <f>SUM(G156:G159)+'Dealer Stats'!F$8/100*(1-'Player Stats'!$AJ$3/100)</f>
        <v>0.39230428659657063</v>
      </c>
      <c r="V121" s="14">
        <f>SUM(H156:H159)+'Dealer Stats'!G$8/100*(1-'Player Stats'!$AJ$3/100)</f>
        <v>0.34508817818475779</v>
      </c>
      <c r="W121" s="14">
        <f>SUM(I156:I159)+'Dealer Stats'!H$8/100*(1-'Player Stats'!$AJ$3/100)</f>
        <v>0.31694504392086387</v>
      </c>
      <c r="X121" s="14">
        <f>SUM(J156:J159)+'Dealer Stats'!I$8/100*(1-'Player Stats'!$AJ$3/100)</f>
        <v>0.28655159121919765</v>
      </c>
      <c r="Y121" s="14">
        <f>SUM(K156:K159)+'Dealer Stats'!J$8/100*(1-'Player Stats'!$AJ$3/100)</f>
        <v>0.25108069259548199</v>
      </c>
      <c r="Z121" s="14">
        <f>SUM(L156:L159)+'Dealer Stats'!K$8/100*(1-'Player Stats'!$AJ$3/100)</f>
        <v>0.25607993298015924</v>
      </c>
    </row>
    <row r="122" spans="1:26" x14ac:dyDescent="0.3">
      <c r="B122" s="14">
        <v>18</v>
      </c>
      <c r="C122" s="14">
        <f>SUM('Player Stats'!$H$5:$H$7)/100*'Dealer Stats'!B$4/100</f>
        <v>0</v>
      </c>
      <c r="D122" s="14">
        <f>SUM('Player Stats'!$H$5:$H$7)/100*'Dealer Stats'!C$4/100</f>
        <v>0</v>
      </c>
      <c r="E122" s="14">
        <f>SUM('Player Stats'!$H$5:$H$7)/100*'Dealer Stats'!D$4/100</f>
        <v>0</v>
      </c>
      <c r="F122" s="14">
        <f>SUM('Player Stats'!$H$5:$H$7)/100*'Dealer Stats'!E$4/100</f>
        <v>0</v>
      </c>
      <c r="G122" s="14">
        <f>SUM('Player Stats'!$H$5:$H$7)/100*'Dealer Stats'!F$4/100</f>
        <v>0</v>
      </c>
      <c r="H122" s="14">
        <f>SUM('Player Stats'!$H$5:$H$7)/100*'Dealer Stats'!G$4/100</f>
        <v>0</v>
      </c>
      <c r="I122" s="14">
        <f>SUM('Player Stats'!$H$5:$H$7)/100*'Dealer Stats'!H$4/100</f>
        <v>0</v>
      </c>
      <c r="J122" s="14">
        <f>SUM('Player Stats'!$H$5:$H$7)/100*'Dealer Stats'!I$4/100</f>
        <v>0</v>
      </c>
      <c r="K122" s="14">
        <f>SUM('Player Stats'!$H$5:$H$7)/100*'Dealer Stats'!J$4/100</f>
        <v>0</v>
      </c>
      <c r="L122" s="14">
        <f>SUM('Player Stats'!$H$5:$H$7)/100*'Dealer Stats'!K$4/100</f>
        <v>0</v>
      </c>
      <c r="P122" s="14">
        <v>13</v>
      </c>
      <c r="Q122" s="14">
        <f>SUM(C163:C166)+'Dealer Stats'!B$8/100*(1-'Player Stats'!$AK$3/100)</f>
        <v>0.32680142536255952</v>
      </c>
      <c r="R122" s="14">
        <f>SUM(D163:D166)+'Dealer Stats'!C$8/100*(1-'Player Stats'!$AK$3/100)</f>
        <v>0.33511428910972002</v>
      </c>
      <c r="S122" s="14">
        <f>SUM(E163:E166)+'Dealer Stats'!D$8/100*(1-'Player Stats'!$AK$3/100)</f>
        <v>0.34352962412429489</v>
      </c>
      <c r="T122" s="14">
        <f>SUM(F163:F166)+'Dealer Stats'!E$8/100*(1-'Player Stats'!$AK$3/100)</f>
        <v>0.3530530828007783</v>
      </c>
      <c r="U122" s="14">
        <f>SUM(G163:G166)+'Dealer Stats'!F$8/100*(1-'Player Stats'!$AK$3/100)</f>
        <v>0.35975526858121643</v>
      </c>
      <c r="V122" s="14">
        <f>SUM(H163:H166)+'Dealer Stats'!G$8/100*(1-'Player Stats'!$AK$3/100)</f>
        <v>0.32464574781819255</v>
      </c>
      <c r="W122" s="14">
        <f>SUM(I163:I166)+'Dealer Stats'!H$8/100*(1-'Player Stats'!$AK$3/100)</f>
        <v>0.29780680886965744</v>
      </c>
      <c r="X122" s="14">
        <f>SUM(J163:J166)+'Dealer Stats'!I$8/100*(1-'Player Stats'!$AK$3/100)</f>
        <v>0.26858883301722891</v>
      </c>
      <c r="Y122" s="14">
        <f>SUM(K163:K166)+'Dealer Stats'!J$8/100*(1-'Player Stats'!$AK$3/100)</f>
        <v>0.23439307214706459</v>
      </c>
      <c r="Z122" s="14">
        <f>SUM(L163:L166)+'Dealer Stats'!K$8/100*(1-'Player Stats'!$AK$3/100)</f>
        <v>0.23515250801660587</v>
      </c>
    </row>
    <row r="123" spans="1:26" x14ac:dyDescent="0.3">
      <c r="B123" s="14">
        <v>19</v>
      </c>
      <c r="C123" s="14">
        <f>SUM('Player Stats'!$H$6:$H$7)/100*'Dealer Stats'!B$5/100</f>
        <v>0</v>
      </c>
      <c r="D123" s="14">
        <f>SUM('Player Stats'!$H$6:$H$7)/100*'Dealer Stats'!C$5/100</f>
        <v>0</v>
      </c>
      <c r="E123" s="14">
        <f>SUM('Player Stats'!$H$6:$H$7)/100*'Dealer Stats'!D$5/100</f>
        <v>0</v>
      </c>
      <c r="F123" s="14">
        <f>SUM('Player Stats'!$H$6:$H$7)/100*'Dealer Stats'!E$5/100</f>
        <v>0</v>
      </c>
      <c r="G123" s="14">
        <f>SUM('Player Stats'!$H$6:$H$7)/100*'Dealer Stats'!F$5/100</f>
        <v>0</v>
      </c>
      <c r="H123" s="14">
        <f>SUM('Player Stats'!$H$6:$H$7)/100*'Dealer Stats'!G$5/100</f>
        <v>0</v>
      </c>
      <c r="I123" s="14">
        <f>SUM('Player Stats'!$H$6:$H$7)/100*'Dealer Stats'!H$5/100</f>
        <v>0</v>
      </c>
      <c r="J123" s="14">
        <f>SUM('Player Stats'!$H$6:$H$7)/100*'Dealer Stats'!I$5/100</f>
        <v>0</v>
      </c>
      <c r="K123" s="14">
        <f>SUM('Player Stats'!$H$6:$H$7)/100*'Dealer Stats'!J$5/100</f>
        <v>0</v>
      </c>
      <c r="L123" s="14">
        <f>SUM('Player Stats'!$H$6:$H$7)/100*'Dealer Stats'!K$5/100</f>
        <v>0</v>
      </c>
      <c r="P123" s="14">
        <v>14</v>
      </c>
      <c r="Q123" s="14">
        <f>SUM(C170:C173)+'Dealer Stats'!B$8/100*(1-'Player Stats'!$AL$3/100)</f>
        <v>0.29825183589439519</v>
      </c>
      <c r="R123" s="14">
        <f>SUM(D170:D173)+'Dealer Stats'!C$8/100*(1-'Player Stats'!$AL$3/100)</f>
        <v>0.30510066287698656</v>
      </c>
      <c r="S123" s="14">
        <f>SUM(E170:E173)+'Dealer Stats'!D$8/100*(1-'Player Stats'!$AL$3/100)</f>
        <v>0.31204076128612823</v>
      </c>
      <c r="T123" s="14">
        <f>SUM(F170:F173)+'Dealer Stats'!E$8/100*(1-'Player Stats'!$AL$3/100)</f>
        <v>0.31985910417184754</v>
      </c>
      <c r="U123" s="14">
        <f>SUM(G170:G173)+'Dealer Stats'!F$8/100*(1-'Player Stats'!$AL$3/100)</f>
        <v>0.3266797446465099</v>
      </c>
      <c r="V123" s="14">
        <f>SUM(H170:H173)+'Dealer Stats'!G$8/100*(1-'Player Stats'!$AL$3/100)</f>
        <v>0.30389747251979016</v>
      </c>
      <c r="W123" s="14">
        <f>SUM(I170:I173)+'Dealer Stats'!H$8/100*(1-'Player Stats'!$AL$3/100)</f>
        <v>0.27883515324552177</v>
      </c>
      <c r="X123" s="14">
        <f>SUM(J170:J173)+'Dealer Stats'!I$8/100*(1-'Player Stats'!$AL$3/100)</f>
        <v>0.25069524963153061</v>
      </c>
      <c r="Y123" s="14">
        <f>SUM(K170:K173)+'Dealer Stats'!J$8/100*(1-'Player Stats'!$AL$3/100)</f>
        <v>0.2178457425335959</v>
      </c>
      <c r="Z123" s="14">
        <f>SUM(L170:L173)+'Dealer Stats'!K$8/100*(1-'Player Stats'!$AL$3/100)</f>
        <v>0.21404970635260728</v>
      </c>
    </row>
    <row r="124" spans="1:26" x14ac:dyDescent="0.3">
      <c r="B124" s="14">
        <v>20</v>
      </c>
      <c r="C124" s="14">
        <f>SUM('Player Stats'!$H$7)/100*'Dealer Stats'!B$6/100</f>
        <v>0</v>
      </c>
      <c r="D124" s="14">
        <f>SUM('Player Stats'!$H$7)/100*'Dealer Stats'!C$6/100</f>
        <v>0</v>
      </c>
      <c r="E124" s="14">
        <f>SUM('Player Stats'!$H$7)/100*'Dealer Stats'!D$6/100</f>
        <v>0</v>
      </c>
      <c r="F124" s="14">
        <f>SUM('Player Stats'!$H$7)/100*'Dealer Stats'!E$6/100</f>
        <v>0</v>
      </c>
      <c r="G124" s="14">
        <f>SUM('Player Stats'!$H$7)/100*'Dealer Stats'!F$6/100</f>
        <v>0</v>
      </c>
      <c r="H124" s="14">
        <f>SUM('Player Stats'!$H$7)/100*'Dealer Stats'!G$6/100</f>
        <v>0</v>
      </c>
      <c r="I124" s="14">
        <f>SUM('Player Stats'!$H$7)/100*'Dealer Stats'!H$6/100</f>
        <v>0</v>
      </c>
      <c r="J124" s="14">
        <f>SUM('Player Stats'!$H$7)/100*'Dealer Stats'!I$6/100</f>
        <v>0</v>
      </c>
      <c r="K124" s="14">
        <f>SUM('Player Stats'!$H$7)/100*'Dealer Stats'!J$6/100</f>
        <v>0</v>
      </c>
      <c r="L124" s="14">
        <f>SUM('Player Stats'!$H$7)/100*'Dealer Stats'!K$6/100</f>
        <v>0</v>
      </c>
      <c r="P124" s="14">
        <v>15</v>
      </c>
      <c r="Q124" s="14">
        <f>SUM(C177:C180)+'Dealer Stats'!B$8/100*(1-'Player Stats'!$AM$3/100)</f>
        <v>0.26996156940723931</v>
      </c>
      <c r="R124" s="14">
        <f>SUM(D177:D180)+'Dealer Stats'!C$8/100*(1-'Player Stats'!$AM$3/100)</f>
        <v>0.27539656818569547</v>
      </c>
      <c r="S124" s="14">
        <f>SUM(E177:E180)+'Dealer Stats'!D$8/100*(1-'Player Stats'!$AM$3/100)</f>
        <v>0.28091625989136981</v>
      </c>
      <c r="T124" s="14">
        <f>SUM(F177:F180)+'Dealer Stats'!E$8/100*(1-'Player Stats'!$AM$3/100)</f>
        <v>0.28707824175887559</v>
      </c>
      <c r="U124" s="14">
        <f>SUM(G177:G180)+'Dealer Stats'!F$8/100*(1-'Player Stats'!$AM$3/100)</f>
        <v>0.29410362458441547</v>
      </c>
      <c r="V124" s="14">
        <f>SUM(H177:H180)+'Dealer Stats'!G$8/100*(1-'Player Stats'!$AM$3/100)</f>
        <v>0.28348424054507493</v>
      </c>
      <c r="W124" s="14">
        <f>SUM(I177:I180)+'Dealer Stats'!H$8/100*(1-'Player Stats'!$AM$3/100)</f>
        <v>0.25938550474756822</v>
      </c>
      <c r="X124" s="14">
        <f>SUM(J177:J180)+'Dealer Stats'!I$8/100*(1-'Player Stats'!$AM$3/100)</f>
        <v>0.23240082959426389</v>
      </c>
      <c r="Y124" s="14">
        <f>SUM(K177:K180)+'Dealer Stats'!J$8/100*(1-'Player Stats'!$AM$3/100)</f>
        <v>0.20122873920217377</v>
      </c>
      <c r="Z124" s="14">
        <f>SUM(L177:L180)+'Dealer Stats'!K$8/100*(1-'Player Stats'!$AM$3/100)</f>
        <v>0.1930296475405967</v>
      </c>
    </row>
    <row r="125" spans="1:26" x14ac:dyDescent="0.3">
      <c r="P125" s="14">
        <v>16</v>
      </c>
      <c r="Q125" s="14">
        <f>SUM(C184:C187)+'Dealer Stats'!B$8/100*(1-'Player Stats'!$AN$3/100)</f>
        <v>0.24327980599175758</v>
      </c>
      <c r="R125" s="14">
        <f>SUM(D184:D187)+'Dealer Stats'!C$8/100*(1-'Player Stats'!$AN$3/100)</f>
        <v>0.24726874750287353</v>
      </c>
      <c r="S125" s="14">
        <f>SUM(E184:E187)+'Dealer Stats'!D$8/100*(1-'Player Stats'!$AN$3/100)</f>
        <v>0.25133412704556385</v>
      </c>
      <c r="T125" s="14">
        <f>SUM(F184:F187)+'Dealer Stats'!E$8/100*(1-'Player Stats'!$AN$3/100)</f>
        <v>0.25581089440088239</v>
      </c>
      <c r="U125" s="14">
        <f>SUM(G184:G187)+'Dealer Stats'!F$8/100*(1-'Player Stats'!$AN$3/100)</f>
        <v>0.2630453352613461</v>
      </c>
      <c r="V125" s="14">
        <f>SUM(H184:H187)+'Dealer Stats'!G$8/100*(1-'Player Stats'!$AN$3/100)</f>
        <v>0.26500705599905172</v>
      </c>
      <c r="W125" s="14">
        <f>SUM(I184:I187)+'Dealer Stats'!H$8/100*(1-'Player Stats'!$AN$3/100)</f>
        <v>0.24241791955322239</v>
      </c>
      <c r="X125" s="14">
        <f>SUM(J184:J187)+'Dealer Stats'!I$8/100*(1-'Player Stats'!$AN$3/100)</f>
        <v>0.21635010607095148</v>
      </c>
      <c r="Y125" s="14">
        <f>SUM(K184:K187)+'Dealer Stats'!J$8/100*(1-'Player Stats'!$AN$3/100)</f>
        <v>0.18593948854401965</v>
      </c>
      <c r="Z125" s="14">
        <f>SUM(L184:L187)+'Dealer Stats'!K$8/100*(1-'Player Stats'!$AN$3/100)</f>
        <v>0.17321353160296926</v>
      </c>
    </row>
    <row r="126" spans="1:26" x14ac:dyDescent="0.3">
      <c r="A126" s="41" t="s">
        <v>43</v>
      </c>
      <c r="B126" s="41"/>
      <c r="C126" s="41"/>
      <c r="P126" s="14">
        <v>17</v>
      </c>
      <c r="Q126" s="14">
        <f>SUM(C191:C194)+'Dealer Stats'!B$8/100*(1-'Player Stats'!$AO$3/100)</f>
        <v>0.21583140506774645</v>
      </c>
      <c r="R126" s="14">
        <f>SUM(D191:D194)+'Dealer Stats'!C$8/100*(1-'Player Stats'!$AO$3/100)</f>
        <v>0.21837973942500266</v>
      </c>
      <c r="S126" s="14">
        <f>SUM(E191:E194)+'Dealer Stats'!D$8/100*(1-'Player Stats'!$AO$3/100)</f>
        <v>0.22099658283375226</v>
      </c>
      <c r="T126" s="14">
        <f>SUM(F191:F194)+'Dealer Stats'!E$8/100*(1-'Player Stats'!$AO$3/100)</f>
        <v>0.2237924057323587</v>
      </c>
      <c r="U126" s="14">
        <f>SUM(G191:G194)+'Dealer Stats'!F$8/100*(1-'Player Stats'!$AO$3/100)</f>
        <v>0.2312219767765733</v>
      </c>
      <c r="V126" s="14">
        <f>SUM(H191:H194)+'Dealer Stats'!G$8/100*(1-'Player Stats'!$AO$3/100)</f>
        <v>0.24561791620557033</v>
      </c>
      <c r="W126" s="14">
        <f>SUM(I191:I194)+'Dealer Stats'!H$8/100*(1-'Player Stats'!$AO$3/100)</f>
        <v>0.22442519763724472</v>
      </c>
      <c r="X126" s="14">
        <f>SUM(J191:J194)+'Dealer Stats'!I$8/100*(1-'Player Stats'!$AO$3/100)</f>
        <v>0.19938227652278734</v>
      </c>
      <c r="Y126" s="14">
        <f>SUM(K191:K194)+'Dealer Stats'!J$8/100*(1-'Player Stats'!$AO$3/100)</f>
        <v>0.17003249537097087</v>
      </c>
      <c r="Z126" s="14">
        <f>SUM(L191:L194)+'Dealer Stats'!K$8/100*(1-'Player Stats'!$AO$3/100)</f>
        <v>0.15283853436118328</v>
      </c>
    </row>
    <row r="127" spans="1:26" x14ac:dyDescent="0.3">
      <c r="A127" s="37" t="s">
        <v>10</v>
      </c>
      <c r="B127" s="37"/>
      <c r="C127" s="14">
        <v>2</v>
      </c>
      <c r="D127" s="14">
        <v>3</v>
      </c>
      <c r="E127" s="14">
        <v>4</v>
      </c>
      <c r="F127" s="14">
        <v>5</v>
      </c>
      <c r="G127" s="14">
        <v>6</v>
      </c>
      <c r="H127" s="14">
        <v>7</v>
      </c>
      <c r="I127" s="14">
        <v>8</v>
      </c>
      <c r="J127" s="14">
        <v>9</v>
      </c>
      <c r="K127" s="14">
        <v>10</v>
      </c>
      <c r="L127" s="14">
        <v>11</v>
      </c>
      <c r="P127" s="14">
        <v>18</v>
      </c>
      <c r="Q127" s="14">
        <f>SUM(C198:C201)+'Dealer Stats'!B$8/100*(1-'Player Stats'!$AP$3/100)</f>
        <v>0.1761648775737949</v>
      </c>
      <c r="R127" s="14">
        <f>SUM(D198:D201)+'Dealer Stats'!C$8/100*(1-'Player Stats'!$AP$3/100)</f>
        <v>0.17764174880152966</v>
      </c>
      <c r="S127" s="14">
        <f>SUM(E198:E201)+'Dealer Stats'!D$8/100*(1-'Player Stats'!$AP$3/100)</f>
        <v>0.17906551283621816</v>
      </c>
      <c r="T127" s="14">
        <f>SUM(F198:F201)+'Dealer Stats'!E$8/100*(1-'Player Stats'!$AP$3/100)</f>
        <v>0.18082584219138137</v>
      </c>
      <c r="U127" s="14">
        <f>SUM(G198:G201)+'Dealer Stats'!F$8/100*(1-'Player Stats'!$AP$3/100)</f>
        <v>0.1849735364839919</v>
      </c>
      <c r="V127" s="14">
        <f>SUM(H198:H201)+'Dealer Stats'!G$8/100*(1-'Player Stats'!$AP$3/100)</f>
        <v>0.19602758317651237</v>
      </c>
      <c r="W127" s="14">
        <f>SUM(I198:I201)+'Dealer Stats'!H$8/100*(1-'Player Stats'!$AP$3/100)</f>
        <v>0.19464129673048644</v>
      </c>
      <c r="X127" s="14">
        <f>SUM(J198:J201)+'Dealer Stats'!I$8/100*(1-'Player Stats'!$AP$3/100)</f>
        <v>0.17161475198461512</v>
      </c>
      <c r="Y127" s="14">
        <f>SUM(K198:K201)+'Dealer Stats'!J$8/100*(1-'Player Stats'!$AP$3/100)</f>
        <v>0.14438834623692204</v>
      </c>
      <c r="Z127" s="14">
        <f>SUM(L198:L201)+'Dealer Stats'!K$8/100*(1-'Player Stats'!$AP$3/100)</f>
        <v>0.12713493618593008</v>
      </c>
    </row>
    <row r="128" spans="1:26" x14ac:dyDescent="0.3">
      <c r="B128" s="14">
        <v>17</v>
      </c>
      <c r="C128" s="14">
        <f>SUM('Player Stats'!$I$4:$I$7)/100*'Dealer Stats'!B$3/100</f>
        <v>5.3546293590361164E-2</v>
      </c>
      <c r="D128" s="14">
        <f>SUM('Player Stats'!$I$4:$I$7)/100*'Dealer Stats'!C$3/100</f>
        <v>5.1623615594209332E-2</v>
      </c>
      <c r="E128" s="14">
        <f>SUM('Player Stats'!$I$4:$I$7)/100*'Dealer Stats'!D$3/100</f>
        <v>5.0274402107515846E-2</v>
      </c>
      <c r="F128" s="14">
        <f>SUM('Player Stats'!$I$4:$I$7)/100*'Dealer Stats'!E$3/100</f>
        <v>4.6941768666934669E-2</v>
      </c>
      <c r="G128" s="14">
        <f>SUM('Player Stats'!$I$4:$I$7)/100*'Dealer Stats'!F$3/100</f>
        <v>6.4216010120438302E-2</v>
      </c>
      <c r="H128" s="14">
        <f>SUM('Player Stats'!$I$4:$I$7)/100*'Dealer Stats'!G$3/100</f>
        <v>0.14281527227825627</v>
      </c>
      <c r="I128" s="14">
        <f>SUM('Player Stats'!$I$4:$I$7)/100*'Dealer Stats'!H$3/100</f>
        <v>4.996114912276297E-2</v>
      </c>
      <c r="J128" s="14">
        <f>SUM('Player Stats'!$I$4:$I$7)/100*'Dealer Stats'!I$3/100</f>
        <v>4.6568612981839813E-2</v>
      </c>
      <c r="K128" s="14">
        <f>SUM('Player Stats'!$I$4:$I$7)/100*'Dealer Stats'!J$3/100</f>
        <v>4.3363453425129622E-2</v>
      </c>
      <c r="L128" s="14">
        <f>SUM('Player Stats'!$I$4:$I$7)/100*'Dealer Stats'!K$3/100</f>
        <v>2.1162818207550921E-2</v>
      </c>
      <c r="P128" s="14">
        <v>19</v>
      </c>
      <c r="Q128" s="14">
        <f>SUM(C205:C208)+'Dealer Stats'!B$8/100*(1-'Player Stats'!$AQ$3/100)</f>
        <v>0.12744882616505843</v>
      </c>
      <c r="R128" s="14">
        <f>SUM(D205:D208)+'Dealer Stats'!C$8/100*(1-'Player Stats'!$AQ$3/100)</f>
        <v>0.12813366013905381</v>
      </c>
      <c r="S128" s="14">
        <f>SUM(E205:E208)+'Dealer Stats'!D$8/100*(1-'Player Stats'!$AQ$3/100)</f>
        <v>0.1288263680168874</v>
      </c>
      <c r="T128" s="14">
        <f>SUM(F205:F208)+'Dealer Stats'!E$8/100*(1-'Player Stats'!$AQ$3/100)</f>
        <v>0.12969785157240477</v>
      </c>
      <c r="U128" s="14">
        <f>SUM(G205:G208)+'Dealer Stats'!F$8/100*(1-'Player Stats'!$AQ$3/100)</f>
        <v>0.1317442352748919</v>
      </c>
      <c r="V128" s="14">
        <f>SUM(H205:H208)+'Dealer Stats'!G$8/100*(1-'Player Stats'!$AQ$3/100)</f>
        <v>0.13711700447370048</v>
      </c>
      <c r="W128" s="14">
        <f>SUM(I205:I208)+'Dealer Stats'!H$8/100*(1-'Player Stats'!$AQ$3/100)</f>
        <v>0.13853187659511657</v>
      </c>
      <c r="X128" s="14">
        <f>SUM(J205:J208)+'Dealer Stats'!I$8/100*(1-'Player Stats'!$AQ$3/100)</f>
        <v>0.13588520186204422</v>
      </c>
      <c r="Y128" s="14">
        <f>SUM(K205:K208)+'Dealer Stats'!J$8/100*(1-'Player Stats'!$AQ$3/100)</f>
        <v>0.11099139951261755</v>
      </c>
      <c r="Z128" s="14">
        <f>SUM(L205:L208)+'Dealer Stats'!K$8/100*(1-'Player Stats'!$AQ$3/100)</f>
        <v>9.3457701291090017E-2</v>
      </c>
    </row>
    <row r="129" spans="1:26" x14ac:dyDescent="0.3">
      <c r="B129" s="14">
        <v>18</v>
      </c>
      <c r="C129" s="14">
        <f>SUM('Player Stats'!$I$5:$I$7)/100*'Dealer Stats'!B$4/100</f>
        <v>1.0204598262629906E-2</v>
      </c>
      <c r="D129" s="14">
        <f>SUM('Player Stats'!$I$5:$I$7)/100*'Dealer Stats'!C$4/100</f>
        <v>9.9360300679853918E-3</v>
      </c>
      <c r="E129" s="14">
        <f>SUM('Player Stats'!$I$5:$I$7)/100*'Dealer Stats'!D$4/100</f>
        <v>9.4840699771851916E-3</v>
      </c>
      <c r="F129" s="14">
        <f>SUM('Player Stats'!$I$5:$I$7)/100*'Dealer Stats'!E$4/100</f>
        <v>9.3511553979966563E-3</v>
      </c>
      <c r="G129" s="14">
        <f>SUM('Player Stats'!$I$5:$I$7)/100*'Dealer Stats'!F$4/100</f>
        <v>8.1996177388302654E-3</v>
      </c>
      <c r="H129" s="14">
        <f>SUM('Player Stats'!$I$5:$I$7)/100*'Dealer Stats'!G$4/100</f>
        <v>1.0635029505193041E-2</v>
      </c>
      <c r="I129" s="14">
        <f>SUM('Player Stats'!$I$5:$I$7)/100*'Dealer Stats'!H$4/100</f>
        <v>2.7683569363102553E-2</v>
      </c>
      <c r="J129" s="14">
        <f>SUM('Player Stats'!$I$5:$I$7)/100*'Dealer Stats'!I$4/100</f>
        <v>9.0467826326922698E-3</v>
      </c>
      <c r="K129" s="14">
        <f>SUM('Player Stats'!$I$5:$I$7)/100*'Dealer Stats'!J$4/100</f>
        <v>8.6064463253487031E-3</v>
      </c>
      <c r="L129" s="14">
        <f>SUM('Player Stats'!$I$5:$I$7)/100*'Dealer Stats'!K$4/100</f>
        <v>8.8004867862223404E-3</v>
      </c>
      <c r="P129" s="14">
        <v>20</v>
      </c>
      <c r="Q129" s="14">
        <f>SUM(C212:C215)+'Dealer Stats'!B$8/100*(1-'Player Stats'!$AR$3/100)</f>
        <v>6.805502423922459E-2</v>
      </c>
      <c r="R129" s="14">
        <f>SUM(D212:D215)+'Dealer Stats'!C$8/100*(1-'Player Stats'!$AR$3/100)</f>
        <v>6.8288825831435099E-2</v>
      </c>
      <c r="S129" s="14">
        <f>SUM(E212:E215)+'Dealer Stats'!D$8/100*(1-'Player Stats'!$AR$3/100)</f>
        <v>6.8486970991854051E-2</v>
      </c>
      <c r="T129" s="14">
        <f>SUM(F212:F215)+'Dealer Stats'!E$8/100*(1-'Player Stats'!$AR$3/100)</f>
        <v>6.875045212615627E-2</v>
      </c>
      <c r="U129" s="14">
        <f>SUM(G212:G215)+'Dealer Stats'!F$8/100*(1-'Player Stats'!$AR$3/100)</f>
        <v>6.9436566928666649E-2</v>
      </c>
      <c r="V129" s="14">
        <f>SUM(H212:H215)+'Dealer Stats'!G$8/100*(1-'Player Stats'!$AR$3/100)</f>
        <v>7.1227038447778737E-2</v>
      </c>
      <c r="W129" s="14">
        <f>SUM(I212:I215)+'Dealer Stats'!H$8/100*(1-'Player Stats'!$AR$3/100)</f>
        <v>7.1566170369799023E-2</v>
      </c>
      <c r="X129" s="14">
        <f>SUM(J212:J215)+'Dealer Stats'!I$8/100*(1-'Player Stats'!$AR$3/100)</f>
        <v>7.2219885564912198E-2</v>
      </c>
      <c r="Y129" s="14">
        <f>SUM(K212:K215)+'Dealer Stats'!J$8/100*(1-'Player Stats'!$AR$3/100)</f>
        <v>6.8290037261526368E-2</v>
      </c>
      <c r="Z129" s="14">
        <f>SUM(L212:L215)+'Dealer Stats'!K$8/100*(1-'Player Stats'!$AR$3/100)</f>
        <v>5.0722294815043326E-2</v>
      </c>
    </row>
    <row r="130" spans="1:26" x14ac:dyDescent="0.3">
      <c r="B130" s="14">
        <v>19</v>
      </c>
      <c r="C130" s="14">
        <f>SUM('Player Stats'!$I$6:$I$7)/100*'Dealer Stats'!B$5/100</f>
        <v>0</v>
      </c>
      <c r="D130" s="14">
        <f>SUM('Player Stats'!$I$6:$I$7)/100*'Dealer Stats'!C$5/100</f>
        <v>0</v>
      </c>
      <c r="E130" s="14">
        <f>SUM('Player Stats'!$I$6:$I$7)/100*'Dealer Stats'!D$5/100</f>
        <v>0</v>
      </c>
      <c r="F130" s="14">
        <f>SUM('Player Stats'!$I$6:$I$7)/100*'Dealer Stats'!E$5/100</f>
        <v>0</v>
      </c>
      <c r="G130" s="14">
        <f>SUM('Player Stats'!$I$6:$I$7)/100*'Dealer Stats'!F$5/100</f>
        <v>0</v>
      </c>
      <c r="H130" s="14">
        <f>SUM('Player Stats'!$I$6:$I$7)/100*'Dealer Stats'!G$5/100</f>
        <v>0</v>
      </c>
      <c r="I130" s="14">
        <f>SUM('Player Stats'!$I$6:$I$7)/100*'Dealer Stats'!H$5/100</f>
        <v>0</v>
      </c>
      <c r="J130" s="14">
        <f>SUM('Player Stats'!$I$6:$I$7)/100*'Dealer Stats'!I$5/100</f>
        <v>0</v>
      </c>
      <c r="K130" s="14">
        <f>SUM('Player Stats'!$I$6:$I$7)/100*'Dealer Stats'!J$5/100</f>
        <v>0</v>
      </c>
      <c r="L130" s="14">
        <f>SUM('Player Stats'!$I$6:$I$7)/100*'Dealer Stats'!K$5/100</f>
        <v>0</v>
      </c>
    </row>
    <row r="131" spans="1:26" x14ac:dyDescent="0.3">
      <c r="B131" s="14">
        <v>20</v>
      </c>
      <c r="C131" s="14">
        <f>SUM('Player Stats'!$I$7)/100*'Dealer Stats'!B$7/100</f>
        <v>0</v>
      </c>
      <c r="D131" s="14">
        <f>SUM('Player Stats'!$I$7)/100*'Dealer Stats'!C$7/100</f>
        <v>0</v>
      </c>
      <c r="E131" s="14">
        <f>SUM('Player Stats'!$I$7)/100*'Dealer Stats'!D$7/100</f>
        <v>0</v>
      </c>
      <c r="F131" s="14">
        <f>SUM('Player Stats'!$I$7)/100*'Dealer Stats'!E$7/100</f>
        <v>0</v>
      </c>
      <c r="G131" s="14">
        <f>SUM('Player Stats'!$I$7)/100*'Dealer Stats'!F$7/100</f>
        <v>0</v>
      </c>
      <c r="H131" s="14">
        <f>SUM('Player Stats'!$I$7)/100*'Dealer Stats'!G$7/100</f>
        <v>0</v>
      </c>
      <c r="I131" s="14">
        <f>SUM('Player Stats'!$I$7)/100*'Dealer Stats'!H$7/100</f>
        <v>0</v>
      </c>
      <c r="J131" s="14">
        <f>SUM('Player Stats'!$I$7)/100*'Dealer Stats'!I$7/100</f>
        <v>0</v>
      </c>
      <c r="K131" s="14">
        <f>SUM('Player Stats'!$I$7)/100*'Dealer Stats'!J$7/100</f>
        <v>0</v>
      </c>
      <c r="L131" s="14">
        <f>SUM('Player Stats'!$I$7)/100*'Dealer Stats'!K$7/100</f>
        <v>0</v>
      </c>
    </row>
    <row r="133" spans="1:26" x14ac:dyDescent="0.3">
      <c r="A133" s="41" t="s">
        <v>44</v>
      </c>
      <c r="B133" s="41"/>
      <c r="C133" s="41"/>
      <c r="Q133" s="38" t="s">
        <v>56</v>
      </c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x14ac:dyDescent="0.3">
      <c r="A134" s="37" t="s">
        <v>10</v>
      </c>
      <c r="B134" s="37"/>
      <c r="C134" s="14">
        <v>2</v>
      </c>
      <c r="D134" s="14">
        <v>3</v>
      </c>
      <c r="E134" s="14">
        <v>4</v>
      </c>
      <c r="F134" s="14">
        <v>5</v>
      </c>
      <c r="G134" s="14">
        <v>6</v>
      </c>
      <c r="H134" s="14">
        <v>7</v>
      </c>
      <c r="I134" s="14">
        <v>8</v>
      </c>
      <c r="J134" s="14">
        <v>9</v>
      </c>
      <c r="K134" s="14">
        <v>10</v>
      </c>
      <c r="L134" s="14">
        <v>11</v>
      </c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x14ac:dyDescent="0.3">
      <c r="B135" s="14">
        <v>17</v>
      </c>
      <c r="C135" s="14">
        <f>SUM('Player Stats'!$J$4:$J$7)/100*'Dealer Stats'!B$3/100</f>
        <v>6.4319651473368336E-2</v>
      </c>
      <c r="D135" s="14">
        <f>SUM('Player Stats'!$J$4:$J$7)/100*'Dealer Stats'!C$3/100</f>
        <v>6.2010136279766571E-2</v>
      </c>
      <c r="E135" s="14">
        <f>SUM('Player Stats'!$J$4:$J$7)/100*'Dealer Stats'!D$3/100</f>
        <v>6.0389464980064984E-2</v>
      </c>
      <c r="F135" s="14">
        <f>SUM('Player Stats'!$J$4:$J$7)/100*'Dealer Stats'!E$3/100</f>
        <v>5.638631542453236E-2</v>
      </c>
      <c r="G135" s="14">
        <f>SUM('Player Stats'!$J$4:$J$7)/100*'Dealer Stats'!F$3/100</f>
        <v>7.7136083807309269E-2</v>
      </c>
      <c r="H135" s="14">
        <f>SUM('Player Stats'!$J$4:$J$7)/100*'Dealer Stats'!G$3/100</f>
        <v>0.17154928795417468</v>
      </c>
      <c r="I135" s="14">
        <f>SUM('Player Stats'!$J$4:$J$7)/100*'Dealer Stats'!H$3/100</f>
        <v>6.0013186409666901E-2</v>
      </c>
      <c r="J135" s="14">
        <f>SUM('Player Stats'!$J$4:$J$7)/100*'Dealer Stats'!I$3/100</f>
        <v>5.5938081905435394E-2</v>
      </c>
      <c r="K135" s="14">
        <f>SUM('Player Stats'!$J$4:$J$7)/100*'Dealer Stats'!J$3/100</f>
        <v>5.2088053606908213E-2</v>
      </c>
      <c r="L135" s="14">
        <f>SUM('Player Stats'!$J$4:$J$7)/100*'Dealer Stats'!K$3/100</f>
        <v>2.5420715422756261E-2</v>
      </c>
      <c r="Q135" s="14">
        <v>2</v>
      </c>
      <c r="R135" s="14">
        <v>3</v>
      </c>
      <c r="S135" s="14">
        <v>4</v>
      </c>
      <c r="T135" s="14">
        <v>5</v>
      </c>
      <c r="U135" s="14">
        <v>6</v>
      </c>
      <c r="V135" s="14">
        <v>7</v>
      </c>
      <c r="W135" s="14">
        <v>8</v>
      </c>
      <c r="X135" s="14">
        <v>9</v>
      </c>
      <c r="Y135" s="14">
        <v>10</v>
      </c>
      <c r="Z135" s="14">
        <v>11</v>
      </c>
    </row>
    <row r="136" spans="1:26" x14ac:dyDescent="0.3">
      <c r="B136" s="14">
        <v>18</v>
      </c>
      <c r="C136" s="14">
        <f>SUM('Player Stats'!$J$5:$J$7)/100*'Dealer Stats'!B$4/100</f>
        <v>5.1283480677506967E-2</v>
      </c>
      <c r="D136" s="14">
        <f>SUM('Player Stats'!$J$5:$J$7)/100*'Dealer Stats'!C$4/100</f>
        <v>4.9933784053869841E-2</v>
      </c>
      <c r="E136" s="14">
        <f>SUM('Player Stats'!$J$5:$J$7)/100*'Dealer Stats'!D$4/100</f>
        <v>4.7662446565902634E-2</v>
      </c>
      <c r="F136" s="14">
        <f>SUM('Player Stats'!$J$5:$J$7)/100*'Dealer Stats'!E$4/100</f>
        <v>4.699448080398369E-2</v>
      </c>
      <c r="G136" s="14">
        <f>SUM('Player Stats'!$J$5:$J$7)/100*'Dealer Stats'!F$4/100</f>
        <v>4.1207397591747401E-2</v>
      </c>
      <c r="H136" s="14">
        <f>SUM('Player Stats'!$J$5:$J$7)/100*'Dealer Stats'!G$4/100</f>
        <v>5.3446624364585631E-2</v>
      </c>
      <c r="I136" s="14">
        <f>SUM('Player Stats'!$J$5:$J$7)/100*'Dealer Stats'!H$4/100</f>
        <v>0.13912451602491691</v>
      </c>
      <c r="J136" s="14">
        <f>SUM('Player Stats'!$J$5:$J$7)/100*'Dealer Stats'!I$4/100</f>
        <v>4.5464847355755802E-2</v>
      </c>
      <c r="K136" s="14">
        <f>SUM('Player Stats'!$J$5:$J$7)/100*'Dealer Stats'!J$4/100</f>
        <v>4.3251925501501559E-2</v>
      </c>
      <c r="L136" s="14">
        <f>SUM('Player Stats'!$J$5:$J$7)/100*'Dealer Stats'!K$4/100</f>
        <v>4.4227081011768872E-2</v>
      </c>
      <c r="P136" s="14">
        <v>6</v>
      </c>
      <c r="Q136" s="14">
        <f>'Dealer Stats'!B$8/100</f>
        <v>0.36510702263797301</v>
      </c>
      <c r="R136" s="14">
        <f>'Dealer Stats'!C$8/100</f>
        <v>0.38388054354198159</v>
      </c>
      <c r="S136" s="14">
        <f>'Dealer Stats'!D$8/100</f>
        <v>0.40276003232576441</v>
      </c>
      <c r="T136" s="14">
        <f>'Dealer Stats'!E$8/100</f>
        <v>0.42467784901729094</v>
      </c>
      <c r="U136" s="14">
        <f>'Dealer Stats'!F$8/100</f>
        <v>0.42238329041700517</v>
      </c>
      <c r="V136" s="14">
        <f>'Dealer Stats'!G$8/100</f>
        <v>0.261737739182199</v>
      </c>
      <c r="W136" s="14">
        <f>'Dealer Stats'!H$8/100</f>
        <v>0.2438387201183706</v>
      </c>
      <c r="X136" s="14">
        <f>'Dealer Stats'!I$8/100</f>
        <v>0.22925142288328501</v>
      </c>
      <c r="Y136" s="14">
        <f>'Dealer Stats'!J$8/100</f>
        <v>0.2125019093612748</v>
      </c>
      <c r="Z136" s="14">
        <f>'Dealer Stats'!K$8/100</f>
        <v>0.27075844008772032</v>
      </c>
    </row>
    <row r="137" spans="1:26" x14ac:dyDescent="0.3">
      <c r="B137" s="14">
        <v>19</v>
      </c>
      <c r="C137" s="14">
        <f>SUM('Player Stats'!$J$6:$J$7)/100*'Dealer Stats'!B$5/100</f>
        <v>9.9006377391659961E-3</v>
      </c>
      <c r="D137" s="14">
        <f>SUM('Player Stats'!$J$6:$J$7)/100*'Dealer Stats'!C$5/100</f>
        <v>9.5510980694520093E-3</v>
      </c>
      <c r="E137" s="14">
        <f>SUM('Player Stats'!$J$6:$J$7)/100*'Dealer Stats'!D$5/100</f>
        <v>9.3067105438250884E-3</v>
      </c>
      <c r="F137" s="14">
        <f>SUM('Player Stats'!$J$6:$J$7)/100*'Dealer Stats'!E$5/100</f>
        <v>9.0161706204902239E-3</v>
      </c>
      <c r="G137" s="14">
        <f>SUM('Player Stats'!$J$6:$J$7)/100*'Dealer Stats'!F$5/100</f>
        <v>8.2520365864070539E-3</v>
      </c>
      <c r="H137" s="14">
        <f>SUM('Player Stats'!$J$6:$J$7)/100*'Dealer Stats'!G$5/100</f>
        <v>6.0909899967957881E-3</v>
      </c>
      <c r="I137" s="14">
        <f>SUM('Player Stats'!$J$6:$J$7)/100*'Dealer Stats'!H$5/100</f>
        <v>9.9903732903001766E-3</v>
      </c>
      <c r="J137" s="14">
        <f>SUM('Player Stats'!$J$6:$J$7)/100*'Dealer Stats'!I$5/100</f>
        <v>2.7253229385899202E-2</v>
      </c>
      <c r="K137" s="14">
        <f>SUM('Player Stats'!$J$6:$J$7)/100*'Dealer Stats'!J$5/100</f>
        <v>8.6821012419831915E-3</v>
      </c>
      <c r="L137" s="14">
        <f>SUM('Player Stats'!$J$6:$J$7)/100*'Dealer Stats'!K$5/100</f>
        <v>8.5042364011714885E-3</v>
      </c>
      <c r="P137" s="14">
        <v>7</v>
      </c>
      <c r="Q137" s="14">
        <f>'Dealer Stats'!B$8/100</f>
        <v>0.36510702263797301</v>
      </c>
      <c r="R137" s="14">
        <f>'Dealer Stats'!C$8/100</f>
        <v>0.38388054354198159</v>
      </c>
      <c r="S137" s="14">
        <f>'Dealer Stats'!D$8/100</f>
        <v>0.40276003232576441</v>
      </c>
      <c r="T137" s="14">
        <f>'Dealer Stats'!E$8/100</f>
        <v>0.42467784901729094</v>
      </c>
      <c r="U137" s="14">
        <f>'Dealer Stats'!F$8/100</f>
        <v>0.42238329041700517</v>
      </c>
      <c r="V137" s="14">
        <f>'Dealer Stats'!G$8/100</f>
        <v>0.261737739182199</v>
      </c>
      <c r="W137" s="14">
        <f>'Dealer Stats'!H$8/100</f>
        <v>0.2438387201183706</v>
      </c>
      <c r="X137" s="14">
        <f>'Dealer Stats'!I$8/100</f>
        <v>0.22925142288328501</v>
      </c>
      <c r="Y137" s="14">
        <f>'Dealer Stats'!J$8/100</f>
        <v>0.2125019093612748</v>
      </c>
      <c r="Z137" s="14">
        <f>'Dealer Stats'!K$8/100</f>
        <v>0.27075844008772032</v>
      </c>
    </row>
    <row r="138" spans="1:26" x14ac:dyDescent="0.3">
      <c r="B138" s="14">
        <v>20</v>
      </c>
      <c r="C138" s="14">
        <f>SUM('Player Stats'!$J$7)/100*'Dealer Stats'!B$7/100</f>
        <v>0</v>
      </c>
      <c r="D138" s="14">
        <f>SUM('Player Stats'!$J$7)/100*'Dealer Stats'!C$7/100</f>
        <v>0</v>
      </c>
      <c r="E138" s="14">
        <f>SUM('Player Stats'!$J$7)/100*'Dealer Stats'!D$7/100</f>
        <v>0</v>
      </c>
      <c r="F138" s="14">
        <f>SUM('Player Stats'!$J$7)/100*'Dealer Stats'!E$7/100</f>
        <v>0</v>
      </c>
      <c r="G138" s="14">
        <f>SUM('Player Stats'!$J$7)/100*'Dealer Stats'!F$7/100</f>
        <v>0</v>
      </c>
      <c r="H138" s="14">
        <f>SUM('Player Stats'!$J$7)/100*'Dealer Stats'!G$7/100</f>
        <v>0</v>
      </c>
      <c r="I138" s="14">
        <f>SUM('Player Stats'!$J$7)/100*'Dealer Stats'!H$7/100</f>
        <v>0</v>
      </c>
      <c r="J138" s="14">
        <f>SUM('Player Stats'!$J$7)/100*'Dealer Stats'!I$7/100</f>
        <v>0</v>
      </c>
      <c r="K138" s="14">
        <f>SUM('Player Stats'!$J$7)/100*'Dealer Stats'!J$7/100</f>
        <v>0</v>
      </c>
      <c r="L138" s="14">
        <f>SUM('Player Stats'!$J$7)/100*'Dealer Stats'!K$7/100</f>
        <v>0</v>
      </c>
      <c r="P138" s="14">
        <v>8</v>
      </c>
      <c r="Q138" s="14">
        <f>'Dealer Stats'!B$8/100</f>
        <v>0.36510702263797301</v>
      </c>
      <c r="R138" s="14">
        <f>'Dealer Stats'!C$8/100</f>
        <v>0.38388054354198159</v>
      </c>
      <c r="S138" s="14">
        <f>'Dealer Stats'!D$8/100</f>
        <v>0.40276003232576441</v>
      </c>
      <c r="T138" s="14">
        <f>'Dealer Stats'!E$8/100</f>
        <v>0.42467784901729094</v>
      </c>
      <c r="U138" s="14">
        <f>'Dealer Stats'!F$8/100</f>
        <v>0.42238329041700517</v>
      </c>
      <c r="V138" s="14">
        <f>'Dealer Stats'!G$8/100</f>
        <v>0.261737739182199</v>
      </c>
      <c r="W138" s="14">
        <f>'Dealer Stats'!H$8/100</f>
        <v>0.2438387201183706</v>
      </c>
      <c r="X138" s="14">
        <f>'Dealer Stats'!I$8/100</f>
        <v>0.22925142288328501</v>
      </c>
      <c r="Y138" s="14">
        <f>'Dealer Stats'!J$8/100</f>
        <v>0.2125019093612748</v>
      </c>
      <c r="Z138" s="14">
        <f>'Dealer Stats'!K$8/100</f>
        <v>0.27075844008772032</v>
      </c>
    </row>
    <row r="139" spans="1:26" x14ac:dyDescent="0.3">
      <c r="P139" s="14">
        <v>9</v>
      </c>
      <c r="Q139" s="14">
        <f>'Dealer Stats'!B$8/100</f>
        <v>0.36510702263797301</v>
      </c>
      <c r="R139" s="14">
        <f>'Dealer Stats'!C$8/100</f>
        <v>0.38388054354198159</v>
      </c>
      <c r="S139" s="14">
        <f>'Dealer Stats'!D$8/100</f>
        <v>0.40276003232576441</v>
      </c>
      <c r="T139" s="14">
        <f>'Dealer Stats'!E$8/100</f>
        <v>0.42467784901729094</v>
      </c>
      <c r="U139" s="14">
        <f>'Dealer Stats'!F$8/100</f>
        <v>0.42238329041700517</v>
      </c>
      <c r="V139" s="14">
        <f>'Dealer Stats'!G$8/100</f>
        <v>0.261737739182199</v>
      </c>
      <c r="W139" s="14">
        <f>'Dealer Stats'!H$8/100</f>
        <v>0.2438387201183706</v>
      </c>
      <c r="X139" s="14">
        <f>'Dealer Stats'!I$8/100</f>
        <v>0.22925142288328501</v>
      </c>
      <c r="Y139" s="14">
        <f>'Dealer Stats'!J$8/100</f>
        <v>0.2125019093612748</v>
      </c>
      <c r="Z139" s="14">
        <f>'Dealer Stats'!K$8/100</f>
        <v>0.27075844008772032</v>
      </c>
    </row>
    <row r="140" spans="1:26" x14ac:dyDescent="0.3">
      <c r="A140" s="41" t="s">
        <v>45</v>
      </c>
      <c r="B140" s="41"/>
      <c r="C140" s="41"/>
      <c r="P140" s="14">
        <v>10</v>
      </c>
      <c r="Q140" s="14">
        <f>'Dealer Stats'!B$8/100</f>
        <v>0.36510702263797301</v>
      </c>
      <c r="R140" s="14">
        <f>'Dealer Stats'!C$8/100</f>
        <v>0.38388054354198159</v>
      </c>
      <c r="S140" s="14">
        <f>'Dealer Stats'!D$8/100</f>
        <v>0.40276003232576441</v>
      </c>
      <c r="T140" s="14">
        <f>'Dealer Stats'!E$8/100</f>
        <v>0.42467784901729094</v>
      </c>
      <c r="U140" s="14">
        <f>'Dealer Stats'!F$8/100</f>
        <v>0.42238329041700517</v>
      </c>
      <c r="V140" s="14">
        <f>'Dealer Stats'!G$8/100</f>
        <v>0.261737739182199</v>
      </c>
      <c r="W140" s="14">
        <f>'Dealer Stats'!H$8/100</f>
        <v>0.2438387201183706</v>
      </c>
      <c r="X140" s="14">
        <f>'Dealer Stats'!I$8/100</f>
        <v>0.22925142288328501</v>
      </c>
      <c r="Y140" s="14">
        <f>'Dealer Stats'!J$8/100</f>
        <v>0.2125019093612748</v>
      </c>
      <c r="Z140" s="14">
        <f>'Dealer Stats'!K$8/100</f>
        <v>0.27075844008772032</v>
      </c>
    </row>
    <row r="141" spans="1:26" x14ac:dyDescent="0.3">
      <c r="A141" s="37" t="s">
        <v>10</v>
      </c>
      <c r="B141" s="37"/>
      <c r="C141" s="14">
        <v>2</v>
      </c>
      <c r="D141" s="14">
        <v>3</v>
      </c>
      <c r="E141" s="14">
        <v>4</v>
      </c>
      <c r="F141" s="14">
        <v>5</v>
      </c>
      <c r="G141" s="14">
        <v>6</v>
      </c>
      <c r="H141" s="14">
        <v>7</v>
      </c>
      <c r="I141" s="14">
        <v>8</v>
      </c>
      <c r="J141" s="14">
        <v>9</v>
      </c>
      <c r="K141" s="14">
        <v>10</v>
      </c>
      <c r="L141" s="14">
        <v>11</v>
      </c>
      <c r="P141" s="14">
        <v>11</v>
      </c>
      <c r="Q141" s="14">
        <f>'Dealer Stats'!B$8/100</f>
        <v>0.36510702263797301</v>
      </c>
      <c r="R141" s="14">
        <f>'Dealer Stats'!C$8/100</f>
        <v>0.38388054354198159</v>
      </c>
      <c r="S141" s="14">
        <f>'Dealer Stats'!D$8/100</f>
        <v>0.40276003232576441</v>
      </c>
      <c r="T141" s="14">
        <f>'Dealer Stats'!E$8/100</f>
        <v>0.42467784901729094</v>
      </c>
      <c r="U141" s="14">
        <f>'Dealer Stats'!F$8/100</f>
        <v>0.42238329041700517</v>
      </c>
      <c r="V141" s="14">
        <f>'Dealer Stats'!G$8/100</f>
        <v>0.261737739182199</v>
      </c>
      <c r="W141" s="14">
        <f>'Dealer Stats'!H$8/100</f>
        <v>0.2438387201183706</v>
      </c>
      <c r="X141" s="14">
        <f>'Dealer Stats'!I$8/100</f>
        <v>0.22925142288328501</v>
      </c>
      <c r="Y141" s="14">
        <f>'Dealer Stats'!J$8/100</f>
        <v>0.2125019093612748</v>
      </c>
      <c r="Z141" s="14">
        <f>'Dealer Stats'!K$8/100</f>
        <v>0.27075844008772032</v>
      </c>
    </row>
    <row r="142" spans="1:26" x14ac:dyDescent="0.3">
      <c r="B142" s="14">
        <v>17</v>
      </c>
      <c r="C142" s="14">
        <f>SUM('Player Stats'!$K$4:$K$7)/100*'Dealer Stats'!B$3/100</f>
        <v>7.5039743924629046E-2</v>
      </c>
      <c r="D142" s="14">
        <f>SUM('Player Stats'!$K$4:$K$7)/100*'Dealer Stats'!C$3/100</f>
        <v>7.2345304126713264E-2</v>
      </c>
      <c r="E142" s="14">
        <f>SUM('Player Stats'!$K$4:$K$7)/100*'Dealer Stats'!D$3/100</f>
        <v>7.0454517150574908E-2</v>
      </c>
      <c r="F142" s="14">
        <f>SUM('Player Stats'!$K$4:$K$7)/100*'Dealer Stats'!E$3/100</f>
        <v>6.5784166633151162E-2</v>
      </c>
      <c r="G142" s="14">
        <f>SUM('Player Stats'!$K$4:$K$7)/100*'Dealer Stats'!F$3/100</f>
        <v>8.9992278310865162E-2</v>
      </c>
      <c r="H142" s="14">
        <f>SUM('Player Stats'!$K$4:$K$7)/100*'Dealer Stats'!G$3/100</f>
        <v>0.20014123745468076</v>
      </c>
      <c r="I142" s="14">
        <f>SUM('Player Stats'!$K$4:$K$7)/100*'Dealer Stats'!H$3/100</f>
        <v>7.0015524604436982E-2</v>
      </c>
      <c r="J142" s="14">
        <f>SUM('Player Stats'!$K$4:$K$7)/100*'Dealer Stats'!I$3/100</f>
        <v>6.5261226478455225E-2</v>
      </c>
      <c r="K142" s="14">
        <f>SUM('Player Stats'!$K$4:$K$7)/100*'Dealer Stats'!J$3/100</f>
        <v>6.0769517785915488E-2</v>
      </c>
      <c r="L142" s="14">
        <f>SUM('Player Stats'!$K$4:$K$7)/100*'Dealer Stats'!K$3/100</f>
        <v>2.9657560823294082E-2</v>
      </c>
      <c r="P142" s="14">
        <v>12</v>
      </c>
      <c r="Q142" s="14">
        <f>'Dealer Stats'!B$8/100</f>
        <v>0.36510702263797301</v>
      </c>
      <c r="R142" s="14">
        <f>'Dealer Stats'!C$8/100</f>
        <v>0.38388054354198159</v>
      </c>
      <c r="S142" s="14">
        <f>'Dealer Stats'!D$8/100</f>
        <v>0.40276003232576441</v>
      </c>
      <c r="T142" s="14">
        <f>'Dealer Stats'!E$8/100</f>
        <v>0.42467784901729094</v>
      </c>
      <c r="U142" s="14">
        <f>'Dealer Stats'!F$8/100</f>
        <v>0.42238329041700517</v>
      </c>
      <c r="V142" s="14">
        <f>'Dealer Stats'!G$8/100</f>
        <v>0.261737739182199</v>
      </c>
      <c r="W142" s="14">
        <f>'Dealer Stats'!H$8/100</f>
        <v>0.2438387201183706</v>
      </c>
      <c r="X142" s="14">
        <f>'Dealer Stats'!I$8/100</f>
        <v>0.22925142288328501</v>
      </c>
      <c r="Y142" s="14">
        <f>'Dealer Stats'!J$8/100</f>
        <v>0.2125019093612748</v>
      </c>
      <c r="Z142" s="14">
        <f>'Dealer Stats'!K$8/100</f>
        <v>0.27075844008772032</v>
      </c>
    </row>
    <row r="143" spans="1:26" x14ac:dyDescent="0.3">
      <c r="B143" s="14">
        <v>18</v>
      </c>
      <c r="C143" s="14">
        <f>SUM('Player Stats'!$K$5:$K$7)/100*'Dealer Stats'!B$4/100</f>
        <v>6.1679530767606794E-2</v>
      </c>
      <c r="D143" s="14">
        <f>SUM('Player Stats'!$K$5:$K$7)/100*'Dealer Stats'!C$4/100</f>
        <v>6.0056227253009853E-2</v>
      </c>
      <c r="E143" s="14">
        <f>SUM('Player Stats'!$K$5:$K$7)/100*'Dealer Stats'!D$4/100</f>
        <v>5.7324450302188773E-2</v>
      </c>
      <c r="F143" s="14">
        <f>SUM('Player Stats'!$K$5:$K$7)/100*'Dealer Stats'!E$4/100</f>
        <v>5.6521076306904207E-2</v>
      </c>
      <c r="G143" s="14">
        <f>SUM('Player Stats'!$K$5:$K$7)/100*'Dealer Stats'!F$4/100</f>
        <v>4.9560851058379186E-2</v>
      </c>
      <c r="H143" s="14">
        <f>SUM('Player Stats'!$K$5:$K$7)/100*'Dealer Stats'!G$4/100</f>
        <v>6.4281181159492967E-2</v>
      </c>
      <c r="I143" s="14">
        <f>SUM('Player Stats'!$K$5:$K$7)/100*'Dealer Stats'!H$4/100</f>
        <v>0.16732746594657272</v>
      </c>
      <c r="J143" s="14">
        <f>SUM('Player Stats'!$K$5:$K$7)/100*'Dealer Stats'!I$4/100</f>
        <v>5.4681359655719242E-2</v>
      </c>
      <c r="K143" s="14">
        <f>SUM('Player Stats'!$K$5:$K$7)/100*'Dealer Stats'!J$4/100</f>
        <v>5.2019840199695855E-2</v>
      </c>
      <c r="L143" s="14">
        <f>SUM('Player Stats'!$K$5:$K$7)/100*'Dealer Stats'!K$4/100</f>
        <v>5.3192676627803477E-2</v>
      </c>
      <c r="P143" s="14">
        <v>13</v>
      </c>
      <c r="Q143" s="14">
        <f>'Dealer Stats'!B$8/100</f>
        <v>0.36510702263797301</v>
      </c>
      <c r="R143" s="14">
        <f>'Dealer Stats'!C$8/100</f>
        <v>0.38388054354198159</v>
      </c>
      <c r="S143" s="14">
        <f>'Dealer Stats'!D$8/100</f>
        <v>0.40276003232576441</v>
      </c>
      <c r="T143" s="14">
        <f>'Dealer Stats'!E$8/100</f>
        <v>0.42467784901729094</v>
      </c>
      <c r="U143" s="14">
        <f>'Dealer Stats'!F$8/100</f>
        <v>0.42238329041700517</v>
      </c>
      <c r="V143" s="14">
        <f>'Dealer Stats'!G$8/100</f>
        <v>0.261737739182199</v>
      </c>
      <c r="W143" s="14">
        <f>'Dealer Stats'!H$8/100</f>
        <v>0.2438387201183706</v>
      </c>
      <c r="X143" s="14">
        <f>'Dealer Stats'!I$8/100</f>
        <v>0.22925142288328501</v>
      </c>
      <c r="Y143" s="14">
        <f>'Dealer Stats'!J$8/100</f>
        <v>0.2125019093612748</v>
      </c>
      <c r="Z143" s="14">
        <f>'Dealer Stats'!K$8/100</f>
        <v>0.27075844008772032</v>
      </c>
    </row>
    <row r="144" spans="1:26" x14ac:dyDescent="0.3">
      <c r="B144" s="14">
        <v>19</v>
      </c>
      <c r="C144" s="14">
        <f>SUM('Player Stats'!$K$6:$K$7)/100*'Dealer Stats'!B$5/100</f>
        <v>4.9522445306829199E-2</v>
      </c>
      <c r="D144" s="14">
        <f>SUM('Player Stats'!$K$6:$K$7)/100*'Dealer Stats'!C$5/100</f>
        <v>4.7774067108170233E-2</v>
      </c>
      <c r="E144" s="14">
        <f>SUM('Player Stats'!$K$6:$K$7)/100*'Dealer Stats'!D$5/100</f>
        <v>4.6551654149492479E-2</v>
      </c>
      <c r="F144" s="14">
        <f>SUM('Player Stats'!$K$6:$K$7)/100*'Dealer Stats'!E$5/100</f>
        <v>4.5098389436464686E-2</v>
      </c>
      <c r="G144" s="14">
        <f>SUM('Player Stats'!$K$6:$K$7)/100*'Dealer Stats'!F$5/100</f>
        <v>4.1276233035339942E-2</v>
      </c>
      <c r="H144" s="14">
        <f>SUM('Player Stats'!$K$6:$K$7)/100*'Dealer Stats'!G$5/100</f>
        <v>3.0466796879912161E-2</v>
      </c>
      <c r="I144" s="14">
        <f>SUM('Player Stats'!$K$6:$K$7)/100*'Dealer Stats'!H$5/100</f>
        <v>4.9971297596974197E-2</v>
      </c>
      <c r="J144" s="14">
        <f>SUM('Player Stats'!$K$6:$K$7)/100*'Dealer Stats'!I$5/100</f>
        <v>0.13631915410444603</v>
      </c>
      <c r="K144" s="14">
        <f>SUM('Player Stats'!$K$6:$K$7)/100*'Dealer Stats'!J$5/100</f>
        <v>4.3427392783354682E-2</v>
      </c>
      <c r="L144" s="14">
        <f>SUM('Player Stats'!$K$6:$K$7)/100*'Dealer Stats'!K$5/100</f>
        <v>4.2537722634505525E-2</v>
      </c>
      <c r="P144" s="14">
        <v>14</v>
      </c>
      <c r="Q144" s="14">
        <f>'Dealer Stats'!B$8/100</f>
        <v>0.36510702263797301</v>
      </c>
      <c r="R144" s="14">
        <f>'Dealer Stats'!C$8/100</f>
        <v>0.38388054354198159</v>
      </c>
      <c r="S144" s="14">
        <f>'Dealer Stats'!D$8/100</f>
        <v>0.40276003232576441</v>
      </c>
      <c r="T144" s="14">
        <f>'Dealer Stats'!E$8/100</f>
        <v>0.42467784901729094</v>
      </c>
      <c r="U144" s="14">
        <f>'Dealer Stats'!F$8/100</f>
        <v>0.42238329041700517</v>
      </c>
      <c r="V144" s="14">
        <f>'Dealer Stats'!G$8/100</f>
        <v>0.261737739182199</v>
      </c>
      <c r="W144" s="14">
        <f>'Dealer Stats'!H$8/100</f>
        <v>0.2438387201183706</v>
      </c>
      <c r="X144" s="14">
        <f>'Dealer Stats'!I$8/100</f>
        <v>0.22925142288328501</v>
      </c>
      <c r="Y144" s="14">
        <f>'Dealer Stats'!J$8/100</f>
        <v>0.2125019093612748</v>
      </c>
      <c r="Z144" s="14">
        <f>'Dealer Stats'!K$8/100</f>
        <v>0.27075844008772032</v>
      </c>
    </row>
    <row r="145" spans="1:31" x14ac:dyDescent="0.3">
      <c r="B145" s="14">
        <v>20</v>
      </c>
      <c r="C145" s="14">
        <f>SUM('Player Stats'!$K$7)/100*'Dealer Stats'!B$6/100</f>
        <v>9.3271788417788448E-3</v>
      </c>
      <c r="D145" s="14">
        <f>SUM('Player Stats'!$K$7)/100*'Dealer Stats'!C$6/100</f>
        <v>9.1140033424092128E-3</v>
      </c>
      <c r="E145" s="14">
        <f>SUM('Player Stats'!$K$7)/100*'Dealer Stats'!D$6/100</f>
        <v>8.8218263377146926E-3</v>
      </c>
      <c r="F145" s="14">
        <f>SUM('Player Stats'!$K$7)/100*'Dealer Stats'!E$6/100</f>
        <v>8.4825886806669734E-3</v>
      </c>
      <c r="G145" s="14">
        <f>SUM('Player Stats'!$K$7)/100*'Dealer Stats'!F$6/100</f>
        <v>7.820597642061845E-3</v>
      </c>
      <c r="H145" s="14">
        <f>SUM('Player Stats'!$K$7)/100*'Dealer Stats'!G$6/100</f>
        <v>6.0607450044216004E-3</v>
      </c>
      <c r="I145" s="14">
        <f>SUM('Player Stats'!$K$7)/100*'Dealer Stats'!H$6/100</f>
        <v>5.3330352770173707E-3</v>
      </c>
      <c r="J145" s="14">
        <f>SUM('Player Stats'!$K$7)/100*'Dealer Stats'!I$6/100</f>
        <v>9.2658375086365468E-3</v>
      </c>
      <c r="K145" s="14">
        <f>SUM('Player Stats'!$K$7)/100*'Dealer Stats'!J$6/100</f>
        <v>2.6136014015916573E-2</v>
      </c>
      <c r="L145" s="14">
        <f>SUM('Player Stats'!$K$7)/100*'Dealer Stats'!K$6/100</f>
        <v>8.4722746525824014E-3</v>
      </c>
      <c r="P145" s="14">
        <v>15</v>
      </c>
      <c r="Q145" s="14">
        <f>'Dealer Stats'!B$8/100</f>
        <v>0.36510702263797301</v>
      </c>
      <c r="R145" s="14">
        <f>'Dealer Stats'!C$8/100</f>
        <v>0.38388054354198159</v>
      </c>
      <c r="S145" s="14">
        <f>'Dealer Stats'!D$8/100</f>
        <v>0.40276003232576441</v>
      </c>
      <c r="T145" s="14">
        <f>'Dealer Stats'!E$8/100</f>
        <v>0.42467784901729094</v>
      </c>
      <c r="U145" s="14">
        <f>'Dealer Stats'!F$8/100</f>
        <v>0.42238329041700517</v>
      </c>
      <c r="V145" s="14">
        <f>'Dealer Stats'!G$8/100</f>
        <v>0.261737739182199</v>
      </c>
      <c r="W145" s="14">
        <f>'Dealer Stats'!H$8/100</f>
        <v>0.2438387201183706</v>
      </c>
      <c r="X145" s="14">
        <f>'Dealer Stats'!I$8/100</f>
        <v>0.22925142288328501</v>
      </c>
      <c r="Y145" s="14">
        <f>'Dealer Stats'!J$8/100</f>
        <v>0.2125019093612748</v>
      </c>
      <c r="Z145" s="14">
        <f>'Dealer Stats'!K$8/100</f>
        <v>0.27075844008772032</v>
      </c>
    </row>
    <row r="146" spans="1:31" x14ac:dyDescent="0.3">
      <c r="P146" s="14">
        <v>16</v>
      </c>
      <c r="Q146" s="14">
        <f>'Dealer Stats'!B$8/100</f>
        <v>0.36510702263797301</v>
      </c>
      <c r="R146" s="14">
        <f>'Dealer Stats'!C$8/100</f>
        <v>0.38388054354198159</v>
      </c>
      <c r="S146" s="14">
        <f>'Dealer Stats'!D$8/100</f>
        <v>0.40276003232576441</v>
      </c>
      <c r="T146" s="14">
        <f>'Dealer Stats'!E$8/100</f>
        <v>0.42467784901729094</v>
      </c>
      <c r="U146" s="14">
        <f>'Dealer Stats'!F$8/100</f>
        <v>0.42238329041700517</v>
      </c>
      <c r="V146" s="14">
        <f>'Dealer Stats'!G$8/100</f>
        <v>0.261737739182199</v>
      </c>
      <c r="W146" s="14">
        <f>'Dealer Stats'!H$8/100</f>
        <v>0.2438387201183706</v>
      </c>
      <c r="X146" s="14">
        <f>'Dealer Stats'!I$8/100</f>
        <v>0.22925142288328501</v>
      </c>
      <c r="Y146" s="14">
        <f>'Dealer Stats'!J$8/100</f>
        <v>0.2125019093612748</v>
      </c>
      <c r="Z146" s="14">
        <f>'Dealer Stats'!K$8/100</f>
        <v>0.27075844008772032</v>
      </c>
    </row>
    <row r="147" spans="1:31" x14ac:dyDescent="0.3">
      <c r="A147" s="41" t="s">
        <v>9</v>
      </c>
      <c r="B147" s="41"/>
      <c r="C147" s="41"/>
      <c r="P147" s="14">
        <v>17</v>
      </c>
      <c r="Q147" s="14">
        <f>SUM('Dealer Stats'!B$3,'Dealer Stats'!B$8)/100</f>
        <v>0.50344015944207254</v>
      </c>
      <c r="R147" s="14">
        <f>SUM('Dealer Stats'!C$3,'Dealer Stats'!C$8)/100</f>
        <v>0.51724657505385263</v>
      </c>
      <c r="S147" s="14">
        <f>SUM('Dealer Stats'!D$3,'Dealer Stats'!D$8)/100</f>
        <v>0.53264046434384893</v>
      </c>
      <c r="T147" s="14">
        <f>SUM('Dealer Stats'!E$3,'Dealer Stats'!E$8)/100</f>
        <v>0.54594865361315514</v>
      </c>
      <c r="U147" s="14">
        <f>SUM('Dealer Stats'!F$3,'Dealer Stats'!F$8)/100</f>
        <v>0.58828090008093692</v>
      </c>
      <c r="V147" s="14">
        <f>SUM('Dealer Stats'!G$3,'Dealer Stats'!G$8)/100</f>
        <v>0.63069109287125846</v>
      </c>
      <c r="W147" s="14">
        <f>SUM('Dealer Stats'!H$3,'Dealer Stats'!H$8)/100</f>
        <v>0.3729098847700596</v>
      </c>
      <c r="X147" s="14">
        <f>SUM('Dealer Stats'!I$3,'Dealer Stats'!I$8)/100</f>
        <v>0.34955820563983475</v>
      </c>
      <c r="Y147" s="14">
        <f>SUM('Dealer Stats'!J$3,'Dealer Stats'!J$8)/100</f>
        <v>0.32452838463605382</v>
      </c>
      <c r="Z147" s="14">
        <f>SUM('Dealer Stats'!K$3,'Dealer Stats'!K$8)/100</f>
        <v>0.32543111358145416</v>
      </c>
    </row>
    <row r="148" spans="1:31" x14ac:dyDescent="0.3">
      <c r="A148" s="37" t="s">
        <v>10</v>
      </c>
      <c r="B148" s="37"/>
      <c r="C148" s="14">
        <v>2</v>
      </c>
      <c r="D148" s="14">
        <v>3</v>
      </c>
      <c r="E148" s="14">
        <v>4</v>
      </c>
      <c r="F148" s="14">
        <v>5</v>
      </c>
      <c r="G148" s="14">
        <v>6</v>
      </c>
      <c r="H148" s="14">
        <v>7</v>
      </c>
      <c r="I148" s="14">
        <v>8</v>
      </c>
      <c r="J148" s="14">
        <v>9</v>
      </c>
      <c r="K148" s="14">
        <v>10</v>
      </c>
      <c r="L148" s="14">
        <v>11</v>
      </c>
      <c r="P148" s="14">
        <v>18</v>
      </c>
      <c r="Q148" s="14">
        <f>SUM('Dealer Stats'!B$3:B$4,'Dealer Stats'!B$8)/100</f>
        <v>0.63592700046309081</v>
      </c>
      <c r="R148" s="14">
        <f>SUM('Dealer Stats'!C$3:C$4,'Dealer Stats'!C$8)/100</f>
        <v>0.64624658094511644</v>
      </c>
      <c r="S148" s="14">
        <f>SUM('Dealer Stats'!D$3:D$4,'Dealer Stats'!D$8)/100</f>
        <v>0.65577264838102056</v>
      </c>
      <c r="T148" s="14">
        <f>SUM('Dealer Stats'!E$3:E$4,'Dealer Stats'!E$8)/100</f>
        <v>0.66735520061208942</v>
      </c>
      <c r="U148" s="14">
        <f>SUM('Dealer Stats'!F$3:F$4,'Dealer Stats'!F$8)/100</f>
        <v>0.69473697251406752</v>
      </c>
      <c r="V148" s="14">
        <f>SUM('Dealer Stats'!G$3:G$4,'Dealer Stats'!G$8)/100</f>
        <v>0.76876624556670858</v>
      </c>
      <c r="W148" s="14">
        <f>SUM('Dealer Stats'!H$3:H$4,'Dealer Stats'!H$8)/100</f>
        <v>0.73232713557307816</v>
      </c>
      <c r="X148" s="14">
        <f>SUM('Dealer Stats'!I$3:I$4,'Dealer Stats'!I$8)/100</f>
        <v>0.46701306486721939</v>
      </c>
      <c r="Y148" s="14">
        <f>SUM('Dealer Stats'!J$3:J$4,'Dealer Stats'!J$8)/100</f>
        <v>0.43626633420708771</v>
      </c>
      <c r="Z148" s="14">
        <f>SUM('Dealer Stats'!K$3:K$4,'Dealer Stats'!K$8)/100</f>
        <v>0.43968830075790705</v>
      </c>
    </row>
    <row r="149" spans="1:31" x14ac:dyDescent="0.3">
      <c r="B149" s="14">
        <v>17</v>
      </c>
      <c r="C149" s="14">
        <f>SUM('Player Stats'!$L$4:$L$7)/100*'Dealer Stats'!B$3/100</f>
        <v>7.4582657652887588E-2</v>
      </c>
      <c r="D149" s="14">
        <f>SUM('Player Stats'!$L$4:$L$7)/100*'Dealer Stats'!C$3/100</f>
        <v>7.1904630376886824E-2</v>
      </c>
      <c r="E149" s="14">
        <f>SUM('Player Stats'!$L$4:$L$7)/100*'Dealer Stats'!D$3/100</f>
        <v>7.002536066779097E-2</v>
      </c>
      <c r="F149" s="14">
        <f>SUM('Player Stats'!$L$4:$L$7)/100*'Dealer Stats'!E$3/100</f>
        <v>6.5383458449816106E-2</v>
      </c>
      <c r="G149" s="14">
        <f>SUM('Player Stats'!$L$4:$L$7)/100*'Dealer Stats'!F$3/100</f>
        <v>8.9444112328050135E-2</v>
      </c>
      <c r="H149" s="14">
        <f>SUM('Player Stats'!$L$4:$L$7)/100*'Dealer Stats'!G$3/100</f>
        <v>0.19892212599100401</v>
      </c>
      <c r="I149" s="14">
        <f>SUM('Player Stats'!$L$4:$L$7)/100*'Dealer Stats'!H$3/100</f>
        <v>6.9589042137524398E-2</v>
      </c>
      <c r="J149" s="14">
        <f>SUM('Player Stats'!$L$4:$L$7)/100*'Dealer Stats'!I$3/100</f>
        <v>6.4863703657344937E-2</v>
      </c>
      <c r="K149" s="14">
        <f>SUM('Player Stats'!$L$4:$L$7)/100*'Dealer Stats'!J$3/100</f>
        <v>6.0399355111210869E-2</v>
      </c>
      <c r="L149" s="14">
        <f>SUM('Player Stats'!$L$4:$L$7)/100*'Dealer Stats'!K$3/100</f>
        <v>2.9476909035365796E-2</v>
      </c>
      <c r="P149" s="14">
        <v>19</v>
      </c>
      <c r="Q149" s="14">
        <f>SUM('Dealer Stats'!B$3:B$5,'Dealer Stats'!B$8)/100</f>
        <v>0.76365374382204876</v>
      </c>
      <c r="R149" s="14">
        <f>SUM('Dealer Stats'!C$3:C$5,'Dealer Stats'!C$8)/100</f>
        <v>0.76946396189091193</v>
      </c>
      <c r="S149" s="14">
        <f>SUM('Dealer Stats'!D$3:D$5,'Dealer Stats'!D$8)/100</f>
        <v>0.7758372200241993</v>
      </c>
      <c r="T149" s="14">
        <f>SUM('Dealer Stats'!E$3:E$5,'Dealer Stats'!E$8)/100</f>
        <v>0.78367155732194915</v>
      </c>
      <c r="U149" s="14">
        <f>SUM('Dealer Stats'!F$3:F$5,'Dealer Stats'!F$8)/100</f>
        <v>0.80119534287653382</v>
      </c>
      <c r="V149" s="14">
        <f>SUM('Dealer Stats'!G$3:G$5,'Dealer Stats'!G$8)/100</f>
        <v>0.84734525599197552</v>
      </c>
      <c r="W149" s="14">
        <f>SUM('Dealer Stats'!H$3:H$5,'Dealer Stats'!H$8)/100</f>
        <v>0.86121154473214401</v>
      </c>
      <c r="X149" s="14">
        <f>SUM('Dealer Stats'!I$3:I$5,'Dealer Stats'!I$8)/100</f>
        <v>0.81860316715984083</v>
      </c>
      <c r="Y149" s="14">
        <f>SUM('Dealer Stats'!J$3:J$5,'Dealer Stats'!J$8)/100</f>
        <v>0.54827290856789157</v>
      </c>
      <c r="Z149" s="14">
        <f>SUM('Dealer Stats'!K$3:K$5,'Dealer Stats'!K$8)/100</f>
        <v>0.54940026567299138</v>
      </c>
    </row>
    <row r="150" spans="1:31" x14ac:dyDescent="0.3">
      <c r="B150" s="14">
        <v>18</v>
      </c>
      <c r="C150" s="14">
        <f>SUM('Player Stats'!$L$5:$L$7)/100*'Dealer Stats'!B$4/100</f>
        <v>6.130531426426452E-2</v>
      </c>
      <c r="D150" s="14">
        <f>SUM('Player Stats'!$L$5:$L$7)/100*'Dealer Stats'!C$4/100</f>
        <v>5.9691859510796856E-2</v>
      </c>
      <c r="E150" s="14">
        <f>SUM('Player Stats'!$L$5:$L$7)/100*'Dealer Stats'!D$4/100</f>
        <v>5.6976656551472216E-2</v>
      </c>
      <c r="F150" s="14">
        <f>SUM('Player Stats'!$L$5:$L$7)/100*'Dealer Stats'!E$4/100</f>
        <v>5.6178156714658867E-2</v>
      </c>
      <c r="G150" s="14">
        <f>SUM('Player Stats'!$L$5:$L$7)/100*'Dealer Stats'!F$4/100</f>
        <v>4.9260159918953821E-2</v>
      </c>
      <c r="H150" s="14">
        <f>SUM('Player Stats'!$L$5:$L$7)/100*'Dealer Stats'!G$4/100</f>
        <v>6.3891180156812666E-2</v>
      </c>
      <c r="I150" s="14">
        <f>SUM('Player Stats'!$L$5:$L$7)/100*'Dealer Stats'!H$4/100</f>
        <v>0.16631227178993144</v>
      </c>
      <c r="J150" s="14">
        <f>SUM('Player Stats'!$L$5:$L$7)/100*'Dealer Stats'!I$4/100</f>
        <v>5.4349601826927343E-2</v>
      </c>
      <c r="K150" s="14">
        <f>SUM('Player Stats'!$L$5:$L$7)/100*'Dealer Stats'!J$4/100</f>
        <v>5.1704230102444966E-2</v>
      </c>
      <c r="L150" s="14">
        <f>SUM('Player Stats'!$L$5:$L$7)/100*'Dealer Stats'!K$4/100</f>
        <v>5.286995080282806E-2</v>
      </c>
      <c r="P150" s="14">
        <v>20</v>
      </c>
      <c r="Q150" s="14">
        <f>SUM('Dealer Stats'!B$3:B$6,'Dealer Stats'!B$8)/100</f>
        <v>0.88486359773797862</v>
      </c>
      <c r="R150" s="14">
        <f>SUM('Dealer Stats'!C$3:C$6,'Dealer Stats'!C$8)/100</f>
        <v>0.88790352785853854</v>
      </c>
      <c r="S150" s="14">
        <f>SUM('Dealer Stats'!D$3:D$6,'Dealer Stats'!D$8)/100</f>
        <v>0.89047984667530011</v>
      </c>
      <c r="T150" s="14">
        <f>SUM('Dealer Stats'!E$3:E$6,'Dealer Stats'!E$8)/100</f>
        <v>0.89390567551073186</v>
      </c>
      <c r="U150" s="14">
        <f>SUM('Dealer Stats'!F$3:F$6,'Dealer Stats'!F$8)/100</f>
        <v>0.9028266628940661</v>
      </c>
      <c r="V150" s="14">
        <f>SUM('Dealer Stats'!G$3:G$6,'Dealer Stats'!G$8)/100</f>
        <v>0.92610669383608357</v>
      </c>
      <c r="W150" s="14">
        <f>SUM('Dealer Stats'!H$3:H$6,'Dealer Stats'!H$8)/100</f>
        <v>0.93051614774461233</v>
      </c>
      <c r="X150" s="14">
        <f>SUM('Dealer Stats'!I$3:I$6,'Dealer Stats'!I$8)/100</f>
        <v>0.93901586963745121</v>
      </c>
      <c r="Y150" s="14">
        <f>SUM('Dealer Stats'!J$3:J$6,'Dealer Stats'!J$8)/100</f>
        <v>0.88791927908926604</v>
      </c>
      <c r="Z150" s="14">
        <f>SUM('Dealer Stats'!K$3:K$6,'Dealer Stats'!K$8)/100</f>
        <v>0.65950034956709369</v>
      </c>
    </row>
    <row r="151" spans="1:31" x14ac:dyDescent="0.3">
      <c r="B151" s="14">
        <v>19</v>
      </c>
      <c r="C151" s="14">
        <f>SUM('Player Stats'!$L$6:$L$7)/100*'Dealer Stats'!B$5/100</f>
        <v>4.937271071121091E-2</v>
      </c>
      <c r="D151" s="14">
        <f>SUM('Player Stats'!$L$6:$L$7)/100*'Dealer Stats'!C$5/100</f>
        <v>4.7629618856975003E-2</v>
      </c>
      <c r="E151" s="14">
        <f>SUM('Player Stats'!$L$6:$L$7)/100*'Dealer Stats'!D$5/100</f>
        <v>4.6410901949833321E-2</v>
      </c>
      <c r="F151" s="14">
        <f>SUM('Player Stats'!$L$6:$L$7)/100*'Dealer Stats'!E$5/100</f>
        <v>4.4962031284853508E-2</v>
      </c>
      <c r="G151" s="14">
        <f>SUM('Player Stats'!$L$6:$L$7)/100*'Dealer Stats'!F$5/100</f>
        <v>4.1151431442367298E-2</v>
      </c>
      <c r="H151" s="14">
        <f>SUM('Player Stats'!$L$6:$L$7)/100*'Dealer Stats'!G$5/100</f>
        <v>3.0374678377234569E-2</v>
      </c>
      <c r="I151" s="14">
        <f>SUM('Player Stats'!$L$6:$L$7)/100*'Dealer Stats'!H$5/100</f>
        <v>4.9820205864895044E-2</v>
      </c>
      <c r="J151" s="14">
        <f>SUM('Player Stats'!$L$6:$L$7)/100*'Dealer Stats'!I$5/100</f>
        <v>0.13590698355655831</v>
      </c>
      <c r="K151" s="14">
        <f>SUM('Player Stats'!$L$6:$L$7)/100*'Dealer Stats'!J$5/100</f>
        <v>4.3296087007622414E-2</v>
      </c>
      <c r="L151" s="14">
        <f>SUM('Player Stats'!$L$6:$L$7)/100*'Dealer Stats'!K$5/100</f>
        <v>4.2409106839026572E-2</v>
      </c>
    </row>
    <row r="152" spans="1:31" x14ac:dyDescent="0.3">
      <c r="B152" s="14">
        <v>20</v>
      </c>
      <c r="C152" s="14">
        <f>SUM('Player Stats'!$L$7)/100*'Dealer Stats'!B$6/100</f>
        <v>3.7610615906403716E-2</v>
      </c>
      <c r="D152" s="14">
        <f>SUM('Player Stats'!$L$7)/100*'Dealer Stats'!C$6/100</f>
        <v>3.6751013880597816E-2</v>
      </c>
      <c r="E152" s="14">
        <f>SUM('Player Stats'!$L$7)/100*'Dealer Stats'!D$6/100</f>
        <v>3.5572848726196919E-2</v>
      </c>
      <c r="F152" s="14">
        <f>SUM('Player Stats'!$L$7)/100*'Dealer Stats'!E$6/100</f>
        <v>3.4204917711187381E-2</v>
      </c>
      <c r="G152" s="14">
        <f>SUM('Player Stats'!$L$7)/100*'Dealer Stats'!F$6/100</f>
        <v>3.1535526343356553E-2</v>
      </c>
      <c r="H152" s="14">
        <f>SUM('Player Stats'!$L$7)/100*'Dealer Stats'!G$6/100</f>
        <v>2.4439153181765563E-2</v>
      </c>
      <c r="I152" s="14">
        <f>SUM('Player Stats'!$L$7)/100*'Dealer Stats'!H$6/100</f>
        <v>2.1504759887390347E-2</v>
      </c>
      <c r="J152" s="14">
        <f>SUM('Player Stats'!$L$7)/100*'Dealer Stats'!I$6/100</f>
        <v>3.7363265087990365E-2</v>
      </c>
      <c r="K152" s="14">
        <f>SUM('Player Stats'!$L$7)/100*'Dealer Stats'!J$6/100</f>
        <v>0.10539002212265394</v>
      </c>
      <c r="L152" s="14">
        <f>SUM('Player Stats'!$L$7)/100*'Dealer Stats'!K$6/100</f>
        <v>3.4163327756141254E-2</v>
      </c>
    </row>
    <row r="154" spans="1:31" x14ac:dyDescent="0.3">
      <c r="A154" s="41" t="s">
        <v>46</v>
      </c>
      <c r="B154" s="41"/>
      <c r="C154" s="41"/>
      <c r="Q154" s="38" t="s">
        <v>57</v>
      </c>
      <c r="R154" s="38"/>
      <c r="S154" s="38"/>
      <c r="T154" s="38"/>
      <c r="U154" s="38"/>
      <c r="V154" s="38"/>
      <c r="W154" s="38"/>
      <c r="X154" s="38"/>
      <c r="Y154" s="38"/>
      <c r="Z154" s="38"/>
      <c r="AB154" s="41" t="s">
        <v>60</v>
      </c>
      <c r="AC154" s="41"/>
      <c r="AD154" s="41"/>
      <c r="AE154" s="15"/>
    </row>
    <row r="155" spans="1:31" x14ac:dyDescent="0.3">
      <c r="A155" s="37" t="s">
        <v>10</v>
      </c>
      <c r="B155" s="37"/>
      <c r="C155" s="14">
        <v>2</v>
      </c>
      <c r="D155" s="14">
        <v>3</v>
      </c>
      <c r="E155" s="14">
        <v>4</v>
      </c>
      <c r="F155" s="14">
        <v>5</v>
      </c>
      <c r="G155" s="14">
        <v>6</v>
      </c>
      <c r="H155" s="14">
        <v>7</v>
      </c>
      <c r="I155" s="14">
        <v>8</v>
      </c>
      <c r="J155" s="14">
        <v>9</v>
      </c>
      <c r="K155" s="14">
        <v>10</v>
      </c>
      <c r="L155" s="14">
        <v>11</v>
      </c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B155" s="41" t="s">
        <v>58</v>
      </c>
      <c r="AC155" s="41"/>
      <c r="AD155" s="41"/>
      <c r="AE155" s="15"/>
    </row>
    <row r="156" spans="1:31" x14ac:dyDescent="0.3">
      <c r="B156" s="14">
        <v>17</v>
      </c>
      <c r="C156" s="14">
        <f>SUM('Player Stats'!$M$4:$M$7)/100*'Dealer Stats'!B$3/100</f>
        <v>4.2686934174401489E-2</v>
      </c>
      <c r="D156" s="14">
        <f>SUM('Player Stats'!$M$4:$M$7)/100*'Dealer Stats'!C$3/100</f>
        <v>4.1154181418661215E-2</v>
      </c>
      <c r="E156" s="14">
        <f>SUM('Player Stats'!$M$4:$M$7)/100*'Dealer Stats'!D$3/100</f>
        <v>4.0078592737691023E-2</v>
      </c>
      <c r="F156" s="14">
        <f>SUM('Player Stats'!$M$4:$M$7)/100*'Dealer Stats'!E$3/100</f>
        <v>3.7421828006338892E-2</v>
      </c>
      <c r="G156" s="14">
        <f>SUM('Player Stats'!$M$4:$M$7)/100*'Dealer Stats'!F$3/100</f>
        <v>5.119279810334601E-2</v>
      </c>
      <c r="H156" s="14">
        <f>SUM('Player Stats'!$M$4:$M$7)/100*'Dealer Stats'!G$3/100</f>
        <v>0.11385187877762934</v>
      </c>
      <c r="I156" s="14">
        <f>SUM('Player Stats'!$M$4:$M$7)/100*'Dealer Stats'!H$3/100</f>
        <v>3.9828868459062555E-2</v>
      </c>
      <c r="J156" s="14">
        <f>SUM('Player Stats'!$M$4:$M$7)/100*'Dealer Stats'!I$3/100</f>
        <v>3.7124349486381825E-2</v>
      </c>
      <c r="K156" s="14">
        <f>SUM('Player Stats'!$M$4:$M$7)/100*'Dealer Stats'!J$3/100</f>
        <v>3.4569206527983475E-2</v>
      </c>
      <c r="L156" s="14">
        <f>SUM('Player Stats'!$M$4:$M$7)/100*'Dealer Stats'!K$3/100</f>
        <v>1.6870931061663014E-2</v>
      </c>
      <c r="Q156" s="14">
        <v>2</v>
      </c>
      <c r="R156" s="14">
        <v>3</v>
      </c>
      <c r="S156" s="14">
        <v>4</v>
      </c>
      <c r="T156" s="14">
        <v>5</v>
      </c>
      <c r="U156" s="14">
        <v>6</v>
      </c>
      <c r="V156" s="14">
        <v>7</v>
      </c>
      <c r="W156" s="14">
        <v>8</v>
      </c>
      <c r="X156" s="14">
        <v>9</v>
      </c>
      <c r="Y156" s="14">
        <v>10</v>
      </c>
      <c r="Z156" s="14">
        <v>11</v>
      </c>
      <c r="AB156" s="41" t="s">
        <v>59</v>
      </c>
      <c r="AC156" s="41"/>
      <c r="AD156" s="41"/>
      <c r="AE156" s="41"/>
    </row>
    <row r="157" spans="1:31" x14ac:dyDescent="0.3">
      <c r="B157" s="14">
        <v>18</v>
      </c>
      <c r="C157" s="14">
        <f>SUM('Player Stats'!$M$5:$M$7)/100*'Dealer Stats'!B$4/100</f>
        <v>3.0657316252934573E-2</v>
      </c>
      <c r="D157" s="14">
        <f>SUM('Player Stats'!$M$5:$M$7)/100*'Dealer Stats'!C$4/100</f>
        <v>2.9850466255826054E-2</v>
      </c>
      <c r="E157" s="14">
        <f>SUM('Player Stats'!$M$5:$M$7)/100*'Dealer Stats'!D$4/100</f>
        <v>2.8492658424418504E-2</v>
      </c>
      <c r="F157" s="14">
        <f>SUM('Player Stats'!$M$5:$M$7)/100*'Dealer Stats'!E$4/100</f>
        <v>2.8093347821106368E-2</v>
      </c>
      <c r="G157" s="14">
        <f>SUM('Player Stats'!$M$5:$M$7)/100*'Dealer Stats'!F$4/100</f>
        <v>2.4633823664872732E-2</v>
      </c>
      <c r="H157" s="14">
        <f>SUM('Player Stats'!$M$5:$M$7)/100*'Dealer Stats'!G$4/100</f>
        <v>3.1950445721512087E-2</v>
      </c>
      <c r="I157" s="14">
        <f>SUM('Player Stats'!$M$5:$M$7)/100*'Dealer Stats'!H$4/100</f>
        <v>8.3168775402233178E-2</v>
      </c>
      <c r="J157" s="14">
        <f>SUM('Player Stats'!$M$5:$M$7)/100*'Dealer Stats'!I$4/100</f>
        <v>2.7178931409547219E-2</v>
      </c>
      <c r="K157" s="14">
        <f>SUM('Player Stats'!$M$5:$M$7)/100*'Dealer Stats'!J$4/100</f>
        <v>2.5856044502640011E-2</v>
      </c>
      <c r="L157" s="14">
        <f>SUM('Player Stats'!$M$5:$M$7)/100*'Dealer Stats'!K$4/100</f>
        <v>2.6438993446024992E-2</v>
      </c>
      <c r="P157" s="14">
        <v>6</v>
      </c>
      <c r="Q157" s="14">
        <f>Q115-Q136</f>
        <v>0</v>
      </c>
      <c r="R157" s="14">
        <f t="shared" ref="R157:Z157" si="73">R115-R136</f>
        <v>0</v>
      </c>
      <c r="S157" s="14">
        <f t="shared" si="73"/>
        <v>0</v>
      </c>
      <c r="T157" s="14">
        <f t="shared" si="73"/>
        <v>0</v>
      </c>
      <c r="U157" s="14">
        <f t="shared" si="73"/>
        <v>0</v>
      </c>
      <c r="V157" s="14">
        <f t="shared" si="73"/>
        <v>0</v>
      </c>
      <c r="W157" s="14">
        <f t="shared" si="73"/>
        <v>0</v>
      </c>
      <c r="X157" s="14">
        <f t="shared" si="73"/>
        <v>0</v>
      </c>
      <c r="Y157" s="14">
        <f t="shared" si="73"/>
        <v>0</v>
      </c>
      <c r="Z157" s="14">
        <f t="shared" si="73"/>
        <v>0</v>
      </c>
    </row>
    <row r="158" spans="1:31" x14ac:dyDescent="0.3">
      <c r="B158" s="14">
        <v>19</v>
      </c>
      <c r="C158" s="14">
        <f>SUM('Player Stats'!$M$6:$M$7)/100*'Dealer Stats'!B$5/100</f>
        <v>1.9741631903583533E-2</v>
      </c>
      <c r="D158" s="14">
        <f>SUM('Player Stats'!$M$6:$M$7)/100*'Dealer Stats'!C$5/100</f>
        <v>1.9044658266431248E-2</v>
      </c>
      <c r="E158" s="14">
        <f>SUM('Player Stats'!$M$6:$M$7)/100*'Dealer Stats'!D$5/100</f>
        <v>1.8557355458282986E-2</v>
      </c>
      <c r="F158" s="14">
        <f>SUM('Player Stats'!$M$6:$M$7)/100*'Dealer Stats'!E$5/100</f>
        <v>1.7978025886705769E-2</v>
      </c>
      <c r="G158" s="14">
        <f>SUM('Player Stats'!$M$6:$M$7)/100*'Dealer Stats'!F$5/100</f>
        <v>1.6454361126586887E-2</v>
      </c>
      <c r="H158" s="14">
        <f>SUM('Player Stats'!$M$6:$M$7)/100*'Dealer Stats'!G$5/100</f>
        <v>1.2145286557599177E-2</v>
      </c>
      <c r="I158" s="14">
        <f>SUM('Player Stats'!$M$6:$M$7)/100*'Dealer Stats'!H$5/100</f>
        <v>1.9920562419559106E-2</v>
      </c>
      <c r="J158" s="14">
        <f>SUM('Player Stats'!$M$6:$M$7)/100*'Dealer Stats'!I$5/100</f>
        <v>5.4342279446502578E-2</v>
      </c>
      <c r="K158" s="14">
        <f>SUM('Player Stats'!$M$6:$M$7)/100*'Dealer Stats'!J$5/100</f>
        <v>1.7311899635600217E-2</v>
      </c>
      <c r="L158" s="14">
        <f>SUM('Player Stats'!$M$6:$M$7)/100*'Dealer Stats'!K$5/100</f>
        <v>1.6957241450097322E-2</v>
      </c>
      <c r="P158" s="14">
        <v>7</v>
      </c>
      <c r="Q158" s="14">
        <f t="shared" ref="Q158:Z158" si="74">Q116-Q137</f>
        <v>1.0711484359000989E-2</v>
      </c>
      <c r="R158" s="14">
        <f t="shared" si="74"/>
        <v>1.0326868844046211E-2</v>
      </c>
      <c r="S158" s="14">
        <f t="shared" si="74"/>
        <v>1.0056970066920135E-2</v>
      </c>
      <c r="T158" s="14">
        <f t="shared" si="74"/>
        <v>9.3903048585649018E-3</v>
      </c>
      <c r="U158" s="14">
        <f t="shared" si="74"/>
        <v>1.2845871149639032E-2</v>
      </c>
      <c r="V158" s="14">
        <f t="shared" si="74"/>
        <v>2.8568990543733519E-2</v>
      </c>
      <c r="W158" s="14">
        <f t="shared" si="74"/>
        <v>9.9943064496722522E-3</v>
      </c>
      <c r="X158" s="14">
        <f t="shared" si="74"/>
        <v>9.3156582114049258E-3</v>
      </c>
      <c r="Y158" s="14">
        <f t="shared" si="74"/>
        <v>8.674493078250245E-3</v>
      </c>
      <c r="Z158" s="14">
        <f t="shared" si="74"/>
        <v>4.2334432697946345E-3</v>
      </c>
    </row>
    <row r="159" spans="1:31" x14ac:dyDescent="0.3">
      <c r="B159" s="14">
        <v>20</v>
      </c>
      <c r="C159" s="14">
        <f>SUM('Player Stats'!$M$7)/100*'Dealer Stats'!B$6/100</f>
        <v>9.4110929589101798E-3</v>
      </c>
      <c r="D159" s="14">
        <f>SUM('Player Stats'!$M$7)/100*'Dealer Stats'!C$6/100</f>
        <v>9.1959995769602849E-3</v>
      </c>
      <c r="E159" s="14">
        <f>SUM('Player Stats'!$M$7)/100*'Dealer Stats'!D$6/100</f>
        <v>8.9011939344095688E-3</v>
      </c>
      <c r="F159" s="14">
        <f>SUM('Player Stats'!$M$7)/100*'Dealer Stats'!E$6/100</f>
        <v>8.5589042474853178E-3</v>
      </c>
      <c r="G159" s="14">
        <f>SUM('Player Stats'!$M$7)/100*'Dealer Stats'!F$6/100</f>
        <v>7.8909574537160895E-3</v>
      </c>
      <c r="H159" s="14">
        <f>SUM('Player Stats'!$M$7)/100*'Dealer Stats'!G$6/100</f>
        <v>6.1152718956532896E-3</v>
      </c>
      <c r="I159" s="14">
        <f>SUM('Player Stats'!$M$7)/100*'Dealer Stats'!H$6/100</f>
        <v>5.3810151597335279E-3</v>
      </c>
      <c r="J159" s="14">
        <f>SUM('Player Stats'!$M$7)/100*'Dealer Stats'!I$6/100</f>
        <v>9.3491997543068955E-3</v>
      </c>
      <c r="K159" s="14">
        <f>SUM('Player Stats'!$M$7)/100*'Dealer Stats'!J$6/100</f>
        <v>2.6371152698114238E-2</v>
      </c>
      <c r="L159" s="14">
        <f>SUM('Player Stats'!$M$7)/100*'Dealer Stats'!K$6/100</f>
        <v>8.5484974268666396E-3</v>
      </c>
      <c r="P159" s="14">
        <v>8</v>
      </c>
      <c r="Q159" s="14">
        <f t="shared" ref="Q159:Z159" si="75">Q117-Q138</f>
        <v>6.3750891852991098E-2</v>
      </c>
      <c r="R159" s="14">
        <f t="shared" si="75"/>
        <v>6.155964566219474E-2</v>
      </c>
      <c r="S159" s="14">
        <f t="shared" si="75"/>
        <v>5.9758472084701031E-2</v>
      </c>
      <c r="T159" s="14">
        <f t="shared" si="75"/>
        <v>5.6292924064931305E-2</v>
      </c>
      <c r="U159" s="14">
        <f t="shared" si="75"/>
        <v>7.2415627859268583E-2</v>
      </c>
      <c r="V159" s="14">
        <f t="shared" si="75"/>
        <v>0.15345030178344932</v>
      </c>
      <c r="W159" s="14">
        <f t="shared" si="75"/>
        <v>7.7644718485865516E-2</v>
      </c>
      <c r="X159" s="14">
        <f t="shared" si="75"/>
        <v>5.5615395614532076E-2</v>
      </c>
      <c r="Y159" s="14">
        <f t="shared" si="75"/>
        <v>5.1969899750478304E-2</v>
      </c>
      <c r="Z159" s="14">
        <f t="shared" si="75"/>
        <v>2.9963304993773254E-2</v>
      </c>
    </row>
    <row r="160" spans="1:31" x14ac:dyDescent="0.3">
      <c r="P160" s="14">
        <v>9</v>
      </c>
      <c r="Q160" s="14">
        <f t="shared" ref="Q160:Z160" si="76">Q118-Q139</f>
        <v>0.12550376989004131</v>
      </c>
      <c r="R160" s="14">
        <f t="shared" si="76"/>
        <v>0.12149501840308846</v>
      </c>
      <c r="S160" s="14">
        <f t="shared" si="76"/>
        <v>0.11735862208979275</v>
      </c>
      <c r="T160" s="14">
        <f t="shared" si="76"/>
        <v>0.1123969668490063</v>
      </c>
      <c r="U160" s="14">
        <f t="shared" si="76"/>
        <v>0.12659551798546376</v>
      </c>
      <c r="V160" s="14">
        <f t="shared" si="76"/>
        <v>0.23108690231555606</v>
      </c>
      <c r="W160" s="14">
        <f t="shared" si="76"/>
        <v>0.20912807572488401</v>
      </c>
      <c r="X160" s="14">
        <f t="shared" si="76"/>
        <v>0.12865615864709037</v>
      </c>
      <c r="Y160" s="14">
        <f t="shared" si="76"/>
        <v>0.10402208035039298</v>
      </c>
      <c r="Z160" s="14">
        <f t="shared" si="76"/>
        <v>7.8152032835696605E-2</v>
      </c>
    </row>
    <row r="161" spans="1:26" x14ac:dyDescent="0.3">
      <c r="A161" s="41" t="s">
        <v>47</v>
      </c>
      <c r="B161" s="41"/>
      <c r="C161" s="41"/>
      <c r="P161" s="14">
        <v>10</v>
      </c>
      <c r="Q161" s="14">
        <f t="shared" ref="Q161:Z161" si="77">Q119-Q140</f>
        <v>0.19556889884084383</v>
      </c>
      <c r="R161" s="14">
        <f t="shared" si="77"/>
        <v>0.18928960183030258</v>
      </c>
      <c r="S161" s="14">
        <f t="shared" si="77"/>
        <v>0.18315244793997087</v>
      </c>
      <c r="T161" s="14">
        <f t="shared" si="77"/>
        <v>0.17588622105718704</v>
      </c>
      <c r="U161" s="14">
        <f t="shared" si="77"/>
        <v>0.18864996004664614</v>
      </c>
      <c r="V161" s="14">
        <f t="shared" si="77"/>
        <v>0.30094996049850742</v>
      </c>
      <c r="W161" s="14">
        <f t="shared" si="77"/>
        <v>0.29264732342500133</v>
      </c>
      <c r="X161" s="14">
        <f t="shared" si="77"/>
        <v>0.26552757774725699</v>
      </c>
      <c r="Y161" s="14">
        <f t="shared" si="77"/>
        <v>0.18235276478488258</v>
      </c>
      <c r="Z161" s="14">
        <f t="shared" si="77"/>
        <v>0.13386023473818548</v>
      </c>
    </row>
    <row r="162" spans="1:26" x14ac:dyDescent="0.3">
      <c r="A162" s="37" t="s">
        <v>10</v>
      </c>
      <c r="B162" s="37"/>
      <c r="C162" s="14">
        <v>2</v>
      </c>
      <c r="D162" s="14">
        <v>3</v>
      </c>
      <c r="E162" s="14">
        <v>4</v>
      </c>
      <c r="F162" s="14">
        <v>5</v>
      </c>
      <c r="G162" s="14">
        <v>6</v>
      </c>
      <c r="H162" s="14">
        <v>7</v>
      </c>
      <c r="I162" s="14">
        <v>8</v>
      </c>
      <c r="J162" s="14">
        <v>9</v>
      </c>
      <c r="K162" s="14">
        <v>10</v>
      </c>
      <c r="L162" s="14">
        <v>11</v>
      </c>
      <c r="P162" s="14">
        <v>11</v>
      </c>
      <c r="Q162" s="14">
        <f t="shared" ref="Q162:Z162" si="78">Q120-Q141</f>
        <v>0.22287129853476673</v>
      </c>
      <c r="R162" s="14">
        <f t="shared" si="78"/>
        <v>0.21597712262525653</v>
      </c>
      <c r="S162" s="14">
        <f t="shared" si="78"/>
        <v>0.20898576789529344</v>
      </c>
      <c r="T162" s="14">
        <f t="shared" si="78"/>
        <v>0.20072856416051582</v>
      </c>
      <c r="U162" s="14">
        <f t="shared" si="78"/>
        <v>0.21139123003272775</v>
      </c>
      <c r="V162" s="14">
        <f t="shared" si="78"/>
        <v>0.31762713770681683</v>
      </c>
      <c r="W162" s="14">
        <f t="shared" si="78"/>
        <v>0.30722627967974125</v>
      </c>
      <c r="X162" s="14">
        <f t="shared" si="78"/>
        <v>0.29248355412882099</v>
      </c>
      <c r="Y162" s="14">
        <f t="shared" si="78"/>
        <v>0.26078969434393218</v>
      </c>
      <c r="Z162" s="14">
        <f t="shared" si="78"/>
        <v>0.15891929443336167</v>
      </c>
    </row>
    <row r="163" spans="1:26" x14ac:dyDescent="0.3">
      <c r="B163" s="14">
        <v>17</v>
      </c>
      <c r="C163" s="14">
        <f>SUM('Player Stats'!$N$4:$N$7)/100*'Dealer Stats'!B$3/100</f>
        <v>4.2589653244248689E-2</v>
      </c>
      <c r="D163" s="14">
        <f>SUM('Player Stats'!$N$4:$N$7)/100*'Dealer Stats'!C$3/100</f>
        <v>4.1060393538938401E-2</v>
      </c>
      <c r="E163" s="14">
        <f>SUM('Player Stats'!$N$4:$N$7)/100*'Dealer Stats'!D$3/100</f>
        <v>3.9987256059240223E-2</v>
      </c>
      <c r="F163" s="14">
        <f>SUM('Player Stats'!$N$4:$N$7)/100*'Dealer Stats'!E$3/100</f>
        <v>3.7336545933337323E-2</v>
      </c>
      <c r="G163" s="14">
        <f>SUM('Player Stats'!$N$4:$N$7)/100*'Dealer Stats'!F$3/100</f>
        <v>5.1076132825950554E-2</v>
      </c>
      <c r="H163" s="14">
        <f>SUM('Player Stats'!$N$4:$N$7)/100*'Dealer Stats'!G$3/100</f>
        <v>0.11359241726132834</v>
      </c>
      <c r="I163" s="14">
        <f>SUM('Player Stats'!$N$4:$N$7)/100*'Dealer Stats'!H$3/100</f>
        <v>3.9738100887074343E-2</v>
      </c>
      <c r="J163" s="14">
        <f>SUM('Player Stats'!$N$4:$N$7)/100*'Dealer Stats'!I$3/100</f>
        <v>3.7039745348858205E-2</v>
      </c>
      <c r="K163" s="14">
        <f>SUM('Player Stats'!$N$4:$N$7)/100*'Dealer Stats'!J$3/100</f>
        <v>3.4490425406061086E-2</v>
      </c>
      <c r="L163" s="14">
        <f>SUM('Player Stats'!$N$4:$N$7)/100*'Dealer Stats'!K$3/100</f>
        <v>1.6832483234524225E-2</v>
      </c>
      <c r="P163" s="14">
        <v>12</v>
      </c>
      <c r="Q163" s="14">
        <f t="shared" ref="Q163:Z163" si="79">Q121-Q142</f>
        <v>-1.0091603615274336E-2</v>
      </c>
      <c r="R163" s="14">
        <f t="shared" si="79"/>
        <v>-1.9132491092093806E-2</v>
      </c>
      <c r="S163" s="14">
        <f t="shared" si="79"/>
        <v>-2.8169891227887156E-2</v>
      </c>
      <c r="T163" s="14">
        <f t="shared" si="79"/>
        <v>-3.8906414550700263E-2</v>
      </c>
      <c r="U163" s="14">
        <f t="shared" si="79"/>
        <v>-3.0079003820434547E-2</v>
      </c>
      <c r="V163" s="14">
        <f t="shared" si="79"/>
        <v>8.3350439002558785E-2</v>
      </c>
      <c r="W163" s="14">
        <f t="shared" si="79"/>
        <v>7.3106323802493267E-2</v>
      </c>
      <c r="X163" s="14">
        <f t="shared" si="79"/>
        <v>5.7300168335912643E-2</v>
      </c>
      <c r="Y163" s="14">
        <f t="shared" si="79"/>
        <v>3.8578783234207187E-2</v>
      </c>
      <c r="Z163" s="14">
        <f t="shared" si="79"/>
        <v>-1.4678507107561078E-2</v>
      </c>
    </row>
    <row r="164" spans="1:26" x14ac:dyDescent="0.3">
      <c r="B164" s="14">
        <v>18</v>
      </c>
      <c r="C164" s="14">
        <f>SUM('Player Stats'!$N$5:$N$7)/100*'Dealer Stats'!B$4/100</f>
        <v>3.053408847477368E-2</v>
      </c>
      <c r="D164" s="14">
        <f>SUM('Player Stats'!$N$5:$N$7)/100*'Dealer Stats'!C$4/100</f>
        <v>2.9730481629532478E-2</v>
      </c>
      <c r="E164" s="14">
        <f>SUM('Player Stats'!$N$5:$N$7)/100*'Dealer Stats'!D$4/100</f>
        <v>2.8378131537506075E-2</v>
      </c>
      <c r="F164" s="14">
        <f>SUM('Player Stats'!$N$5:$N$7)/100*'Dealer Stats'!E$4/100</f>
        <v>2.798042597222259E-2</v>
      </c>
      <c r="G164" s="14">
        <f>SUM('Player Stats'!$N$5:$N$7)/100*'Dealer Stats'!F$4/100</f>
        <v>2.4534807451816607E-2</v>
      </c>
      <c r="H164" s="14">
        <f>SUM('Player Stats'!$N$5:$N$7)/100*'Dealer Stats'!G$4/100</f>
        <v>3.1822020180116713E-2</v>
      </c>
      <c r="I164" s="14">
        <f>SUM('Player Stats'!$N$5:$N$7)/100*'Dealer Stats'!H$4/100</f>
        <v>8.2834476622763234E-2</v>
      </c>
      <c r="J164" s="14">
        <f>SUM('Player Stats'!$N$5:$N$7)/100*'Dealer Stats'!I$4/100</f>
        <v>2.7069685078173863E-2</v>
      </c>
      <c r="K164" s="14">
        <f>SUM('Player Stats'!$N$5:$N$7)/100*'Dealer Stats'!J$4/100</f>
        <v>2.5752115545199562E-2</v>
      </c>
      <c r="L164" s="14">
        <f>SUM('Player Stats'!$N$5:$N$7)/100*'Dealer Stats'!K$4/100</f>
        <v>2.6332721312082009E-2</v>
      </c>
      <c r="P164" s="14">
        <v>13</v>
      </c>
      <c r="Q164" s="14">
        <f t="shared" ref="Q164:Z164" si="80">Q122-Q143</f>
        <v>-3.8305597275413494E-2</v>
      </c>
      <c r="R164" s="14">
        <f t="shared" si="80"/>
        <v>-4.8766254432261569E-2</v>
      </c>
      <c r="S164" s="14">
        <f t="shared" si="80"/>
        <v>-5.923040820146952E-2</v>
      </c>
      <c r="T164" s="14">
        <f t="shared" si="80"/>
        <v>-7.1624766216512648E-2</v>
      </c>
      <c r="U164" s="14">
        <f t="shared" si="80"/>
        <v>-6.262802183578875E-2</v>
      </c>
      <c r="V164" s="14">
        <f t="shared" si="80"/>
        <v>6.2908008635993551E-2</v>
      </c>
      <c r="W164" s="14">
        <f t="shared" si="80"/>
        <v>5.3968088751286836E-2</v>
      </c>
      <c r="X164" s="14">
        <f t="shared" si="80"/>
        <v>3.9337410133943901E-2</v>
      </c>
      <c r="Y164" s="14">
        <f t="shared" si="80"/>
        <v>2.1891162785789786E-2</v>
      </c>
      <c r="Z164" s="14">
        <f t="shared" si="80"/>
        <v>-3.5605932071114454E-2</v>
      </c>
    </row>
    <row r="165" spans="1:26" x14ac:dyDescent="0.3">
      <c r="B165" s="14">
        <v>19</v>
      </c>
      <c r="C165" s="14">
        <f>SUM('Player Stats'!$N$6:$N$7)/100*'Dealer Stats'!B$5/100</f>
        <v>1.9666088367310042E-2</v>
      </c>
      <c r="D165" s="14">
        <f>SUM('Player Stats'!$N$6:$N$7)/100*'Dealer Stats'!C$5/100</f>
        <v>1.8971781776808055E-2</v>
      </c>
      <c r="E165" s="14">
        <f>SUM('Player Stats'!$N$6:$N$7)/100*'Dealer Stats'!D$5/100</f>
        <v>1.8486343686710628E-2</v>
      </c>
      <c r="F165" s="14">
        <f>SUM('Player Stats'!$N$6:$N$7)/100*'Dealer Stats'!E$5/100</f>
        <v>1.7909230983765064E-2</v>
      </c>
      <c r="G165" s="14">
        <f>SUM('Player Stats'!$N$6:$N$7)/100*'Dealer Stats'!F$5/100</f>
        <v>1.6391396695242293E-2</v>
      </c>
      <c r="H165" s="14">
        <f>SUM('Player Stats'!$N$6:$N$7)/100*'Dealer Stats'!G$5/100</f>
        <v>1.2098811276320662E-2</v>
      </c>
      <c r="I165" s="14">
        <f>SUM('Player Stats'!$N$6:$N$7)/100*'Dealer Stats'!H$5/100</f>
        <v>1.9844334185891294E-2</v>
      </c>
      <c r="J165" s="14">
        <f>SUM('Player Stats'!$N$6:$N$7)/100*'Dealer Stats'!I$5/100</f>
        <v>5.4134332708431446E-2</v>
      </c>
      <c r="K165" s="14">
        <f>SUM('Player Stats'!$N$6:$N$7)/100*'Dealer Stats'!J$5/100</f>
        <v>1.7245653738377931E-2</v>
      </c>
      <c r="L165" s="14">
        <f>SUM('Player Stats'!$N$6:$N$7)/100*'Dealer Stats'!K$5/100</f>
        <v>1.6892352691617773E-2</v>
      </c>
      <c r="P165" s="14">
        <v>14</v>
      </c>
      <c r="Q165" s="14">
        <f t="shared" ref="Q165:Z165" si="81">Q123-Q144</f>
        <v>-6.6855186743577821E-2</v>
      </c>
      <c r="R165" s="14">
        <f t="shared" si="81"/>
        <v>-7.8779880664995028E-2</v>
      </c>
      <c r="S165" s="14">
        <f t="shared" si="81"/>
        <v>-9.0719271039636173E-2</v>
      </c>
      <c r="T165" s="14">
        <f t="shared" si="81"/>
        <v>-0.1048187448454434</v>
      </c>
      <c r="U165" s="14">
        <f t="shared" si="81"/>
        <v>-9.570354577049528E-2</v>
      </c>
      <c r="V165" s="14">
        <f t="shared" si="81"/>
        <v>4.2159733337591154E-2</v>
      </c>
      <c r="W165" s="14">
        <f t="shared" si="81"/>
        <v>3.4996433127151172E-2</v>
      </c>
      <c r="X165" s="14">
        <f t="shared" si="81"/>
        <v>2.1443826748245604E-2</v>
      </c>
      <c r="Y165" s="14">
        <f t="shared" si="81"/>
        <v>5.3438331723210941E-3</v>
      </c>
      <c r="Z165" s="14">
        <f t="shared" si="81"/>
        <v>-5.6708733735113037E-2</v>
      </c>
    </row>
    <row r="166" spans="1:26" x14ac:dyDescent="0.3">
      <c r="B166" s="14">
        <v>20</v>
      </c>
      <c r="C166" s="14">
        <f>SUM('Player Stats'!$N$7)/100*'Dealer Stats'!B$6/100</f>
        <v>9.3256526317015472E-3</v>
      </c>
      <c r="D166" s="14">
        <f>SUM('Player Stats'!$N$7)/100*'Dealer Stats'!C$6/100</f>
        <v>9.1125120143258041E-3</v>
      </c>
      <c r="E166" s="14">
        <f>SUM('Player Stats'!$N$7)/100*'Dealer Stats'!D$6/100</f>
        <v>8.8203828186737051E-3</v>
      </c>
      <c r="F166" s="14">
        <f>SUM('Player Stats'!$N$7)/100*'Dealer Stats'!E$6/100</f>
        <v>8.4812006712221433E-3</v>
      </c>
      <c r="G166" s="14">
        <f>SUM('Player Stats'!$N$7)/100*'Dealer Stats'!F$6/100</f>
        <v>7.8193179544806066E-3</v>
      </c>
      <c r="H166" s="14">
        <f>SUM('Player Stats'!$N$7)/100*'Dealer Stats'!G$6/100</f>
        <v>6.0597532822450886E-3</v>
      </c>
      <c r="I166" s="14">
        <f>SUM('Player Stats'!$N$7)/100*'Dealer Stats'!H$6/100</f>
        <v>5.3321626302802981E-3</v>
      </c>
      <c r="J166" s="14">
        <f>SUM('Player Stats'!$N$7)/100*'Dealer Stats'!I$6/100</f>
        <v>9.2643213358666043E-3</v>
      </c>
      <c r="K166" s="14">
        <f>SUM('Player Stats'!$N$7)/100*'Dealer Stats'!J$6/100</f>
        <v>2.6131737369285458E-2</v>
      </c>
      <c r="L166" s="14">
        <f>SUM('Player Stats'!$N$7)/100*'Dealer Stats'!K$6/100</f>
        <v>8.4708883308261922E-3</v>
      </c>
      <c r="P166" s="14">
        <v>15</v>
      </c>
      <c r="Q166" s="14">
        <f t="shared" ref="Q166:Z166" si="82">Q124-Q145</f>
        <v>-9.5145453230733701E-2</v>
      </c>
      <c r="R166" s="14">
        <f t="shared" si="82"/>
        <v>-0.10848397535628612</v>
      </c>
      <c r="S166" s="14">
        <f t="shared" si="82"/>
        <v>-0.12184377243439459</v>
      </c>
      <c r="T166" s="14">
        <f t="shared" si="82"/>
        <v>-0.13759960725841536</v>
      </c>
      <c r="U166" s="14">
        <f t="shared" si="82"/>
        <v>-0.12827966583258971</v>
      </c>
      <c r="V166" s="14">
        <f t="shared" si="82"/>
        <v>2.1746501362875925E-2</v>
      </c>
      <c r="W166" s="14">
        <f t="shared" si="82"/>
        <v>1.5546784629197619E-2</v>
      </c>
      <c r="X166" s="14">
        <f t="shared" si="82"/>
        <v>3.1494067109788804E-3</v>
      </c>
      <c r="Y166" s="14">
        <f t="shared" si="82"/>
        <v>-1.1273170159101037E-2</v>
      </c>
      <c r="Z166" s="14">
        <f t="shared" si="82"/>
        <v>-7.7728792547123615E-2</v>
      </c>
    </row>
    <row r="167" spans="1:26" x14ac:dyDescent="0.3">
      <c r="P167" s="14">
        <v>16</v>
      </c>
      <c r="Q167" s="14">
        <f t="shared" ref="Q167:Z167" si="83">Q125-Q146</f>
        <v>-0.12182721664621543</v>
      </c>
      <c r="R167" s="14">
        <f t="shared" si="83"/>
        <v>-0.13661179603910806</v>
      </c>
      <c r="S167" s="14">
        <f t="shared" si="83"/>
        <v>-0.15142590528020056</v>
      </c>
      <c r="T167" s="14">
        <f t="shared" si="83"/>
        <v>-0.16886695461640855</v>
      </c>
      <c r="U167" s="14">
        <f t="shared" si="83"/>
        <v>-0.15933795515565907</v>
      </c>
      <c r="V167" s="14">
        <f t="shared" si="83"/>
        <v>3.2693168168527187E-3</v>
      </c>
      <c r="W167" s="14">
        <f t="shared" si="83"/>
        <v>-1.4208005651482059E-3</v>
      </c>
      <c r="X167" s="14">
        <f t="shared" si="83"/>
        <v>-1.290131681233353E-2</v>
      </c>
      <c r="Y167" s="14">
        <f t="shared" si="83"/>
        <v>-2.6562420817255156E-2</v>
      </c>
      <c r="Z167" s="14">
        <f t="shared" si="83"/>
        <v>-9.7544908484751058E-2</v>
      </c>
    </row>
    <row r="168" spans="1:26" x14ac:dyDescent="0.3">
      <c r="A168" s="41" t="s">
        <v>48</v>
      </c>
      <c r="B168" s="41"/>
      <c r="C168" s="41"/>
      <c r="P168" s="14">
        <v>17</v>
      </c>
      <c r="Q168" s="14">
        <f t="shared" ref="Q168:Z168" si="84">Q126-Q147</f>
        <v>-0.28760875437432609</v>
      </c>
      <c r="R168" s="14">
        <f t="shared" si="84"/>
        <v>-0.29886683562884997</v>
      </c>
      <c r="S168" s="14">
        <f t="shared" si="84"/>
        <v>-0.3116438815100967</v>
      </c>
      <c r="T168" s="14">
        <f t="shared" si="84"/>
        <v>-0.32215624788079644</v>
      </c>
      <c r="U168" s="14">
        <f t="shared" si="84"/>
        <v>-0.35705892330436362</v>
      </c>
      <c r="V168" s="14">
        <f t="shared" si="84"/>
        <v>-0.38507317666568813</v>
      </c>
      <c r="W168" s="14">
        <f t="shared" si="84"/>
        <v>-0.14848468713281487</v>
      </c>
      <c r="X168" s="14">
        <f t="shared" si="84"/>
        <v>-0.15017592911704741</v>
      </c>
      <c r="Y168" s="14">
        <f t="shared" si="84"/>
        <v>-0.15449588926508295</v>
      </c>
      <c r="Z168" s="14">
        <f t="shared" si="84"/>
        <v>-0.17259257922027088</v>
      </c>
    </row>
    <row r="169" spans="1:26" x14ac:dyDescent="0.3">
      <c r="A169" s="37" t="s">
        <v>10</v>
      </c>
      <c r="B169" s="37"/>
      <c r="C169" s="14">
        <v>2</v>
      </c>
      <c r="D169" s="14">
        <v>3</v>
      </c>
      <c r="E169" s="14">
        <v>4</v>
      </c>
      <c r="F169" s="14">
        <v>5</v>
      </c>
      <c r="G169" s="14">
        <v>6</v>
      </c>
      <c r="H169" s="14">
        <v>7</v>
      </c>
      <c r="I169" s="14">
        <v>8</v>
      </c>
      <c r="J169" s="14">
        <v>9</v>
      </c>
      <c r="K169" s="14">
        <v>10</v>
      </c>
      <c r="L169" s="14">
        <v>11</v>
      </c>
      <c r="P169" s="14">
        <v>18</v>
      </c>
      <c r="Q169" s="14">
        <f t="shared" ref="Q169:Z169" si="85">Q127-Q148</f>
        <v>-0.45976212288929591</v>
      </c>
      <c r="R169" s="14">
        <f t="shared" si="85"/>
        <v>-0.46860483214358678</v>
      </c>
      <c r="S169" s="14">
        <f t="shared" si="85"/>
        <v>-0.47670713554480237</v>
      </c>
      <c r="T169" s="14">
        <f t="shared" si="85"/>
        <v>-0.48652935842070805</v>
      </c>
      <c r="U169" s="14">
        <f t="shared" si="85"/>
        <v>-0.50976343603007557</v>
      </c>
      <c r="V169" s="14">
        <f t="shared" si="85"/>
        <v>-0.57273866239019622</v>
      </c>
      <c r="W169" s="14">
        <f t="shared" si="85"/>
        <v>-0.53768583884259169</v>
      </c>
      <c r="X169" s="14">
        <f t="shared" si="85"/>
        <v>-0.29539831288260426</v>
      </c>
      <c r="Y169" s="14">
        <f t="shared" si="85"/>
        <v>-0.29187798797016568</v>
      </c>
      <c r="Z169" s="14">
        <f t="shared" si="85"/>
        <v>-0.31255336457197697</v>
      </c>
    </row>
    <row r="170" spans="1:26" x14ac:dyDescent="0.3">
      <c r="B170" s="14">
        <v>17</v>
      </c>
      <c r="C170" s="14">
        <f>SUM('Player Stats'!$O$4:$O$7)/100*'Dealer Stats'!B$3/100</f>
        <v>4.2436607068620825E-2</v>
      </c>
      <c r="D170" s="14">
        <f>SUM('Player Stats'!$O$4:$O$7)/100*'Dealer Stats'!C$3/100</f>
        <v>4.0912842767278669E-2</v>
      </c>
      <c r="E170" s="14">
        <f>SUM('Player Stats'!$O$4:$O$7)/100*'Dealer Stats'!D$3/100</f>
        <v>3.9843561613581754E-2</v>
      </c>
      <c r="F170" s="14">
        <f>SUM('Player Stats'!$O$4:$O$7)/100*'Dealer Stats'!E$3/100</f>
        <v>3.7202376830492538E-2</v>
      </c>
      <c r="G170" s="14">
        <f>SUM('Player Stats'!$O$4:$O$7)/100*'Dealer Stats'!F$3/100</f>
        <v>5.0892590434796478E-2</v>
      </c>
      <c r="H170" s="14">
        <f>SUM('Player Stats'!$O$4:$O$7)/100*'Dealer Stats'!G$3/100</f>
        <v>0.11318422222526009</v>
      </c>
      <c r="I170" s="14">
        <f>SUM('Player Stats'!$O$4:$O$7)/100*'Dealer Stats'!H$3/100</f>
        <v>3.9595301782028754E-2</v>
      </c>
      <c r="J170" s="14">
        <f>SUM('Player Stats'!$O$4:$O$7)/100*'Dealer Stats'!I$3/100</f>
        <v>3.6906642800702612E-2</v>
      </c>
      <c r="K170" s="14">
        <f>SUM('Player Stats'!$O$4:$O$7)/100*'Dealer Stats'!J$3/100</f>
        <v>3.4366483854485097E-2</v>
      </c>
      <c r="L170" s="14">
        <f>SUM('Player Stats'!$O$4:$O$7)/100*'Dealer Stats'!K$3/100</f>
        <v>1.6771995604568893E-2</v>
      </c>
      <c r="P170" s="14">
        <v>19</v>
      </c>
      <c r="Q170" s="14">
        <f t="shared" ref="Q170:Z170" si="86">Q128-Q149</f>
        <v>-0.63620491765699039</v>
      </c>
      <c r="R170" s="14">
        <f t="shared" si="86"/>
        <v>-0.64133030175185812</v>
      </c>
      <c r="S170" s="14">
        <f t="shared" si="86"/>
        <v>-0.6470108520073119</v>
      </c>
      <c r="T170" s="14">
        <f t="shared" si="86"/>
        <v>-0.65397370574954439</v>
      </c>
      <c r="U170" s="14">
        <f t="shared" si="86"/>
        <v>-0.66945110760164195</v>
      </c>
      <c r="V170" s="14">
        <f t="shared" si="86"/>
        <v>-0.71022825151827507</v>
      </c>
      <c r="W170" s="14">
        <f t="shared" si="86"/>
        <v>-0.72267966813702744</v>
      </c>
      <c r="X170" s="14">
        <f t="shared" si="86"/>
        <v>-0.6827179652977966</v>
      </c>
      <c r="Y170" s="14">
        <f t="shared" si="86"/>
        <v>-0.43728150905527402</v>
      </c>
      <c r="Z170" s="14">
        <f t="shared" si="86"/>
        <v>-0.45594256438190139</v>
      </c>
    </row>
    <row r="171" spans="1:26" x14ac:dyDescent="0.3">
      <c r="B171" s="14">
        <v>18</v>
      </c>
      <c r="C171" s="14">
        <f>SUM('Player Stats'!$O$5:$O$7)/100*'Dealer Stats'!B$4/100</f>
        <v>3.0599185512173145E-2</v>
      </c>
      <c r="D171" s="14">
        <f>SUM('Player Stats'!$O$5:$O$7)/100*'Dealer Stats'!C$4/100</f>
        <v>2.9793865420279689E-2</v>
      </c>
      <c r="E171" s="14">
        <f>SUM('Player Stats'!$O$5:$O$7)/100*'Dealer Stats'!D$4/100</f>
        <v>2.8438632190458276E-2</v>
      </c>
      <c r="F171" s="14">
        <f>SUM('Player Stats'!$O$5:$O$7)/100*'Dealer Stats'!E$4/100</f>
        <v>2.8040078738260511E-2</v>
      </c>
      <c r="G171" s="14">
        <f>SUM('Player Stats'!$O$5:$O$7)/100*'Dealer Stats'!F$4/100</f>
        <v>2.4587114344147752E-2</v>
      </c>
      <c r="H171" s="14">
        <f>SUM('Player Stats'!$O$5:$O$7)/100*'Dealer Stats'!G$4/100</f>
        <v>3.1889863018769095E-2</v>
      </c>
      <c r="I171" s="14">
        <f>SUM('Player Stats'!$O$5:$O$7)/100*'Dealer Stats'!H$4/100</f>
        <v>8.3011075279937258E-2</v>
      </c>
      <c r="J171" s="14">
        <f>SUM('Player Stats'!$O$5:$O$7)/100*'Dealer Stats'!I$4/100</f>
        <v>2.7127396193518984E-2</v>
      </c>
      <c r="K171" s="14">
        <f>SUM('Player Stats'!$O$5:$O$7)/100*'Dealer Stats'!J$4/100</f>
        <v>2.5807017673034373E-2</v>
      </c>
      <c r="L171" s="14">
        <f>SUM('Player Stats'!$O$5:$O$7)/100*'Dealer Stats'!K$4/100</f>
        <v>2.6388861260241869E-2</v>
      </c>
      <c r="P171" s="14">
        <v>20</v>
      </c>
      <c r="Q171" s="14">
        <f t="shared" ref="Q171:Z171" si="87">Q129-Q150</f>
        <v>-0.81680857349875402</v>
      </c>
      <c r="R171" s="14">
        <f t="shared" si="87"/>
        <v>-0.8196147020271034</v>
      </c>
      <c r="S171" s="14">
        <f t="shared" si="87"/>
        <v>-0.82199287568344603</v>
      </c>
      <c r="T171" s="14">
        <f t="shared" si="87"/>
        <v>-0.82515522338457559</v>
      </c>
      <c r="U171" s="14">
        <f t="shared" si="87"/>
        <v>-0.83339009596539948</v>
      </c>
      <c r="V171" s="14">
        <f t="shared" si="87"/>
        <v>-0.85487965538830479</v>
      </c>
      <c r="W171" s="14">
        <f t="shared" si="87"/>
        <v>-0.85894997737481327</v>
      </c>
      <c r="X171" s="14">
        <f t="shared" si="87"/>
        <v>-0.86679598407253899</v>
      </c>
      <c r="Y171" s="14">
        <f t="shared" si="87"/>
        <v>-0.81962924182773966</v>
      </c>
      <c r="Z171" s="14">
        <f t="shared" si="87"/>
        <v>-0.60877805475205038</v>
      </c>
    </row>
    <row r="172" spans="1:26" x14ac:dyDescent="0.3">
      <c r="B172" s="14">
        <v>19</v>
      </c>
      <c r="C172" s="14">
        <f>SUM('Player Stats'!$O$6:$O$7)/100*'Dealer Stats'!B$5/100</f>
        <v>1.9684671397361228E-2</v>
      </c>
      <c r="D172" s="14">
        <f>SUM('Player Stats'!$O$6:$O$7)/100*'Dealer Stats'!C$5/100</f>
        <v>1.898970873738599E-2</v>
      </c>
      <c r="E172" s="14">
        <f>SUM('Player Stats'!$O$6:$O$7)/100*'Dealer Stats'!D$5/100</f>
        <v>1.850381194343003E-2</v>
      </c>
      <c r="F172" s="14">
        <f>SUM('Player Stats'!$O$6:$O$7)/100*'Dealer Stats'!E$5/100</f>
        <v>1.7926153910752321E-2</v>
      </c>
      <c r="G172" s="14">
        <f>SUM('Player Stats'!$O$6:$O$7)/100*'Dealer Stats'!F$5/100</f>
        <v>1.6406885378689628E-2</v>
      </c>
      <c r="H172" s="14">
        <f>SUM('Player Stats'!$O$6:$O$7)/100*'Dealer Stats'!G$5/100</f>
        <v>1.2110243777249785E-2</v>
      </c>
      <c r="I172" s="14">
        <f>SUM('Player Stats'!$O$6:$O$7)/100*'Dealer Stats'!H$5/100</f>
        <v>1.9863085645339382E-2</v>
      </c>
      <c r="J172" s="14">
        <f>SUM('Player Stats'!$O$6:$O$7)/100*'Dealer Stats'!I$5/100</f>
        <v>5.4185485734530615E-2</v>
      </c>
      <c r="K172" s="14">
        <f>SUM('Player Stats'!$O$6:$O$7)/100*'Dealer Stats'!J$5/100</f>
        <v>1.7261949632898843E-2</v>
      </c>
      <c r="L172" s="14">
        <f>SUM('Player Stats'!$O$6:$O$7)/100*'Dealer Stats'!K$5/100</f>
        <v>1.6908314742221865E-2</v>
      </c>
    </row>
    <row r="173" spans="1:26" x14ac:dyDescent="0.3">
      <c r="B173" s="14">
        <v>20</v>
      </c>
      <c r="C173" s="14">
        <f>SUM('Player Stats'!$O$7)/100*'Dealer Stats'!B$6/100</f>
        <v>9.3624321345512993E-3</v>
      </c>
      <c r="D173" s="14">
        <f>SUM('Player Stats'!$O$7)/100*'Dealer Stats'!C$6/100</f>
        <v>9.1484509104905604E-3</v>
      </c>
      <c r="E173" s="14">
        <f>SUM('Player Stats'!$O$7)/100*'Dealer Stats'!D$6/100</f>
        <v>8.8551695845792387E-3</v>
      </c>
      <c r="F173" s="14">
        <f>SUM('Player Stats'!$O$7)/100*'Dealer Stats'!E$6/100</f>
        <v>8.5146497344218749E-3</v>
      </c>
      <c r="G173" s="14">
        <f>SUM('Player Stats'!$O$7)/100*'Dealer Stats'!F$6/100</f>
        <v>7.850156614073428E-3</v>
      </c>
      <c r="H173" s="14">
        <f>SUM('Player Stats'!$O$7)/100*'Dealer Stats'!G$6/100</f>
        <v>6.0836523831354107E-3</v>
      </c>
      <c r="I173" s="14">
        <f>SUM('Player Stats'!$O$7)/100*'Dealer Stats'!H$6/100</f>
        <v>5.35319218160511E-3</v>
      </c>
      <c r="J173" s="14">
        <f>SUM('Player Stats'!$O$7)/100*'Dealer Stats'!I$6/100</f>
        <v>9.3008589538146752E-3</v>
      </c>
      <c r="K173" s="14">
        <f>SUM('Player Stats'!$O$7)/100*'Dealer Stats'!J$6/100</f>
        <v>2.6234798500446983E-2</v>
      </c>
      <c r="L173" s="14">
        <f>SUM('Player Stats'!$O$7)/100*'Dealer Stats'!K$6/100</f>
        <v>8.5042967231187018E-3</v>
      </c>
    </row>
    <row r="175" spans="1:26" x14ac:dyDescent="0.3">
      <c r="A175" s="41" t="s">
        <v>49</v>
      </c>
      <c r="B175" s="41"/>
      <c r="C175" s="41"/>
    </row>
    <row r="176" spans="1:26" x14ac:dyDescent="0.3">
      <c r="A176" s="37" t="s">
        <v>10</v>
      </c>
      <c r="B176" s="37"/>
      <c r="C176" s="14">
        <v>2</v>
      </c>
      <c r="D176" s="14">
        <v>3</v>
      </c>
      <c r="E176" s="14">
        <v>4</v>
      </c>
      <c r="F176" s="14">
        <v>5</v>
      </c>
      <c r="G176" s="14">
        <v>6</v>
      </c>
      <c r="H176" s="14">
        <v>7</v>
      </c>
      <c r="I176" s="14">
        <v>8</v>
      </c>
      <c r="J176" s="14">
        <v>9</v>
      </c>
      <c r="K176" s="14">
        <v>10</v>
      </c>
      <c r="L176" s="14">
        <v>11</v>
      </c>
    </row>
    <row r="177" spans="1:12" x14ac:dyDescent="0.3">
      <c r="B177" s="14">
        <v>17</v>
      </c>
      <c r="C177" s="14">
        <f>SUM('Player Stats'!$P$4:$P$7)/100*'Dealer Stats'!B$3/100</f>
        <v>4.2395644291453712E-2</v>
      </c>
      <c r="D177" s="14">
        <f>SUM('Player Stats'!$P$4:$P$7)/100*'Dealer Stats'!C$3/100</f>
        <v>4.0873350833843955E-2</v>
      </c>
      <c r="E177" s="14">
        <f>SUM('Player Stats'!$P$4:$P$7)/100*'Dealer Stats'!D$3/100</f>
        <v>3.9805101825001528E-2</v>
      </c>
      <c r="F177" s="14">
        <f>SUM('Player Stats'!$P$4:$P$7)/100*'Dealer Stats'!E$3/100</f>
        <v>3.7166466497940968E-2</v>
      </c>
      <c r="G177" s="14">
        <f>SUM('Player Stats'!$P$4:$P$7)/100*'Dealer Stats'!F$3/100</f>
        <v>5.0843465351868275E-2</v>
      </c>
      <c r="H177" s="14">
        <f>SUM('Player Stats'!$P$4:$P$7)/100*'Dealer Stats'!G$3/100</f>
        <v>0.11307496890851049</v>
      </c>
      <c r="I177" s="14">
        <f>SUM('Player Stats'!$P$4:$P$7)/100*'Dealer Stats'!H$3/100</f>
        <v>3.9557081631177882E-2</v>
      </c>
      <c r="J177" s="14">
        <f>SUM('Player Stats'!$P$4:$P$7)/100*'Dealer Stats'!I$3/100</f>
        <v>3.6871017931292417E-2</v>
      </c>
      <c r="K177" s="14">
        <f>SUM('Player Stats'!$P$4:$P$7)/100*'Dealer Stats'!J$3/100</f>
        <v>3.4333310923909566E-2</v>
      </c>
      <c r="L177" s="14">
        <f>SUM('Player Stats'!$P$4:$P$7)/100*'Dealer Stats'!K$3/100</f>
        <v>1.6755806102955656E-2</v>
      </c>
    </row>
    <row r="178" spans="1:12" x14ac:dyDescent="0.3">
      <c r="B178" s="14">
        <v>18</v>
      </c>
      <c r="C178" s="14">
        <f>SUM('Player Stats'!$P$5:$P$7)/100*'Dealer Stats'!B$4/100</f>
        <v>3.0368301052200009E-2</v>
      </c>
      <c r="D178" s="14">
        <f>SUM('Player Stats'!$P$5:$P$7)/100*'Dealer Stats'!C$4/100</f>
        <v>2.9569057458468516E-2</v>
      </c>
      <c r="E178" s="14">
        <f>SUM('Player Stats'!$P$5:$P$7)/100*'Dealer Stats'!D$4/100</f>
        <v>2.8224050065942037E-2</v>
      </c>
      <c r="F178" s="14">
        <f>SUM('Player Stats'!$P$5:$P$7)/100*'Dealer Stats'!E$4/100</f>
        <v>2.7828503876749507E-2</v>
      </c>
      <c r="G178" s="14">
        <f>SUM('Player Stats'!$P$5:$P$7)/100*'Dealer Stats'!F$4/100</f>
        <v>2.4401593634278268E-2</v>
      </c>
      <c r="H178" s="14">
        <f>SUM('Player Stats'!$P$5:$P$7)/100*'Dealer Stats'!G$4/100</f>
        <v>3.1649239823136104E-2</v>
      </c>
      <c r="I178" s="14">
        <f>SUM('Player Stats'!$P$5:$P$7)/100*'Dealer Stats'!H$4/100</f>
        <v>8.2384719807822707E-2</v>
      </c>
      <c r="J178" s="14">
        <f>SUM('Player Stats'!$P$5:$P$7)/100*'Dealer Stats'!I$4/100</f>
        <v>2.6922707927613136E-2</v>
      </c>
      <c r="K178" s="14">
        <f>SUM('Player Stats'!$P$5:$P$7)/100*'Dealer Stats'!J$4/100</f>
        <v>2.5612292250144098E-2</v>
      </c>
      <c r="L178" s="14">
        <f>SUM('Player Stats'!$P$5:$P$7)/100*'Dealer Stats'!K$4/100</f>
        <v>2.6189745568781616E-2</v>
      </c>
    </row>
    <row r="179" spans="1:12" x14ac:dyDescent="0.3">
      <c r="B179" s="14">
        <v>19</v>
      </c>
      <c r="C179" s="14">
        <f>SUM('Player Stats'!$P$6:$P$7)/100*'Dealer Stats'!B$5/100</f>
        <v>1.9468969994218526E-2</v>
      </c>
      <c r="D179" s="14">
        <f>SUM('Player Stats'!$P$6:$P$7)/100*'Dealer Stats'!C$5/100</f>
        <v>1.8781622621177087E-2</v>
      </c>
      <c r="E179" s="14">
        <f>SUM('Player Stats'!$P$6:$P$7)/100*'Dealer Stats'!D$5/100</f>
        <v>1.8301050204657925E-2</v>
      </c>
      <c r="F179" s="14">
        <f>SUM('Player Stats'!$P$6:$P$7)/100*'Dealer Stats'!E$5/100</f>
        <v>1.7729722054032598E-2</v>
      </c>
      <c r="G179" s="14">
        <f>SUM('Player Stats'!$P$6:$P$7)/100*'Dealer Stats'!F$5/100</f>
        <v>1.6227101417558367E-2</v>
      </c>
      <c r="H179" s="14">
        <f>SUM('Player Stats'!$P$6:$P$7)/100*'Dealer Stats'!G$5/100</f>
        <v>1.1977541710630419E-2</v>
      </c>
      <c r="I179" s="14">
        <f>SUM('Player Stats'!$P$6:$P$7)/100*'Dealer Stats'!H$5/100</f>
        <v>1.9645429208106822E-2</v>
      </c>
      <c r="J179" s="14">
        <f>SUM('Player Stats'!$P$6:$P$7)/100*'Dealer Stats'!I$5/100</f>
        <v>5.3591730062059806E-2</v>
      </c>
      <c r="K179" s="14">
        <f>SUM('Player Stats'!$P$6:$P$7)/100*'Dealer Stats'!J$5/100</f>
        <v>1.7072796017802476E-2</v>
      </c>
      <c r="L179" s="14">
        <f>SUM('Player Stats'!$P$6:$P$7)/100*'Dealer Stats'!K$5/100</f>
        <v>1.6723036200301952E-2</v>
      </c>
    </row>
    <row r="180" spans="1:12" x14ac:dyDescent="0.3">
      <c r="B180" s="14">
        <v>20</v>
      </c>
      <c r="C180" s="14">
        <f>SUM('Player Stats'!$P$7)/100*'Dealer Stats'!B$6/100</f>
        <v>9.3543078242469945E-3</v>
      </c>
      <c r="D180" s="14">
        <f>SUM('Player Stats'!$P$7)/100*'Dealer Stats'!C$6/100</f>
        <v>9.140512283760626E-3</v>
      </c>
      <c r="E180" s="14">
        <f>SUM('Player Stats'!$P$7)/100*'Dealer Stats'!D$6/100</f>
        <v>8.8474854545937329E-3</v>
      </c>
      <c r="F180" s="14">
        <f>SUM('Player Stats'!$P$7)/100*'Dealer Stats'!E$6/100</f>
        <v>8.5072610927120328E-3</v>
      </c>
      <c r="G180" s="14">
        <f>SUM('Player Stats'!$P$7)/100*'Dealer Stats'!F$6/100</f>
        <v>7.8433445905144242E-3</v>
      </c>
      <c r="H180" s="14">
        <f>SUM('Player Stats'!$P$7)/100*'Dealer Stats'!G$6/100</f>
        <v>6.0783732549095602E-3</v>
      </c>
      <c r="I180" s="14">
        <f>SUM('Player Stats'!$P$7)/100*'Dealer Stats'!H$6/100</f>
        <v>5.3485469148862796E-3</v>
      </c>
      <c r="J180" s="14">
        <f>SUM('Player Stats'!$P$7)/100*'Dealer Stats'!I$6/100</f>
        <v>9.2927880740313658E-3</v>
      </c>
      <c r="K180" s="14">
        <f>SUM('Player Stats'!$P$7)/100*'Dealer Stats'!J$6/100</f>
        <v>2.6212033086425772E-2</v>
      </c>
      <c r="L180" s="14">
        <f>SUM('Player Stats'!$P$7)/100*'Dealer Stats'!K$6/100</f>
        <v>8.4969170653005667E-3</v>
      </c>
    </row>
    <row r="182" spans="1:12" x14ac:dyDescent="0.3">
      <c r="A182" s="41" t="s">
        <v>50</v>
      </c>
      <c r="B182" s="41"/>
      <c r="C182" s="41"/>
    </row>
    <row r="183" spans="1:12" x14ac:dyDescent="0.3">
      <c r="A183" s="37" t="s">
        <v>10</v>
      </c>
      <c r="B183" s="37"/>
      <c r="C183" s="14">
        <v>2</v>
      </c>
      <c r="D183" s="14">
        <v>3</v>
      </c>
      <c r="E183" s="14">
        <v>4</v>
      </c>
      <c r="F183" s="14">
        <v>5</v>
      </c>
      <c r="G183" s="14">
        <v>6</v>
      </c>
      <c r="H183" s="14">
        <v>7</v>
      </c>
      <c r="I183" s="14">
        <v>8</v>
      </c>
      <c r="J183" s="14">
        <v>9</v>
      </c>
      <c r="K183" s="14">
        <v>10</v>
      </c>
      <c r="L183" s="14">
        <v>11</v>
      </c>
    </row>
    <row r="184" spans="1:12" x14ac:dyDescent="0.3">
      <c r="B184" s="14">
        <v>17</v>
      </c>
      <c r="C184" s="14">
        <f>SUM('Player Stats'!$Q$4:$Q$7)/100*'Dealer Stats'!B$3/100</f>
        <v>4.2686540888804574E-2</v>
      </c>
      <c r="D184" s="14">
        <f>SUM('Player Stats'!$Q$4:$Q$7)/100*'Dealer Stats'!C$3/100</f>
        <v>4.1153802254705843E-2</v>
      </c>
      <c r="E184" s="14">
        <f>SUM('Player Stats'!$Q$4:$Q$7)/100*'Dealer Stats'!D$3/100</f>
        <v>4.0078223483408115E-2</v>
      </c>
      <c r="F184" s="14">
        <f>SUM('Player Stats'!$Q$4:$Q$7)/100*'Dealer Stats'!E$3/100</f>
        <v>3.7421483229506135E-2</v>
      </c>
      <c r="G184" s="14">
        <f>SUM('Player Stats'!$Q$4:$Q$7)/100*'Dealer Stats'!F$3/100</f>
        <v>5.1192326451058277E-2</v>
      </c>
      <c r="H184" s="14">
        <f>SUM('Player Stats'!$Q$4:$Q$7)/100*'Dealer Stats'!G$3/100</f>
        <v>0.11385082983127209</v>
      </c>
      <c r="I184" s="14">
        <f>SUM('Player Stats'!$Q$4:$Q$7)/100*'Dealer Stats'!H$3/100</f>
        <v>3.9828501505553032E-2</v>
      </c>
      <c r="J184" s="14">
        <f>SUM('Player Stats'!$Q$4:$Q$7)/100*'Dealer Stats'!I$3/100</f>
        <v>3.7124007450294434E-2</v>
      </c>
      <c r="K184" s="14">
        <f>SUM('Player Stats'!$Q$4:$Q$7)/100*'Dealer Stats'!J$3/100</f>
        <v>3.4568888033078955E-2</v>
      </c>
      <c r="L184" s="14">
        <f>SUM('Player Stats'!$Q$4:$Q$7)/100*'Dealer Stats'!K$3/100</f>
        <v>1.6870775625478118E-2</v>
      </c>
    </row>
    <row r="185" spans="1:12" x14ac:dyDescent="0.3">
      <c r="B185" s="14">
        <v>18</v>
      </c>
      <c r="C185" s="14">
        <f>SUM('Player Stats'!$Q$5:$Q$7)/100*'Dealer Stats'!B$4/100</f>
        <v>3.0704720820027981E-2</v>
      </c>
      <c r="D185" s="14">
        <f>SUM('Player Stats'!$Q$5:$Q$7)/100*'Dealer Stats'!C$4/100</f>
        <v>2.9896623212903411E-2</v>
      </c>
      <c r="E185" s="14">
        <f>SUM('Player Stats'!$Q$5:$Q$7)/100*'Dealer Stats'!D$4/100</f>
        <v>2.8536715840495178E-2</v>
      </c>
      <c r="F185" s="14">
        <f>SUM('Player Stats'!$Q$5:$Q$7)/100*'Dealer Stats'!E$4/100</f>
        <v>2.8136787794151515E-2</v>
      </c>
      <c r="G185" s="14">
        <f>SUM('Player Stats'!$Q$5:$Q$7)/100*'Dealer Stats'!F$4/100</f>
        <v>2.4671914270620935E-2</v>
      </c>
      <c r="H185" s="14">
        <f>SUM('Player Stats'!$Q$5:$Q$7)/100*'Dealer Stats'!G$4/100</f>
        <v>3.1999849819228057E-2</v>
      </c>
      <c r="I185" s="14">
        <f>SUM('Player Stats'!$Q$5:$Q$7)/100*'Dealer Stats'!H$4/100</f>
        <v>8.3297376998051398E-2</v>
      </c>
      <c r="J185" s="14">
        <f>SUM('Player Stats'!$Q$5:$Q$7)/100*'Dealer Stats'!I$4/100</f>
        <v>2.7220957445580549E-2</v>
      </c>
      <c r="K185" s="14">
        <f>SUM('Player Stats'!$Q$5:$Q$7)/100*'Dealer Stats'!J$4/100</f>
        <v>2.5896024994940217E-2</v>
      </c>
      <c r="L185" s="14">
        <f>SUM('Player Stats'!$Q$5:$Q$7)/100*'Dealer Stats'!K$4/100</f>
        <v>2.6479875336284195E-2</v>
      </c>
    </row>
    <row r="186" spans="1:12" x14ac:dyDescent="0.3">
      <c r="B186" s="14">
        <v>19</v>
      </c>
      <c r="C186" s="14">
        <f>SUM('Player Stats'!$Q$6:$Q$7)/100*'Dealer Stats'!B$5/100</f>
        <v>1.9724866010866295E-2</v>
      </c>
      <c r="D186" s="14">
        <f>SUM('Player Stats'!$Q$6:$Q$7)/100*'Dealer Stats'!C$5/100</f>
        <v>1.9028484289584199E-2</v>
      </c>
      <c r="E186" s="14">
        <f>SUM('Player Stats'!$Q$6:$Q$7)/100*'Dealer Stats'!D$5/100</f>
        <v>1.8541595331042805E-2</v>
      </c>
      <c r="F186" s="14">
        <f>SUM('Player Stats'!$Q$6:$Q$7)/100*'Dealer Stats'!E$5/100</f>
        <v>1.7962757764254881E-2</v>
      </c>
      <c r="G186" s="14">
        <f>SUM('Player Stats'!$Q$6:$Q$7)/100*'Dealer Stats'!F$5/100</f>
        <v>1.6440387000500125E-2</v>
      </c>
      <c r="H186" s="14">
        <f>SUM('Player Stats'!$Q$6:$Q$7)/100*'Dealer Stats'!G$5/100</f>
        <v>1.2134971981152844E-2</v>
      </c>
      <c r="I186" s="14">
        <f>SUM('Player Stats'!$Q$6:$Q$7)/100*'Dealer Stats'!H$5/100</f>
        <v>1.9903644567274927E-2</v>
      </c>
      <c r="J186" s="14">
        <f>SUM('Player Stats'!$Q$6:$Q$7)/100*'Dealer Stats'!I$5/100</f>
        <v>5.4296128407335179E-2</v>
      </c>
      <c r="K186" s="14">
        <f>SUM('Player Stats'!$Q$6:$Q$7)/100*'Dealer Stats'!J$5/100</f>
        <v>1.7297197231389682E-2</v>
      </c>
      <c r="L186" s="14">
        <f>SUM('Player Stats'!$Q$6:$Q$7)/100*'Dealer Stats'!K$5/100</f>
        <v>1.6942840244952722E-2</v>
      </c>
    </row>
    <row r="187" spans="1:12" x14ac:dyDescent="0.3">
      <c r="B187" s="14">
        <v>20</v>
      </c>
      <c r="C187" s="14">
        <f>SUM('Player Stats'!$Q$7)/100*'Dealer Stats'!B$6/100</f>
        <v>9.3590736484766967E-3</v>
      </c>
      <c r="D187" s="14">
        <f>SUM('Player Stats'!$Q$7)/100*'Dealer Stats'!C$6/100</f>
        <v>9.1451691836331034E-3</v>
      </c>
      <c r="E187" s="14">
        <f>SUM('Player Stats'!$Q$7)/100*'Dealer Stats'!D$6/100</f>
        <v>8.8519930634241954E-3</v>
      </c>
      <c r="F187" s="14">
        <f>SUM('Player Stats'!$Q$7)/100*'Dealer Stats'!E$6/100</f>
        <v>8.5115953643445062E-3</v>
      </c>
      <c r="G187" s="14">
        <f>SUM('Player Stats'!$Q$7)/100*'Dealer Stats'!F$6/100</f>
        <v>7.8473406105721028E-3</v>
      </c>
      <c r="H187" s="14">
        <f>SUM('Player Stats'!$Q$7)/100*'Dealer Stats'!G$6/100</f>
        <v>6.0814700589788395E-3</v>
      </c>
      <c r="I187" s="14">
        <f>SUM('Player Stats'!$Q$7)/100*'Dealer Stats'!H$6/100</f>
        <v>5.3512718876966249E-3</v>
      </c>
      <c r="J187" s="14">
        <f>SUM('Player Stats'!$Q$7)/100*'Dealer Stats'!I$6/100</f>
        <v>9.2975225552347635E-3</v>
      </c>
      <c r="K187" s="14">
        <f>SUM('Player Stats'!$Q$7)/100*'Dealer Stats'!J$6/100</f>
        <v>2.6225387569166786E-2</v>
      </c>
      <c r="L187" s="14">
        <f>SUM('Player Stats'!$Q$7)/100*'Dealer Stats'!K$6/100</f>
        <v>8.5012460668673767E-3</v>
      </c>
    </row>
    <row r="189" spans="1:12" x14ac:dyDescent="0.3">
      <c r="A189" s="41" t="s">
        <v>51</v>
      </c>
      <c r="B189" s="41"/>
      <c r="C189" s="41"/>
    </row>
    <row r="190" spans="1:12" x14ac:dyDescent="0.3">
      <c r="A190" s="37" t="s">
        <v>10</v>
      </c>
      <c r="B190" s="37"/>
      <c r="C190" s="14">
        <v>2</v>
      </c>
      <c r="D190" s="14">
        <v>3</v>
      </c>
      <c r="E190" s="14">
        <v>4</v>
      </c>
      <c r="F190" s="14">
        <v>5</v>
      </c>
      <c r="G190" s="14">
        <v>6</v>
      </c>
      <c r="H190" s="14">
        <v>7</v>
      </c>
      <c r="I190" s="14">
        <v>8</v>
      </c>
      <c r="J190" s="14">
        <v>9</v>
      </c>
      <c r="K190" s="14">
        <v>10</v>
      </c>
      <c r="L190" s="14">
        <v>11</v>
      </c>
    </row>
    <row r="191" spans="1:12" x14ac:dyDescent="0.3">
      <c r="B191" s="14">
        <v>17</v>
      </c>
      <c r="C191" s="14">
        <f>SUM('Player Stats'!$R$4:$R$7)/100*'Dealer Stats'!B$3/100</f>
        <v>4.2816863909244302E-2</v>
      </c>
      <c r="D191" s="14">
        <f>SUM('Player Stats'!$R$4:$R$7)/100*'Dealer Stats'!C$3/100</f>
        <v>4.1279445787790039E-2</v>
      </c>
      <c r="E191" s="14">
        <f>SUM('Player Stats'!$R$4:$R$7)/100*'Dealer Stats'!D$3/100</f>
        <v>4.0200583249026554E-2</v>
      </c>
      <c r="F191" s="14">
        <f>SUM('Player Stats'!$R$4:$R$7)/100*'Dealer Stats'!E$3/100</f>
        <v>3.7535731904199822E-2</v>
      </c>
      <c r="G191" s="14">
        <f>SUM('Player Stats'!$R$4:$R$7)/100*'Dealer Stats'!F$3/100</f>
        <v>5.1348617836294137E-2</v>
      </c>
      <c r="H191" s="14">
        <f>SUM('Player Stats'!$R$4:$R$7)/100*'Dealer Stats'!G$3/100</f>
        <v>0.1141984191115052</v>
      </c>
      <c r="I191" s="14">
        <f>SUM('Player Stats'!$R$4:$R$7)/100*'Dealer Stats'!H$3/100</f>
        <v>3.9950098864057974E-2</v>
      </c>
      <c r="J191" s="14">
        <f>SUM('Player Stats'!$R$4:$R$7)/100*'Dealer Stats'!I$3/100</f>
        <v>3.7237347924387952E-2</v>
      </c>
      <c r="K191" s="14">
        <f>SUM('Player Stats'!$R$4:$R$7)/100*'Dealer Stats'!J$3/100</f>
        <v>3.4674427667069192E-2</v>
      </c>
      <c r="L191" s="14">
        <f>SUM('Player Stats'!$R$4:$R$7)/100*'Dealer Stats'!K$3/100</f>
        <v>1.6922282503076858E-2</v>
      </c>
    </row>
    <row r="192" spans="1:12" x14ac:dyDescent="0.3">
      <c r="B192" s="14">
        <v>18</v>
      </c>
      <c r="C192" s="14">
        <f>SUM('Player Stats'!$R$5:$R$7)/100*'Dealer Stats'!B$4/100</f>
        <v>3.0836881203041441E-2</v>
      </c>
      <c r="D192" s="14">
        <f>SUM('Player Stats'!$R$5:$R$7)/100*'Dealer Stats'!C$4/100</f>
        <v>3.0025305352623412E-2</v>
      </c>
      <c r="E192" s="14">
        <f>SUM('Player Stats'!$R$5:$R$7)/100*'Dealer Stats'!D$4/100</f>
        <v>2.8659544617136139E-2</v>
      </c>
      <c r="F192" s="14">
        <f>SUM('Player Stats'!$R$5:$R$7)/100*'Dealer Stats'!E$4/100</f>
        <v>2.8257895185859763E-2</v>
      </c>
      <c r="G192" s="14">
        <f>SUM('Player Stats'!$R$5:$R$7)/100*'Dealer Stats'!F$4/100</f>
        <v>2.4778108026909829E-2</v>
      </c>
      <c r="H192" s="14">
        <f>SUM('Player Stats'!$R$5:$R$7)/100*'Dealer Stats'!G$4/100</f>
        <v>3.2137584743875992E-2</v>
      </c>
      <c r="I192" s="14">
        <f>SUM('Player Stats'!$R$5:$R$7)/100*'Dealer Stats'!H$4/100</f>
        <v>8.3655908616449906E-2</v>
      </c>
      <c r="J192" s="14">
        <f>SUM('Player Stats'!$R$5:$R$7)/100*'Dealer Stats'!I$4/100</f>
        <v>2.7338122886787049E-2</v>
      </c>
      <c r="K192" s="14">
        <f>SUM('Player Stats'!$R$5:$R$7)/100*'Dealer Stats'!J$4/100</f>
        <v>2.6007487613405877E-2</v>
      </c>
      <c r="L192" s="14">
        <f>SUM('Player Stats'!$R$5:$R$7)/100*'Dealer Stats'!K$4/100</f>
        <v>2.6593850984755463E-2</v>
      </c>
    </row>
    <row r="193" spans="1:12" x14ac:dyDescent="0.3">
      <c r="B193" s="14">
        <v>19</v>
      </c>
      <c r="C193" s="14">
        <f>SUM('Player Stats'!$R$6:$R$7)/100*'Dealer Stats'!B$5/100</f>
        <v>1.9821506945317618E-2</v>
      </c>
      <c r="D193" s="14">
        <f>SUM('Player Stats'!$R$6:$R$7)/100*'Dealer Stats'!C$5/100</f>
        <v>1.9121713338740971E-2</v>
      </c>
      <c r="E193" s="14">
        <f>SUM('Player Stats'!$R$6:$R$7)/100*'Dealer Stats'!D$5/100</f>
        <v>1.8632438893580728E-2</v>
      </c>
      <c r="F193" s="14">
        <f>SUM('Player Stats'!$R$6:$R$7)/100*'Dealer Stats'!E$5/100</f>
        <v>1.8050765342846494E-2</v>
      </c>
      <c r="G193" s="14">
        <f>SUM('Player Stats'!$R$6:$R$7)/100*'Dealer Stats'!F$5/100</f>
        <v>1.652093580430921E-2</v>
      </c>
      <c r="H193" s="14">
        <f>SUM('Player Stats'!$R$6:$R$7)/100*'Dealer Stats'!G$5/100</f>
        <v>1.219442663251287E-2</v>
      </c>
      <c r="I193" s="14">
        <f>SUM('Player Stats'!$R$6:$R$7)/100*'Dealer Stats'!H$5/100</f>
        <v>2.000116141777768E-2</v>
      </c>
      <c r="J193" s="14">
        <f>SUM('Player Stats'!$R$6:$R$7)/100*'Dealer Stats'!I$5/100</f>
        <v>5.4562149407603747E-2</v>
      </c>
      <c r="K193" s="14">
        <f>SUM('Player Stats'!$R$6:$R$7)/100*'Dealer Stats'!J$5/100</f>
        <v>1.7381943931464069E-2</v>
      </c>
      <c r="L193" s="14">
        <f>SUM('Player Stats'!$R$6:$R$7)/100*'Dealer Stats'!K$5/100</f>
        <v>1.7025850791773659E-2</v>
      </c>
    </row>
    <row r="194" spans="1:12" x14ac:dyDescent="0.3">
      <c r="B194" s="14">
        <v>20</v>
      </c>
      <c r="C194" s="14">
        <f>SUM('Player Stats'!$R$7)/100*'Dealer Stats'!B$6/100</f>
        <v>9.3482500466052845E-3</v>
      </c>
      <c r="D194" s="14">
        <f>SUM('Player Stats'!$R$7)/100*'Dealer Stats'!C$6/100</f>
        <v>9.13459295846295E-3</v>
      </c>
      <c r="E194" s="14">
        <f>SUM('Player Stats'!$R$7)/100*'Dealer Stats'!D$6/100</f>
        <v>8.8417558912119009E-3</v>
      </c>
      <c r="F194" s="14">
        <f>SUM('Player Stats'!$R$7)/100*'Dealer Stats'!E$6/100</f>
        <v>8.5017518560044254E-3</v>
      </c>
      <c r="G194" s="14">
        <f>SUM('Player Stats'!$R$7)/100*'Dealer Stats'!F$6/100</f>
        <v>7.8382653010160112E-3</v>
      </c>
      <c r="H194" s="14">
        <f>SUM('Player Stats'!$R$7)/100*'Dealer Stats'!G$6/100</f>
        <v>6.074436947243256E-3</v>
      </c>
      <c r="I194" s="14">
        <f>SUM('Player Stats'!$R$7)/100*'Dealer Stats'!H$6/100</f>
        <v>5.3450832371320957E-3</v>
      </c>
      <c r="J194" s="14">
        <f>SUM('Player Stats'!$R$7)/100*'Dealer Stats'!I$6/100</f>
        <v>9.2867701361056872E-3</v>
      </c>
      <c r="K194" s="14">
        <f>SUM('Player Stats'!$R$7)/100*'Dealer Stats'!J$6/100</f>
        <v>2.6195058375847711E-2</v>
      </c>
      <c r="L194" s="14">
        <f>SUM('Player Stats'!$R$7)/100*'Dealer Stats'!K$6/100</f>
        <v>8.4914145273053757E-3</v>
      </c>
    </row>
    <row r="196" spans="1:12" x14ac:dyDescent="0.3">
      <c r="A196" s="41" t="s">
        <v>52</v>
      </c>
      <c r="B196" s="41"/>
      <c r="C196" s="41"/>
    </row>
    <row r="197" spans="1:12" x14ac:dyDescent="0.3">
      <c r="A197" s="37" t="s">
        <v>10</v>
      </c>
      <c r="B197" s="37"/>
      <c r="C197" s="14">
        <v>2</v>
      </c>
      <c r="D197" s="14">
        <v>3</v>
      </c>
      <c r="E197" s="14">
        <v>4</v>
      </c>
      <c r="F197" s="14">
        <v>5</v>
      </c>
      <c r="G197" s="14">
        <v>6</v>
      </c>
      <c r="H197" s="14">
        <v>7</v>
      </c>
      <c r="I197" s="14">
        <v>8</v>
      </c>
      <c r="J197" s="14">
        <v>9</v>
      </c>
      <c r="K197" s="14">
        <v>10</v>
      </c>
      <c r="L197" s="14">
        <v>11</v>
      </c>
    </row>
    <row r="198" spans="1:12" x14ac:dyDescent="0.3">
      <c r="B198" s="14">
        <v>17</v>
      </c>
      <c r="C198" s="14">
        <f>SUM('Player Stats'!$S$4:$S$7)/100*'Dealer Stats'!B$3/100</f>
        <v>3.1997057842987668E-2</v>
      </c>
      <c r="D198" s="14">
        <f>SUM('Player Stats'!$S$4:$S$7)/100*'Dealer Stats'!C$3/100</f>
        <v>3.0848144726293745E-2</v>
      </c>
      <c r="E198" s="14">
        <f>SUM('Player Stats'!$S$4:$S$7)/100*'Dealer Stats'!D$3/100</f>
        <v>3.0041910361940993E-2</v>
      </c>
      <c r="F198" s="14">
        <f>SUM('Player Stats'!$S$4:$S$7)/100*'Dealer Stats'!E$3/100</f>
        <v>2.8050465990767073E-2</v>
      </c>
      <c r="G198" s="14">
        <f>SUM('Player Stats'!$S$4:$S$7)/100*'Dealer Stats'!F$3/100</f>
        <v>3.8372840629989288E-2</v>
      </c>
      <c r="H198" s="14">
        <f>SUM('Player Stats'!$S$4:$S$7)/100*'Dealer Stats'!G$3/100</f>
        <v>8.5340519792241651E-2</v>
      </c>
      <c r="I198" s="14">
        <f>SUM('Player Stats'!$S$4:$S$7)/100*'Dealer Stats'!H$3/100</f>
        <v>2.9854723290706792E-2</v>
      </c>
      <c r="J198" s="14">
        <f>SUM('Player Stats'!$S$4:$S$7)/100*'Dealer Stats'!I$3/100</f>
        <v>2.7827483535029576E-2</v>
      </c>
      <c r="K198" s="14">
        <f>SUM('Player Stats'!$S$4:$S$7)/100*'Dealer Stats'!J$3/100</f>
        <v>2.5912212302315874E-2</v>
      </c>
      <c r="L198" s="14">
        <f>SUM('Player Stats'!$S$4:$S$7)/100*'Dealer Stats'!K$3/100</f>
        <v>1.264602781824534E-2</v>
      </c>
    </row>
    <row r="199" spans="1:12" x14ac:dyDescent="0.3">
      <c r="B199" s="14">
        <v>18</v>
      </c>
      <c r="C199" s="14">
        <f>SUM('Player Stats'!$S$5:$S$7)/100*'Dealer Stats'!B$4/100</f>
        <v>3.0644784131422992E-2</v>
      </c>
      <c r="D199" s="14">
        <f>SUM('Player Stats'!$S$5:$S$7)/100*'Dealer Stats'!C$4/100</f>
        <v>2.9838263959081974E-2</v>
      </c>
      <c r="E199" s="14">
        <f>SUM('Player Stats'!$S$5:$S$7)/100*'Dealer Stats'!D$4/100</f>
        <v>2.8481011173412684E-2</v>
      </c>
      <c r="F199" s="14">
        <f>SUM('Player Stats'!$S$5:$S$7)/100*'Dealer Stats'!E$4/100</f>
        <v>2.8081863800598624E-2</v>
      </c>
      <c r="G199" s="14">
        <f>SUM('Player Stats'!$S$5:$S$7)/100*'Dealer Stats'!F$4/100</f>
        <v>2.462375383133231E-2</v>
      </c>
      <c r="H199" s="14">
        <f>SUM('Player Stats'!$S$5:$S$7)/100*'Dealer Stats'!G$4/100</f>
        <v>3.193738499353356E-2</v>
      </c>
      <c r="I199" s="14">
        <f>SUM('Player Stats'!$S$5:$S$7)/100*'Dealer Stats'!H$4/100</f>
        <v>8.3134777605729682E-2</v>
      </c>
      <c r="J199" s="14">
        <f>SUM('Player Stats'!$S$5:$S$7)/100*'Dealer Stats'!I$4/100</f>
        <v>2.7167821184889286E-2</v>
      </c>
      <c r="K199" s="14">
        <f>SUM('Player Stats'!$S$5:$S$7)/100*'Dealer Stats'!J$4/100</f>
        <v>2.5845475048717738E-2</v>
      </c>
      <c r="L199" s="14">
        <f>SUM('Player Stats'!$S$5:$S$7)/100*'Dealer Stats'!K$4/100</f>
        <v>2.6428185693781584E-2</v>
      </c>
    </row>
    <row r="200" spans="1:12" x14ac:dyDescent="0.3">
      <c r="B200" s="14">
        <v>19</v>
      </c>
      <c r="C200" s="14">
        <f>SUM('Player Stats'!$S$6:$S$7)/100*'Dealer Stats'!B$5/100</f>
        <v>1.9730900284550809E-2</v>
      </c>
      <c r="D200" s="14">
        <f>SUM('Player Stats'!$S$6:$S$7)/100*'Dealer Stats'!C$5/100</f>
        <v>1.903430552466593E-2</v>
      </c>
      <c r="E200" s="14">
        <f>SUM('Player Stats'!$S$6:$S$7)/100*'Dealer Stats'!D$5/100</f>
        <v>1.8547267616000958E-2</v>
      </c>
      <c r="F200" s="14">
        <f>SUM('Player Stats'!$S$6:$S$7)/100*'Dealer Stats'!E$5/100</f>
        <v>1.7968252969972294E-2</v>
      </c>
      <c r="G200" s="14">
        <f>SUM('Player Stats'!$S$6:$S$7)/100*'Dealer Stats'!F$5/100</f>
        <v>1.6445416479259865E-2</v>
      </c>
      <c r="H200" s="14">
        <f>SUM('Player Stats'!$S$6:$S$7)/100*'Dealer Stats'!G$5/100</f>
        <v>1.2138684338035161E-2</v>
      </c>
      <c r="I200" s="14">
        <f>SUM('Player Stats'!$S$6:$S$7)/100*'Dealer Stats'!H$5/100</f>
        <v>1.9909733533282202E-2</v>
      </c>
      <c r="J200" s="14">
        <f>SUM('Player Stats'!$S$6:$S$7)/100*'Dealer Stats'!I$5/100</f>
        <v>5.4312738796406468E-2</v>
      </c>
      <c r="K200" s="14">
        <f>SUM('Player Stats'!$S$6:$S$7)/100*'Dealer Stats'!J$5/100</f>
        <v>1.730248882738895E-2</v>
      </c>
      <c r="L200" s="14">
        <f>SUM('Player Stats'!$S$6:$S$7)/100*'Dealer Stats'!K$5/100</f>
        <v>1.6948023435296052E-2</v>
      </c>
    </row>
    <row r="201" spans="1:12" x14ac:dyDescent="0.3">
      <c r="B201" s="14">
        <v>20</v>
      </c>
      <c r="C201" s="14">
        <f>SUM('Player Stats'!$S$7)/100*'Dealer Stats'!B$6/100</f>
        <v>9.3412886693749544E-3</v>
      </c>
      <c r="D201" s="14">
        <f>SUM('Player Stats'!$S$7)/100*'Dealer Stats'!C$6/100</f>
        <v>9.1277906856191172E-3</v>
      </c>
      <c r="E201" s="14">
        <f>SUM('Player Stats'!$S$7)/100*'Dealer Stats'!D$6/100</f>
        <v>8.8351716858440128E-3</v>
      </c>
      <c r="F201" s="14">
        <f>SUM('Player Stats'!$S$7)/100*'Dealer Stats'!E$6/100</f>
        <v>8.4954208420185712E-3</v>
      </c>
      <c r="G201" s="14">
        <f>SUM('Player Stats'!$S$7)/100*'Dealer Stats'!F$6/100</f>
        <v>7.8324283666892907E-3</v>
      </c>
      <c r="H201" s="14">
        <f>SUM('Player Stats'!$S$7)/100*'Dealer Stats'!G$6/100</f>
        <v>6.069913485970739E-3</v>
      </c>
      <c r="I201" s="14">
        <f>SUM('Player Stats'!$S$7)/100*'Dealer Stats'!H$6/100</f>
        <v>5.3411029049249244E-3</v>
      </c>
      <c r="J201" s="14">
        <f>SUM('Player Stats'!$S$7)/100*'Dealer Stats'!I$6/100</f>
        <v>9.2798545412246664E-3</v>
      </c>
      <c r="K201" s="14">
        <f>SUM('Player Stats'!$S$7)/100*'Dealer Stats'!J$6/100</f>
        <v>2.617555165726234E-2</v>
      </c>
      <c r="L201" s="14">
        <f>SUM('Player Stats'!$S$7)/100*'Dealer Stats'!K$6/100</f>
        <v>8.4850912112356316E-3</v>
      </c>
    </row>
    <row r="203" spans="1:12" x14ac:dyDescent="0.3">
      <c r="A203" s="41" t="s">
        <v>53</v>
      </c>
      <c r="B203" s="41"/>
      <c r="C203" s="41"/>
    </row>
    <row r="204" spans="1:12" x14ac:dyDescent="0.3">
      <c r="A204" s="37" t="s">
        <v>10</v>
      </c>
      <c r="B204" s="37"/>
      <c r="C204" s="14">
        <v>2</v>
      </c>
      <c r="D204" s="14">
        <v>3</v>
      </c>
      <c r="E204" s="14">
        <v>4</v>
      </c>
      <c r="F204" s="14">
        <v>5</v>
      </c>
      <c r="G204" s="14">
        <v>6</v>
      </c>
      <c r="H204" s="14">
        <v>7</v>
      </c>
      <c r="I204" s="14">
        <v>8</v>
      </c>
      <c r="J204" s="14">
        <v>9</v>
      </c>
      <c r="K204" s="14">
        <v>10</v>
      </c>
      <c r="L204" s="14">
        <v>11</v>
      </c>
    </row>
    <row r="205" spans="1:12" x14ac:dyDescent="0.3">
      <c r="B205" s="14">
        <v>17</v>
      </c>
      <c r="C205" s="14">
        <f>SUM('Player Stats'!$T$4:$T$7)/100*'Dealer Stats'!B$3/100</f>
        <v>2.1393075015560491E-2</v>
      </c>
      <c r="D205" s="14">
        <f>SUM('Player Stats'!$T$4:$T$7)/100*'Dealer Stats'!C$3/100</f>
        <v>2.0624917373929668E-2</v>
      </c>
      <c r="E205" s="14">
        <f>SUM('Player Stats'!$T$4:$T$7)/100*'Dealer Stats'!D$3/100</f>
        <v>2.0085873055500213E-2</v>
      </c>
      <c r="F205" s="14">
        <f>SUM('Player Stats'!$T$4:$T$7)/100*'Dealer Stats'!E$3/100</f>
        <v>1.8754403173772444E-2</v>
      </c>
      <c r="G205" s="14">
        <f>SUM('Player Stats'!$T$4:$T$7)/100*'Dealer Stats'!F$3/100</f>
        <v>2.565589193187073E-2</v>
      </c>
      <c r="H205" s="14">
        <f>SUM('Player Stats'!$T$4:$T$7)/100*'Dealer Stats'!G$3/100</f>
        <v>5.7058250503568157E-2</v>
      </c>
      <c r="I205" s="14">
        <f>SUM('Player Stats'!$T$4:$T$7)/100*'Dealer Stats'!H$3/100</f>
        <v>1.9960720703164982E-2</v>
      </c>
      <c r="J205" s="14">
        <f>SUM('Player Stats'!$T$4:$T$7)/100*'Dealer Stats'!I$3/100</f>
        <v>1.8605318203955709E-2</v>
      </c>
      <c r="K205" s="14">
        <f>SUM('Player Stats'!$T$4:$T$7)/100*'Dealer Stats'!J$3/100</f>
        <v>1.7324777306800414E-2</v>
      </c>
      <c r="L205" s="14">
        <f>SUM('Player Stats'!$T$4:$T$7)/100*'Dealer Stats'!K$3/100</f>
        <v>8.455071809793822E-3</v>
      </c>
    </row>
    <row r="206" spans="1:12" x14ac:dyDescent="0.3">
      <c r="B206" s="14">
        <v>18</v>
      </c>
      <c r="C206" s="14">
        <f>SUM('Player Stats'!$T$5:$T$7)/100*'Dealer Stats'!B$4/100</f>
        <v>2.0488951483483508E-2</v>
      </c>
      <c r="D206" s="14">
        <f>SUM('Player Stats'!$T$5:$T$7)/100*'Dealer Stats'!C$4/100</f>
        <v>1.9949716075243141E-2</v>
      </c>
      <c r="E206" s="14">
        <f>SUM('Player Stats'!$T$5:$T$7)/100*'Dealer Stats'!D$4/100</f>
        <v>1.9042263558784193E-2</v>
      </c>
      <c r="F206" s="14">
        <f>SUM('Player Stats'!$T$5:$T$7)/100*'Dealer Stats'!E$4/100</f>
        <v>1.8775395594523962E-2</v>
      </c>
      <c r="G206" s="14">
        <f>SUM('Player Stats'!$T$5:$T$7)/100*'Dealer Stats'!F$4/100</f>
        <v>1.6463320329741925E-2</v>
      </c>
      <c r="H206" s="14">
        <f>SUM('Player Stats'!$T$5:$T$7)/100*'Dealer Stats'!G$4/100</f>
        <v>2.1353178042812924E-2</v>
      </c>
      <c r="I206" s="14">
        <f>SUM('Player Stats'!$T$5:$T$7)/100*'Dealer Stats'!H$4/100</f>
        <v>5.5583502159748839E-2</v>
      </c>
      <c r="J206" s="14">
        <f>SUM('Player Stats'!$T$5:$T$7)/100*'Dealer Stats'!I$4/100</f>
        <v>1.8164271211112117E-2</v>
      </c>
      <c r="K206" s="14">
        <f>SUM('Player Stats'!$T$5:$T$7)/100*'Dealer Stats'!J$4/100</f>
        <v>1.7280157108294558E-2</v>
      </c>
      <c r="L206" s="14">
        <f>SUM('Player Stats'!$T$5:$T$7)/100*'Dealer Stats'!K$4/100</f>
        <v>1.7669754570767141E-2</v>
      </c>
    </row>
    <row r="207" spans="1:12" x14ac:dyDescent="0.3">
      <c r="B207" s="14">
        <v>19</v>
      </c>
      <c r="C207" s="14">
        <f>SUM('Player Stats'!$T$6:$T$7)/100*'Dealer Stats'!B$5/100</f>
        <v>1.9752807355485739E-2</v>
      </c>
      <c r="D207" s="14">
        <f>SUM('Player Stats'!$T$6:$T$7)/100*'Dealer Stats'!C$5/100</f>
        <v>1.9055439171651745E-2</v>
      </c>
      <c r="E207" s="14">
        <f>SUM('Player Stats'!$T$6:$T$7)/100*'Dealer Stats'!D$5/100</f>
        <v>1.8567860508441406E-2</v>
      </c>
      <c r="F207" s="14">
        <f>SUM('Player Stats'!$T$6:$T$7)/100*'Dealer Stats'!E$5/100</f>
        <v>1.7988202986784156E-2</v>
      </c>
      <c r="G207" s="14">
        <f>SUM('Player Stats'!$T$6:$T$7)/100*'Dealer Stats'!F$5/100</f>
        <v>1.6463675702111838E-2</v>
      </c>
      <c r="H207" s="14">
        <f>SUM('Player Stats'!$T$6:$T$7)/100*'Dealer Stats'!G$5/100</f>
        <v>1.2152161828419028E-2</v>
      </c>
      <c r="I207" s="14">
        <f>SUM('Player Stats'!$T$6:$T$7)/100*'Dealer Stats'!H$5/100</f>
        <v>1.9931839161434949E-2</v>
      </c>
      <c r="J207" s="14">
        <f>SUM('Player Stats'!$T$6:$T$7)/100*'Dealer Stats'!I$5/100</f>
        <v>5.4373041823857014E-2</v>
      </c>
      <c r="K207" s="14">
        <f>SUM('Player Stats'!$T$6:$T$7)/100*'Dealer Stats'!J$5/100</f>
        <v>1.7321699651255375E-2</v>
      </c>
      <c r="L207" s="14">
        <f>SUM('Player Stats'!$T$6:$T$7)/100*'Dealer Stats'!K$5/100</f>
        <v>1.6966840698890186E-2</v>
      </c>
    </row>
    <row r="208" spans="1:12" x14ac:dyDescent="0.3">
      <c r="B208" s="14">
        <v>20</v>
      </c>
      <c r="C208" s="14">
        <f>SUM('Player Stats'!$T$7)/100*'Dealer Stats'!B$6/100</f>
        <v>9.3505728836756966E-3</v>
      </c>
      <c r="D208" s="14">
        <f>SUM('Player Stats'!$T$7)/100*'Dealer Stats'!C$6/100</f>
        <v>9.1368627063880964E-3</v>
      </c>
      <c r="E208" s="14">
        <f>SUM('Player Stats'!$T$7)/100*'Dealer Stats'!D$6/100</f>
        <v>8.8439528754869524E-3</v>
      </c>
      <c r="F208" s="14">
        <f>SUM('Player Stats'!$T$7)/100*'Dealer Stats'!E$6/100</f>
        <v>8.50386435666242E-3</v>
      </c>
      <c r="G208" s="14">
        <f>SUM('Player Stats'!$T$7)/100*'Dealer Stats'!F$6/100</f>
        <v>7.8402129396775936E-3</v>
      </c>
      <c r="H208" s="14">
        <f>SUM('Player Stats'!$T$7)/100*'Dealer Stats'!G$6/100</f>
        <v>6.0759463128734629E-3</v>
      </c>
      <c r="I208" s="14">
        <f>SUM('Player Stats'!$T$7)/100*'Dealer Stats'!H$6/100</f>
        <v>5.3464113742086343E-3</v>
      </c>
      <c r="J208" s="14">
        <f>SUM('Player Stats'!$T$7)/100*'Dealer Stats'!I$6/100</f>
        <v>9.289077696753828E-3</v>
      </c>
      <c r="K208" s="14">
        <f>SUM('Player Stats'!$T$7)/100*'Dealer Stats'!J$6/100</f>
        <v>2.620156727883529E-2</v>
      </c>
      <c r="L208" s="14">
        <f>SUM('Player Stats'!$T$7)/100*'Dealer Stats'!K$6/100</f>
        <v>8.4935244593617402E-3</v>
      </c>
    </row>
    <row r="210" spans="1:12" x14ac:dyDescent="0.3">
      <c r="A210" s="41" t="s">
        <v>54</v>
      </c>
      <c r="B210" s="41"/>
      <c r="C210" s="41"/>
    </row>
    <row r="211" spans="1:12" x14ac:dyDescent="0.3">
      <c r="A211" s="37" t="s">
        <v>10</v>
      </c>
      <c r="B211" s="37"/>
      <c r="C211" s="14">
        <v>2</v>
      </c>
      <c r="D211" s="14">
        <v>3</v>
      </c>
      <c r="E211" s="14">
        <v>4</v>
      </c>
      <c r="F211" s="14">
        <v>5</v>
      </c>
      <c r="G211" s="14">
        <v>6</v>
      </c>
      <c r="H211" s="14">
        <v>7</v>
      </c>
      <c r="I211" s="14">
        <v>8</v>
      </c>
      <c r="J211" s="14">
        <v>9</v>
      </c>
      <c r="K211" s="14">
        <v>10</v>
      </c>
      <c r="L211" s="14">
        <v>11</v>
      </c>
    </row>
    <row r="212" spans="1:12" x14ac:dyDescent="0.3">
      <c r="B212" s="14">
        <v>17</v>
      </c>
      <c r="C212" s="14">
        <f>SUM('Player Stats'!$U$4:$U$7)/100*'Dealer Stats'!B$3/100</f>
        <v>1.0639227336684575E-2</v>
      </c>
      <c r="D212" s="14">
        <f>SUM('Player Stats'!$U$4:$U$7)/100*'Dealer Stats'!C$3/100</f>
        <v>1.0257206342798591E-2</v>
      </c>
      <c r="E212" s="14">
        <f>SUM('Player Stats'!$U$4:$U$7)/100*'Dealer Stats'!D$3/100</f>
        <v>9.9891282360211539E-3</v>
      </c>
      <c r="F212" s="14">
        <f>SUM('Player Stats'!$U$4:$U$7)/100*'Dealer Stats'!E$3/100</f>
        <v>9.3269601861570468E-3</v>
      </c>
      <c r="G212" s="14">
        <f>SUM('Player Stats'!$U$4:$U$7)/100*'Dealer Stats'!F$3/100</f>
        <v>1.2759216082309096E-2</v>
      </c>
      <c r="H212" s="14">
        <f>SUM('Player Stats'!$U$4:$U$7)/100*'Dealer Stats'!G$3/100</f>
        <v>2.8376271204556148E-2</v>
      </c>
      <c r="I212" s="14">
        <f>SUM('Player Stats'!$U$4:$U$7)/100*'Dealer Stats'!H$3/100</f>
        <v>9.9268873320254979E-3</v>
      </c>
      <c r="J212" s="14">
        <f>SUM('Player Stats'!$U$4:$U$7)/100*'Dealer Stats'!I$3/100</f>
        <v>9.2528170868031983E-3</v>
      </c>
      <c r="K212" s="14">
        <f>SUM('Player Stats'!$U$4:$U$7)/100*'Dealer Stats'!J$3/100</f>
        <v>8.6159770949437928E-3</v>
      </c>
      <c r="L212" s="14">
        <f>SUM('Player Stats'!$U$4:$U$7)/100*'Dealer Stats'!K$3/100</f>
        <v>4.2048855093042709E-3</v>
      </c>
    </row>
    <row r="213" spans="1:12" x14ac:dyDescent="0.3">
      <c r="B213" s="14">
        <v>18</v>
      </c>
      <c r="C213" s="14">
        <f>SUM('Player Stats'!$U$5:$U$7)/100*'Dealer Stats'!B$4/100</f>
        <v>1.0189587638267373E-2</v>
      </c>
      <c r="D213" s="14">
        <f>SUM('Player Stats'!$U$5:$U$7)/100*'Dealer Stats'!C$4/100</f>
        <v>9.9214144984973145E-3</v>
      </c>
      <c r="E213" s="14">
        <f>SUM('Player Stats'!$U$5:$U$7)/100*'Dealer Stats'!D$4/100</f>
        <v>9.4701192259462278E-3</v>
      </c>
      <c r="F213" s="14">
        <f>SUM('Player Stats'!$U$5:$U$7)/100*'Dealer Stats'!E$4/100</f>
        <v>9.3374001596793314E-3</v>
      </c>
      <c r="G213" s="14">
        <f>SUM('Player Stats'!$U$5:$U$7)/100*'Dealer Stats'!F$4/100</f>
        <v>8.1875563740781924E-3</v>
      </c>
      <c r="H213" s="14">
        <f>SUM('Player Stats'!$U$5:$U$7)/100*'Dealer Stats'!G$4/100</f>
        <v>1.0619385730800514E-2</v>
      </c>
      <c r="I213" s="14">
        <f>SUM('Player Stats'!$U$5:$U$7)/100*'Dealer Stats'!H$4/100</f>
        <v>2.7642847754076012E-2</v>
      </c>
      <c r="J213" s="14">
        <f>SUM('Player Stats'!$U$5:$U$7)/100*'Dealer Stats'!I$4/100</f>
        <v>9.0334751165810131E-3</v>
      </c>
      <c r="K213" s="14">
        <f>SUM('Player Stats'!$U$5:$U$7)/100*'Dealer Stats'!J$4/100</f>
        <v>8.5937865292880153E-3</v>
      </c>
      <c r="L213" s="14">
        <f>SUM('Player Stats'!$U$5:$U$7)/100*'Dealer Stats'!K$4/100</f>
        <v>8.7875415631027583E-3</v>
      </c>
    </row>
    <row r="214" spans="1:12" x14ac:dyDescent="0.3">
      <c r="B214" s="14">
        <v>19</v>
      </c>
      <c r="C214" s="14">
        <f>SUM('Player Stats'!$U$6:$U$7)/100*'Dealer Stats'!B$5/100</f>
        <v>9.8234876398035215E-3</v>
      </c>
      <c r="D214" s="14">
        <f>SUM('Player Stats'!$U$6:$U$7)/100*'Dealer Stats'!C$5/100</f>
        <v>9.4766717360690624E-3</v>
      </c>
      <c r="E214" s="14">
        <f>SUM('Player Stats'!$U$6:$U$7)/100*'Dealer Stats'!D$5/100</f>
        <v>9.2341885849260667E-3</v>
      </c>
      <c r="F214" s="14">
        <f>SUM('Player Stats'!$U$6:$U$7)/100*'Dealer Stats'!E$5/100</f>
        <v>8.9459126757430781E-3</v>
      </c>
      <c r="G214" s="14">
        <f>SUM('Player Stats'!$U$6:$U$7)/100*'Dealer Stats'!F$5/100</f>
        <v>8.1877331082517452E-3</v>
      </c>
      <c r="H214" s="14">
        <f>SUM('Player Stats'!$U$6:$U$7)/100*'Dealer Stats'!G$5/100</f>
        <v>6.0435263388124568E-3</v>
      </c>
      <c r="I214" s="14">
        <f>SUM('Player Stats'!$U$6:$U$7)/100*'Dealer Stats'!H$5/100</f>
        <v>9.9125239322769235E-3</v>
      </c>
      <c r="J214" s="14">
        <f>SUM('Player Stats'!$U$6:$U$7)/100*'Dealer Stats'!I$5/100</f>
        <v>2.704086030317307E-2</v>
      </c>
      <c r="K214" s="14">
        <f>SUM('Player Stats'!$U$6:$U$7)/100*'Dealer Stats'!J$5/100</f>
        <v>8.614446511940467E-3</v>
      </c>
      <c r="L214" s="14">
        <f>SUM('Player Stats'!$U$6:$U$7)/100*'Dealer Stats'!K$5/100</f>
        <v>8.4379676717585457E-3</v>
      </c>
    </row>
    <row r="215" spans="1:12" x14ac:dyDescent="0.3">
      <c r="B215" s="14">
        <v>20</v>
      </c>
      <c r="C215" s="14">
        <f>SUM('Player Stats'!$U$7)/100*'Dealer Stats'!B$6/100</f>
        <v>9.3222724580021791E-3</v>
      </c>
      <c r="D215" s="14">
        <f>SUM('Player Stats'!$U$7)/100*'Dealer Stats'!C$6/100</f>
        <v>9.1092090955208205E-3</v>
      </c>
      <c r="E215" s="14">
        <f>SUM('Player Stats'!$U$7)/100*'Dealer Stats'!D$6/100</f>
        <v>8.8171857849432527E-3</v>
      </c>
      <c r="F215" s="14">
        <f>SUM('Player Stats'!$U$7)/100*'Dealer Stats'!E$6/100</f>
        <v>8.4781265773672555E-3</v>
      </c>
      <c r="G215" s="14">
        <f>SUM('Player Stats'!$U$7)/100*'Dealer Stats'!F$6/100</f>
        <v>7.8164837664681901E-3</v>
      </c>
      <c r="H215" s="14">
        <f>SUM('Player Stats'!$U$7)/100*'Dealer Stats'!G$6/100</f>
        <v>6.0575568655997078E-3</v>
      </c>
      <c r="I215" s="14">
        <f>SUM('Player Stats'!$U$7)/100*'Dealer Stats'!H$6/100</f>
        <v>5.330229935959007E-3</v>
      </c>
      <c r="J215" s="14">
        <f>SUM('Player Stats'!$U$7)/100*'Dealer Stats'!I$6/100</f>
        <v>9.260963392293247E-3</v>
      </c>
      <c r="K215" s="14">
        <f>SUM('Player Stats'!$U$7)/100*'Dealer Stats'!J$6/100</f>
        <v>2.6122265666353464E-2</v>
      </c>
      <c r="L215" s="14">
        <f>SUM('Player Stats'!$U$7)/100*'Dealer Stats'!K$6/100</f>
        <v>8.4678179747796015E-3</v>
      </c>
    </row>
  </sheetData>
  <mergeCells count="117">
    <mergeCell ref="DO1:DS2"/>
    <mergeCell ref="BX90:CG91"/>
    <mergeCell ref="CS1:DJ2"/>
    <mergeCell ref="BX45:CG46"/>
    <mergeCell ref="BX60:CG61"/>
    <mergeCell ref="BX75:CG76"/>
    <mergeCell ref="BO76:BQ76"/>
    <mergeCell ref="AN77:AO77"/>
    <mergeCell ref="BO77:BQ77"/>
    <mergeCell ref="BO78:BR78"/>
    <mergeCell ref="A211:B211"/>
    <mergeCell ref="AN48:AS48"/>
    <mergeCell ref="BD48:BM49"/>
    <mergeCell ref="AN49:AO49"/>
    <mergeCell ref="AN55:AR55"/>
    <mergeCell ref="AN56:AO56"/>
    <mergeCell ref="AN62:AR62"/>
    <mergeCell ref="BD62:BM63"/>
    <mergeCell ref="AN63:AO63"/>
    <mergeCell ref="AN69:AR69"/>
    <mergeCell ref="AN70:AO70"/>
    <mergeCell ref="AN76:AR76"/>
    <mergeCell ref="BD76:BM77"/>
    <mergeCell ref="A196:C196"/>
    <mergeCell ref="A197:B197"/>
    <mergeCell ref="A203:C203"/>
    <mergeCell ref="A204:B204"/>
    <mergeCell ref="A210:C210"/>
    <mergeCell ref="A176:B176"/>
    <mergeCell ref="A182:C182"/>
    <mergeCell ref="A183:B183"/>
    <mergeCell ref="A189:C189"/>
    <mergeCell ref="A190:B190"/>
    <mergeCell ref="A161:C161"/>
    <mergeCell ref="A162:B162"/>
    <mergeCell ref="A168:C168"/>
    <mergeCell ref="A169:B169"/>
    <mergeCell ref="A175:C175"/>
    <mergeCell ref="Q154:Z155"/>
    <mergeCell ref="AB154:AD154"/>
    <mergeCell ref="A155:B155"/>
    <mergeCell ref="AB155:AD155"/>
    <mergeCell ref="AB156:AE156"/>
    <mergeCell ref="A140:C140"/>
    <mergeCell ref="A141:B141"/>
    <mergeCell ref="A147:C147"/>
    <mergeCell ref="A148:B148"/>
    <mergeCell ref="A154:C154"/>
    <mergeCell ref="A50:C50"/>
    <mergeCell ref="A51:B51"/>
    <mergeCell ref="A57:C57"/>
    <mergeCell ref="A37:B37"/>
    <mergeCell ref="A126:C126"/>
    <mergeCell ref="A127:B127"/>
    <mergeCell ref="A133:C133"/>
    <mergeCell ref="Q133:Z134"/>
    <mergeCell ref="A134:B134"/>
    <mergeCell ref="A112:C112"/>
    <mergeCell ref="Q112:Z113"/>
    <mergeCell ref="A113:B113"/>
    <mergeCell ref="A119:C119"/>
    <mergeCell ref="A120:B120"/>
    <mergeCell ref="AB45:AE45"/>
    <mergeCell ref="A1:C1"/>
    <mergeCell ref="A8:C8"/>
    <mergeCell ref="A2:B2"/>
    <mergeCell ref="A9:B9"/>
    <mergeCell ref="A15:C15"/>
    <mergeCell ref="AB43:AD43"/>
    <mergeCell ref="AB44:AD44"/>
    <mergeCell ref="A43:C43"/>
    <mergeCell ref="A44:B44"/>
    <mergeCell ref="Q1:Z2"/>
    <mergeCell ref="Q22:Z23"/>
    <mergeCell ref="Q43:Z44"/>
    <mergeCell ref="A106:C106"/>
    <mergeCell ref="A107:B107"/>
    <mergeCell ref="A92:C92"/>
    <mergeCell ref="A93:B93"/>
    <mergeCell ref="A99:C99"/>
    <mergeCell ref="A100:B100"/>
    <mergeCell ref="A58:B58"/>
    <mergeCell ref="A85:C85"/>
    <mergeCell ref="A86:B86"/>
    <mergeCell ref="A64:C64"/>
    <mergeCell ref="A65:B65"/>
    <mergeCell ref="A71:C71"/>
    <mergeCell ref="A72:B72"/>
    <mergeCell ref="A78:C78"/>
    <mergeCell ref="A79:B79"/>
    <mergeCell ref="A36:C36"/>
    <mergeCell ref="BO29:BQ29"/>
    <mergeCell ref="BO30:BQ30"/>
    <mergeCell ref="BO31:BR31"/>
    <mergeCell ref="AN30:AO30"/>
    <mergeCell ref="BD1:BM2"/>
    <mergeCell ref="BD15:BM16"/>
    <mergeCell ref="AN1:AS1"/>
    <mergeCell ref="BD29:BM30"/>
    <mergeCell ref="AN15:AR15"/>
    <mergeCell ref="AN16:AO16"/>
    <mergeCell ref="AN22:AR22"/>
    <mergeCell ref="AN23:AO23"/>
    <mergeCell ref="AN29:AR29"/>
    <mergeCell ref="AN2:AO2"/>
    <mergeCell ref="AN9:AO9"/>
    <mergeCell ref="AN8:AR8"/>
    <mergeCell ref="A16:B16"/>
    <mergeCell ref="BX30:CG31"/>
    <mergeCell ref="BX1:CO2"/>
    <mergeCell ref="AJ1:AJ3"/>
    <mergeCell ref="AK1:AK3"/>
    <mergeCell ref="AL1:AL3"/>
    <mergeCell ref="A22:C22"/>
    <mergeCell ref="A23:B23"/>
    <mergeCell ref="A29:C29"/>
    <mergeCell ref="A30:B30"/>
  </mergeCells>
  <conditionalFormatting sqref="C3:L6 C10:L13 C17:L20 C24:L27 C31:L34 C38:L41 C45:L48 C52:L55 C59:L62 C66:L69 C73:L76 C80:L83 C87:L90 C94:L97 C101:L10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4:L117 C121:L124 C128:L131 C135:L138 C142:L145 C149:L152 C156:L159 C163:L166 C170:L173 C177:L180 C184:L187 C191:L194 C198:L201 C205:L208 C212:L2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Z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Z3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Z60">
    <cfRule type="cellIs" dxfId="18" priority="31" operator="between">
      <formula>0.02</formula>
      <formula>-0.02</formula>
    </cfRule>
    <cfRule type="cellIs" dxfId="17" priority="32" operator="lessThan">
      <formula>0</formula>
    </cfRule>
    <cfRule type="cellIs" dxfId="16" priority="33" operator="greaterThan">
      <formula>0</formula>
    </cfRule>
  </conditionalFormatting>
  <conditionalFormatting sqref="Q115:Z1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6:Z15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7:Z171">
    <cfRule type="cellIs" dxfId="15" priority="11" operator="between">
      <formula>0.02</formula>
      <formula>-0.02</formula>
    </cfRule>
    <cfRule type="cellIs" dxfId="14" priority="12" operator="lessThan">
      <formula>0</formula>
    </cfRule>
    <cfRule type="cellIs" dxfId="13" priority="13" operator="greaterThan">
      <formula>0</formula>
    </cfRule>
  </conditionalFormatting>
  <conditionalFormatting sqref="AP3:AY6 AP10:AY13 AP17:AY20 AP24:AY27 AP31:AY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8:AY81 AP71:AY74 AP64:AY67 AP50:AY53 AP57:AY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:BM1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8:BM2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2:BM39">
    <cfRule type="cellIs" dxfId="12" priority="19" operator="between">
      <formula>0.02</formula>
      <formula>-0.02</formula>
    </cfRule>
    <cfRule type="cellIs" dxfId="11" priority="20" operator="lessThan">
      <formula>0</formula>
    </cfRule>
    <cfRule type="cellIs" dxfId="10" priority="21" operator="greaterThan">
      <formula>0</formula>
    </cfRule>
  </conditionalFormatting>
  <conditionalFormatting sqref="BD51:BM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65:BM7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79:BM86">
    <cfRule type="cellIs" dxfId="9" priority="6" operator="between">
      <formula>0.02</formula>
      <formula>-0.02</formula>
    </cfRule>
    <cfRule type="cellIs" dxfId="8" priority="7" operator="lessThan">
      <formula>0</formula>
    </cfRule>
    <cfRule type="cellIs" dxfId="7" priority="8" operator="greaterThan">
      <formula>0</formula>
    </cfRule>
  </conditionalFormatting>
  <conditionalFormatting sqref="CJ63:DC63">
    <cfRule type="colorScale" priority="4">
      <colorScale>
        <cfvo type="min"/>
        <cfvo type="percentile" val="50"/>
        <cfvo type="max"/>
        <color rgb="FF69CD69"/>
        <color rgb="FFFFEB84"/>
        <color rgb="FFFF5050"/>
      </colorScale>
    </cfRule>
  </conditionalFormatting>
  <conditionalFormatting sqref="CJ68:DC68">
    <cfRule type="colorScale" priority="3">
      <colorScale>
        <cfvo type="min"/>
        <cfvo type="percentile" val="50"/>
        <cfvo type="max"/>
        <color rgb="FF69CD69"/>
        <color rgb="FFFFEB84"/>
        <color rgb="FFFF5050"/>
      </colorScale>
    </cfRule>
  </conditionalFormatting>
  <conditionalFormatting sqref="BX93:CG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78:CG87 BX63:CG72 BX48:CG57 BX33:CG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M43"/>
  <sheetViews>
    <sheetView zoomScale="52" zoomScaleNormal="115" workbookViewId="0">
      <selection activeCell="AH33" sqref="AH33"/>
    </sheetView>
  </sheetViews>
  <sheetFormatPr defaultRowHeight="14.4" x14ac:dyDescent="0.3"/>
  <cols>
    <col min="4" max="13" width="5.77734375" customWidth="1"/>
    <col min="17" max="26" width="5.77734375" customWidth="1"/>
    <col min="30" max="39" width="5.77734375" customWidth="1"/>
  </cols>
  <sheetData>
    <row r="2" spans="2:39" x14ac:dyDescent="0.3">
      <c r="B2" s="18"/>
      <c r="C2" s="19"/>
      <c r="D2" s="45" t="s">
        <v>20</v>
      </c>
      <c r="E2" s="46"/>
      <c r="F2" s="46"/>
      <c r="G2" s="46"/>
      <c r="H2" s="46"/>
      <c r="I2" s="46"/>
      <c r="J2" s="46"/>
      <c r="K2" s="46"/>
      <c r="L2" s="46"/>
      <c r="M2" s="47"/>
      <c r="O2" s="18"/>
      <c r="P2" s="19"/>
      <c r="Q2" s="45" t="s">
        <v>20</v>
      </c>
      <c r="R2" s="46"/>
      <c r="S2" s="46"/>
      <c r="T2" s="46"/>
      <c r="U2" s="46"/>
      <c r="V2" s="46"/>
      <c r="W2" s="46"/>
      <c r="X2" s="46"/>
      <c r="Y2" s="46"/>
      <c r="Z2" s="47"/>
      <c r="AB2" s="18"/>
      <c r="AC2" s="19"/>
      <c r="AD2" s="45" t="s">
        <v>20</v>
      </c>
      <c r="AE2" s="46"/>
      <c r="AF2" s="46"/>
      <c r="AG2" s="46"/>
      <c r="AH2" s="46"/>
      <c r="AI2" s="46"/>
      <c r="AJ2" s="46"/>
      <c r="AK2" s="46"/>
      <c r="AL2" s="46"/>
      <c r="AM2" s="47"/>
    </row>
    <row r="3" spans="2:39" x14ac:dyDescent="0.3">
      <c r="B3" s="20"/>
      <c r="D3" s="33"/>
      <c r="E3" s="33"/>
      <c r="F3" s="33"/>
      <c r="G3" s="33"/>
      <c r="H3" s="33"/>
      <c r="I3" s="33"/>
      <c r="J3" s="33"/>
      <c r="K3" s="33"/>
      <c r="L3" s="33"/>
      <c r="M3" s="48"/>
      <c r="O3" s="20"/>
      <c r="Q3" s="33"/>
      <c r="R3" s="33"/>
      <c r="S3" s="33"/>
      <c r="T3" s="33"/>
      <c r="U3" s="33"/>
      <c r="V3" s="33"/>
      <c r="W3" s="33"/>
      <c r="X3" s="33"/>
      <c r="Y3" s="33"/>
      <c r="Z3" s="48"/>
      <c r="AB3" s="20"/>
      <c r="AD3" s="33"/>
      <c r="AE3" s="33"/>
      <c r="AF3" s="33"/>
      <c r="AG3" s="33"/>
      <c r="AH3" s="33"/>
      <c r="AI3" s="33"/>
      <c r="AJ3" s="33"/>
      <c r="AK3" s="33"/>
      <c r="AL3" s="33"/>
      <c r="AM3" s="48"/>
    </row>
    <row r="4" spans="2:39" x14ac:dyDescent="0.3">
      <c r="B4" s="20"/>
      <c r="C4" s="27"/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9" t="s">
        <v>21</v>
      </c>
      <c r="O4" s="20"/>
      <c r="P4" s="27"/>
      <c r="Q4" s="28">
        <v>2</v>
      </c>
      <c r="R4" s="28">
        <v>3</v>
      </c>
      <c r="S4" s="28">
        <v>4</v>
      </c>
      <c r="T4" s="28">
        <v>5</v>
      </c>
      <c r="U4" s="28">
        <v>6</v>
      </c>
      <c r="V4" s="28">
        <v>7</v>
      </c>
      <c r="W4" s="28">
        <v>8</v>
      </c>
      <c r="X4" s="28">
        <v>9</v>
      </c>
      <c r="Y4" s="28">
        <v>10</v>
      </c>
      <c r="Z4" s="29" t="s">
        <v>21</v>
      </c>
      <c r="AB4" s="20"/>
      <c r="AC4" s="27"/>
      <c r="AD4" s="28">
        <v>2</v>
      </c>
      <c r="AE4" s="28">
        <v>3</v>
      </c>
      <c r="AF4" s="28">
        <v>4</v>
      </c>
      <c r="AG4" s="28">
        <v>5</v>
      </c>
      <c r="AH4" s="28">
        <v>6</v>
      </c>
      <c r="AI4" s="28">
        <v>7</v>
      </c>
      <c r="AJ4" s="28">
        <v>8</v>
      </c>
      <c r="AK4" s="28">
        <v>9</v>
      </c>
      <c r="AL4" s="28">
        <v>10</v>
      </c>
      <c r="AM4" s="29" t="s">
        <v>21</v>
      </c>
    </row>
    <row r="5" spans="2:39" ht="14.4" customHeight="1" x14ac:dyDescent="0.3">
      <c r="B5" s="42" t="s">
        <v>22</v>
      </c>
      <c r="C5" s="24">
        <v>2</v>
      </c>
      <c r="D5" s="14"/>
      <c r="E5" s="14"/>
      <c r="F5" s="14"/>
      <c r="G5" s="14"/>
      <c r="H5" s="14"/>
      <c r="I5" s="14"/>
      <c r="J5" s="14"/>
      <c r="K5" s="14"/>
      <c r="L5" s="14"/>
      <c r="M5" s="21"/>
      <c r="O5" s="42" t="s">
        <v>22</v>
      </c>
      <c r="P5" s="24">
        <v>2</v>
      </c>
      <c r="Q5" s="14"/>
      <c r="R5" s="14"/>
      <c r="S5" s="14"/>
      <c r="T5" s="14"/>
      <c r="U5" s="14"/>
      <c r="V5" s="14"/>
      <c r="W5" s="14"/>
      <c r="X5" s="14"/>
      <c r="Y5" s="14"/>
      <c r="Z5" s="21"/>
      <c r="AB5" s="42" t="s">
        <v>22</v>
      </c>
      <c r="AC5" s="24">
        <v>2</v>
      </c>
      <c r="AD5" s="14"/>
      <c r="AE5" s="14"/>
      <c r="AF5" s="14"/>
      <c r="AG5" s="14"/>
      <c r="AH5" s="14"/>
      <c r="AI5" s="14"/>
      <c r="AJ5" s="14"/>
      <c r="AK5" s="14"/>
      <c r="AL5" s="14"/>
      <c r="AM5" s="21"/>
    </row>
    <row r="6" spans="2:39" x14ac:dyDescent="0.3">
      <c r="B6" s="43"/>
      <c r="C6" s="24">
        <v>3</v>
      </c>
      <c r="D6" s="14"/>
      <c r="E6" s="14"/>
      <c r="F6" s="14"/>
      <c r="G6" s="14"/>
      <c r="H6" s="14"/>
      <c r="I6" s="14"/>
      <c r="J6" s="14"/>
      <c r="K6" s="14"/>
      <c r="L6" s="14"/>
      <c r="M6" s="21"/>
      <c r="O6" s="43"/>
      <c r="P6" s="24">
        <v>3</v>
      </c>
      <c r="Q6" s="14"/>
      <c r="R6" s="14"/>
      <c r="S6" s="14"/>
      <c r="T6" s="14"/>
      <c r="U6" s="14"/>
      <c r="V6" s="14"/>
      <c r="W6" s="14"/>
      <c r="X6" s="14"/>
      <c r="Y6" s="14"/>
      <c r="Z6" s="21"/>
      <c r="AB6" s="43"/>
      <c r="AC6" s="24">
        <v>3</v>
      </c>
      <c r="AD6" s="14"/>
      <c r="AE6" s="14"/>
      <c r="AF6" s="14"/>
      <c r="AG6" s="14"/>
      <c r="AH6" s="14"/>
      <c r="AI6" s="14"/>
      <c r="AJ6" s="14"/>
      <c r="AK6" s="14"/>
      <c r="AL6" s="14"/>
      <c r="AM6" s="21"/>
    </row>
    <row r="7" spans="2:39" x14ac:dyDescent="0.3">
      <c r="B7" s="43"/>
      <c r="C7" s="24">
        <v>4</v>
      </c>
      <c r="D7" s="14"/>
      <c r="E7" s="14"/>
      <c r="F7" s="14"/>
      <c r="G7" s="14"/>
      <c r="H7" s="14"/>
      <c r="I7" s="14"/>
      <c r="J7" s="14"/>
      <c r="K7" s="14"/>
      <c r="L7" s="14"/>
      <c r="M7" s="21"/>
      <c r="O7" s="43"/>
      <c r="P7" s="24">
        <v>4</v>
      </c>
      <c r="Q7" s="14"/>
      <c r="R7" s="14"/>
      <c r="S7" s="14"/>
      <c r="T7" s="14"/>
      <c r="U7" s="14"/>
      <c r="V7" s="14"/>
      <c r="W7" s="14"/>
      <c r="X7" s="14"/>
      <c r="Y7" s="14"/>
      <c r="Z7" s="21"/>
      <c r="AB7" s="43"/>
      <c r="AC7" s="24">
        <v>4</v>
      </c>
      <c r="AD7" s="14"/>
      <c r="AE7" s="14"/>
      <c r="AF7" s="14"/>
      <c r="AG7" s="14"/>
      <c r="AH7" s="14"/>
      <c r="AI7" s="14"/>
      <c r="AJ7" s="14"/>
      <c r="AK7" s="14"/>
      <c r="AL7" s="14"/>
      <c r="AM7" s="21"/>
    </row>
    <row r="8" spans="2:39" x14ac:dyDescent="0.3">
      <c r="B8" s="43"/>
      <c r="C8" s="24">
        <v>5</v>
      </c>
      <c r="D8" s="14"/>
      <c r="E8" s="14"/>
      <c r="F8" s="14"/>
      <c r="G8" s="14"/>
      <c r="H8" s="14"/>
      <c r="I8" s="14"/>
      <c r="J8" s="14"/>
      <c r="K8" s="14"/>
      <c r="L8" s="14"/>
      <c r="M8" s="21"/>
      <c r="O8" s="43"/>
      <c r="P8" s="24">
        <v>5</v>
      </c>
      <c r="Q8" s="14"/>
      <c r="R8" s="14"/>
      <c r="S8" s="14"/>
      <c r="T8" s="14"/>
      <c r="U8" s="14"/>
      <c r="V8" s="14"/>
      <c r="W8" s="14"/>
      <c r="X8" s="14"/>
      <c r="Y8" s="14"/>
      <c r="Z8" s="21"/>
      <c r="AB8" s="43"/>
      <c r="AC8" s="24">
        <v>5</v>
      </c>
      <c r="AD8" s="14"/>
      <c r="AE8" s="14"/>
      <c r="AF8" s="14"/>
      <c r="AG8" s="14"/>
      <c r="AH8" s="14"/>
      <c r="AI8" s="14"/>
      <c r="AJ8" s="14"/>
      <c r="AK8" s="14"/>
      <c r="AL8" s="14"/>
      <c r="AM8" s="21"/>
    </row>
    <row r="9" spans="2:39" x14ac:dyDescent="0.3">
      <c r="B9" s="43"/>
      <c r="C9" s="24">
        <v>6</v>
      </c>
      <c r="D9" s="14"/>
      <c r="E9" s="14"/>
      <c r="F9" s="14"/>
      <c r="G9" s="14"/>
      <c r="H9" s="14"/>
      <c r="I9" s="14"/>
      <c r="J9" s="14"/>
      <c r="K9" s="14"/>
      <c r="L9" s="14"/>
      <c r="M9" s="21"/>
      <c r="O9" s="43"/>
      <c r="P9" s="24">
        <v>6</v>
      </c>
      <c r="Q9" s="14"/>
      <c r="R9" s="14"/>
      <c r="S9" s="14"/>
      <c r="T9" s="14"/>
      <c r="U9" s="14"/>
      <c r="V9" s="14"/>
      <c r="W9" s="14"/>
      <c r="X9" s="14"/>
      <c r="Y9" s="14"/>
      <c r="Z9" s="21"/>
      <c r="AB9" s="43"/>
      <c r="AC9" s="24">
        <v>6</v>
      </c>
      <c r="AD9" s="14"/>
      <c r="AE9" s="14"/>
      <c r="AF9" s="14"/>
      <c r="AG9" s="14"/>
      <c r="AH9" s="14"/>
      <c r="AI9" s="14"/>
      <c r="AJ9" s="14"/>
      <c r="AK9" s="14"/>
      <c r="AL9" s="14"/>
      <c r="AM9" s="21"/>
    </row>
    <row r="10" spans="2:39" x14ac:dyDescent="0.3">
      <c r="B10" s="43"/>
      <c r="C10" s="24">
        <v>7</v>
      </c>
      <c r="D10" s="14"/>
      <c r="E10" s="14"/>
      <c r="F10" s="14"/>
      <c r="G10" s="14"/>
      <c r="H10" s="14"/>
      <c r="I10" s="14"/>
      <c r="J10" s="14"/>
      <c r="K10" s="14"/>
      <c r="L10" s="14"/>
      <c r="M10" s="21"/>
      <c r="O10" s="43"/>
      <c r="P10" s="24">
        <v>7</v>
      </c>
      <c r="Q10" s="14"/>
      <c r="R10" s="14"/>
      <c r="S10" s="14"/>
      <c r="T10" s="14"/>
      <c r="U10" s="14"/>
      <c r="V10" s="14"/>
      <c r="W10" s="14"/>
      <c r="X10" s="14"/>
      <c r="Y10" s="14"/>
      <c r="Z10" s="21"/>
      <c r="AB10" s="43"/>
      <c r="AC10" s="24">
        <v>7</v>
      </c>
      <c r="AD10" s="14"/>
      <c r="AE10" s="14"/>
      <c r="AF10" s="14"/>
      <c r="AG10" s="14"/>
      <c r="AH10" s="14"/>
      <c r="AI10" s="14"/>
      <c r="AJ10" s="14"/>
      <c r="AK10" s="14"/>
      <c r="AL10" s="14"/>
      <c r="AM10" s="21"/>
    </row>
    <row r="11" spans="2:39" x14ac:dyDescent="0.3">
      <c r="B11" s="43"/>
      <c r="C11" s="24">
        <v>8</v>
      </c>
      <c r="D11" s="14"/>
      <c r="E11" s="14"/>
      <c r="F11" s="14"/>
      <c r="G11" s="14"/>
      <c r="H11" s="14"/>
      <c r="I11" s="14"/>
      <c r="J11" s="14"/>
      <c r="K11" s="14"/>
      <c r="L11" s="14"/>
      <c r="M11" s="21"/>
      <c r="O11" s="43"/>
      <c r="P11" s="24">
        <v>8</v>
      </c>
      <c r="Q11" s="14"/>
      <c r="R11" s="14"/>
      <c r="S11" s="14"/>
      <c r="T11" s="14"/>
      <c r="U11" s="14"/>
      <c r="V11" s="14"/>
      <c r="W11" s="14"/>
      <c r="X11" s="14"/>
      <c r="Y11" s="14"/>
      <c r="Z11" s="21"/>
      <c r="AB11" s="43"/>
      <c r="AC11" s="24">
        <v>8</v>
      </c>
      <c r="AD11" s="14"/>
      <c r="AE11" s="14"/>
      <c r="AF11" s="14"/>
      <c r="AG11" s="14"/>
      <c r="AH11" s="14"/>
      <c r="AI11" s="14"/>
      <c r="AJ11" s="14"/>
      <c r="AK11" s="14"/>
      <c r="AL11" s="14"/>
      <c r="AM11" s="21"/>
    </row>
    <row r="12" spans="2:39" x14ac:dyDescent="0.3">
      <c r="B12" s="43"/>
      <c r="C12" s="24">
        <v>9</v>
      </c>
      <c r="D12" s="14"/>
      <c r="E12" s="14"/>
      <c r="F12" s="14"/>
      <c r="G12" s="14"/>
      <c r="H12" s="14"/>
      <c r="I12" s="14"/>
      <c r="J12" s="14"/>
      <c r="K12" s="14"/>
      <c r="L12" s="14"/>
      <c r="M12" s="21"/>
      <c r="O12" s="43"/>
      <c r="P12" s="24">
        <v>9</v>
      </c>
      <c r="Q12" s="14"/>
      <c r="R12" s="14"/>
      <c r="S12" s="14"/>
      <c r="T12" s="14"/>
      <c r="U12" s="14"/>
      <c r="V12" s="14"/>
      <c r="W12" s="14"/>
      <c r="X12" s="14"/>
      <c r="Y12" s="14"/>
      <c r="Z12" s="21"/>
      <c r="AB12" s="43"/>
      <c r="AC12" s="24">
        <v>9</v>
      </c>
      <c r="AD12" s="14"/>
      <c r="AE12" s="14"/>
      <c r="AF12" s="14"/>
      <c r="AG12" s="14"/>
      <c r="AH12" s="14"/>
      <c r="AI12" s="14"/>
      <c r="AJ12" s="14"/>
      <c r="AK12" s="14"/>
      <c r="AL12" s="14"/>
      <c r="AM12" s="21"/>
    </row>
    <row r="13" spans="2:39" x14ac:dyDescent="0.3">
      <c r="B13" s="43"/>
      <c r="C13" s="24">
        <v>10</v>
      </c>
      <c r="D13" s="14"/>
      <c r="E13" s="14"/>
      <c r="F13" s="14"/>
      <c r="G13" s="14"/>
      <c r="H13" s="14"/>
      <c r="I13" s="14"/>
      <c r="J13" s="14"/>
      <c r="K13" s="14"/>
      <c r="L13" s="14"/>
      <c r="M13" s="21"/>
      <c r="O13" s="43"/>
      <c r="P13" s="24">
        <v>10</v>
      </c>
      <c r="Q13" s="14"/>
      <c r="R13" s="14"/>
      <c r="S13" s="14"/>
      <c r="T13" s="14"/>
      <c r="U13" s="14"/>
      <c r="V13" s="14"/>
      <c r="W13" s="14"/>
      <c r="X13" s="14"/>
      <c r="Y13" s="14"/>
      <c r="Z13" s="21"/>
      <c r="AB13" s="43"/>
      <c r="AC13" s="24">
        <v>10</v>
      </c>
      <c r="AD13" s="14"/>
      <c r="AE13" s="14"/>
      <c r="AF13" s="14"/>
      <c r="AG13" s="14"/>
      <c r="AH13" s="14"/>
      <c r="AI13" s="14"/>
      <c r="AJ13" s="14"/>
      <c r="AK13" s="14"/>
      <c r="AL13" s="14"/>
      <c r="AM13" s="21"/>
    </row>
    <row r="14" spans="2:39" x14ac:dyDescent="0.3">
      <c r="B14" s="43"/>
      <c r="C14" s="24">
        <v>11</v>
      </c>
      <c r="D14" s="14"/>
      <c r="E14" s="14"/>
      <c r="F14" s="14"/>
      <c r="G14" s="14"/>
      <c r="H14" s="14"/>
      <c r="I14" s="14"/>
      <c r="J14" s="14"/>
      <c r="K14" s="14"/>
      <c r="L14" s="14"/>
      <c r="M14" s="21"/>
      <c r="O14" s="43"/>
      <c r="P14" s="24">
        <v>11</v>
      </c>
      <c r="Q14" s="14"/>
      <c r="R14" s="14"/>
      <c r="S14" s="14"/>
      <c r="T14" s="14"/>
      <c r="U14" s="14"/>
      <c r="V14" s="14"/>
      <c r="W14" s="14"/>
      <c r="X14" s="14"/>
      <c r="Y14" s="14"/>
      <c r="Z14" s="21"/>
      <c r="AB14" s="43"/>
      <c r="AC14" s="24">
        <v>11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21"/>
    </row>
    <row r="15" spans="2:39" x14ac:dyDescent="0.3">
      <c r="B15" s="43"/>
      <c r="C15" s="24">
        <v>12</v>
      </c>
      <c r="D15" s="14"/>
      <c r="E15" s="14"/>
      <c r="F15" s="14"/>
      <c r="G15" s="14"/>
      <c r="H15" s="14"/>
      <c r="I15" s="14"/>
      <c r="J15" s="14"/>
      <c r="K15" s="14"/>
      <c r="L15" s="14"/>
      <c r="M15" s="21"/>
      <c r="O15" s="43"/>
      <c r="P15" s="24">
        <v>12</v>
      </c>
      <c r="Q15" s="14"/>
      <c r="R15" s="14"/>
      <c r="S15" s="14"/>
      <c r="T15" s="14"/>
      <c r="U15" s="14"/>
      <c r="V15" s="14"/>
      <c r="W15" s="14"/>
      <c r="X15" s="14"/>
      <c r="Y15" s="14"/>
      <c r="Z15" s="21"/>
      <c r="AB15" s="43"/>
      <c r="AC15" s="24">
        <v>12</v>
      </c>
      <c r="AD15" s="14"/>
      <c r="AE15" s="14"/>
      <c r="AF15" s="14"/>
      <c r="AG15" s="14"/>
      <c r="AH15" s="14"/>
      <c r="AI15" s="14"/>
      <c r="AJ15" s="14"/>
      <c r="AK15" s="14"/>
      <c r="AL15" s="14"/>
      <c r="AM15" s="21"/>
    </row>
    <row r="16" spans="2:39" x14ac:dyDescent="0.3">
      <c r="B16" s="43"/>
      <c r="C16" s="24">
        <v>13</v>
      </c>
      <c r="D16" s="14"/>
      <c r="E16" s="14"/>
      <c r="F16" s="14"/>
      <c r="G16" s="14"/>
      <c r="H16" s="14"/>
      <c r="I16" s="14"/>
      <c r="J16" s="14"/>
      <c r="K16" s="14"/>
      <c r="L16" s="14"/>
      <c r="M16" s="21"/>
      <c r="O16" s="43"/>
      <c r="P16" s="24">
        <v>13</v>
      </c>
      <c r="Q16" s="14"/>
      <c r="R16" s="14"/>
      <c r="S16" s="14"/>
      <c r="T16" s="14"/>
      <c r="U16" s="14"/>
      <c r="V16" s="14"/>
      <c r="W16" s="14"/>
      <c r="X16" s="14"/>
      <c r="Y16" s="14"/>
      <c r="Z16" s="21"/>
      <c r="AB16" s="43"/>
      <c r="AC16" s="24">
        <v>13</v>
      </c>
      <c r="AD16" s="14"/>
      <c r="AE16" s="14"/>
      <c r="AF16" s="14"/>
      <c r="AG16" s="14"/>
      <c r="AH16" s="14"/>
      <c r="AI16" s="14"/>
      <c r="AJ16" s="14"/>
      <c r="AK16" s="14"/>
      <c r="AL16" s="14"/>
      <c r="AM16" s="21"/>
    </row>
    <row r="17" spans="2:39" x14ac:dyDescent="0.3">
      <c r="B17" s="43"/>
      <c r="C17" s="24">
        <v>14</v>
      </c>
      <c r="D17" s="14"/>
      <c r="E17" s="14"/>
      <c r="F17" s="14"/>
      <c r="G17" s="14"/>
      <c r="H17" s="14"/>
      <c r="I17" s="14"/>
      <c r="J17" s="14"/>
      <c r="K17" s="14"/>
      <c r="L17" s="14"/>
      <c r="M17" s="21"/>
      <c r="O17" s="43"/>
      <c r="P17" s="24">
        <v>14</v>
      </c>
      <c r="Q17" s="14"/>
      <c r="R17" s="14"/>
      <c r="S17" s="14"/>
      <c r="T17" s="14"/>
      <c r="U17" s="14"/>
      <c r="V17" s="14"/>
      <c r="W17" s="14"/>
      <c r="X17" s="14"/>
      <c r="Y17" s="14"/>
      <c r="Z17" s="21"/>
      <c r="AB17" s="43"/>
      <c r="AC17" s="24">
        <v>14</v>
      </c>
      <c r="AD17" s="14"/>
      <c r="AE17" s="14"/>
      <c r="AF17" s="14"/>
      <c r="AG17" s="14"/>
      <c r="AH17" s="14"/>
      <c r="AI17" s="14"/>
      <c r="AJ17" s="14"/>
      <c r="AK17" s="14"/>
      <c r="AL17" s="14"/>
      <c r="AM17" s="21"/>
    </row>
    <row r="18" spans="2:39" x14ac:dyDescent="0.3">
      <c r="B18" s="43"/>
      <c r="C18" s="24">
        <v>15</v>
      </c>
      <c r="D18" s="14"/>
      <c r="E18" s="14"/>
      <c r="F18" s="14"/>
      <c r="G18" s="14"/>
      <c r="H18" s="14"/>
      <c r="I18" s="14"/>
      <c r="J18" s="14"/>
      <c r="K18" s="14"/>
      <c r="L18" s="14"/>
      <c r="M18" s="21"/>
      <c r="O18" s="43"/>
      <c r="P18" s="24">
        <v>15</v>
      </c>
      <c r="Q18" s="14"/>
      <c r="R18" s="14"/>
      <c r="S18" s="14"/>
      <c r="T18" s="14"/>
      <c r="U18" s="14"/>
      <c r="V18" s="14"/>
      <c r="W18" s="14"/>
      <c r="X18" s="14"/>
      <c r="Y18" s="14"/>
      <c r="Z18" s="21"/>
      <c r="AB18" s="43"/>
      <c r="AC18" s="24">
        <v>15</v>
      </c>
      <c r="AD18" s="14"/>
      <c r="AE18" s="14"/>
      <c r="AF18" s="14"/>
      <c r="AG18" s="14"/>
      <c r="AH18" s="14"/>
      <c r="AI18" s="14"/>
      <c r="AJ18" s="14"/>
      <c r="AK18" s="14"/>
      <c r="AL18" s="14"/>
      <c r="AM18" s="21"/>
    </row>
    <row r="19" spans="2:39" x14ac:dyDescent="0.3">
      <c r="B19" s="43"/>
      <c r="C19" s="24">
        <v>16</v>
      </c>
      <c r="D19" s="14"/>
      <c r="E19" s="14"/>
      <c r="F19" s="14"/>
      <c r="G19" s="14"/>
      <c r="H19" s="14"/>
      <c r="I19" s="14"/>
      <c r="J19" s="14"/>
      <c r="K19" s="14"/>
      <c r="L19" s="14"/>
      <c r="M19" s="21"/>
      <c r="O19" s="43"/>
      <c r="P19" s="24">
        <v>16</v>
      </c>
      <c r="Q19" s="14"/>
      <c r="R19" s="14"/>
      <c r="S19" s="14"/>
      <c r="T19" s="14"/>
      <c r="U19" s="14"/>
      <c r="V19" s="14"/>
      <c r="W19" s="14"/>
      <c r="X19" s="14"/>
      <c r="Y19" s="14"/>
      <c r="Z19" s="21"/>
      <c r="AB19" s="43"/>
      <c r="AC19" s="24">
        <v>16</v>
      </c>
      <c r="AD19" s="14"/>
      <c r="AE19" s="14"/>
      <c r="AF19" s="14"/>
      <c r="AG19" s="14"/>
      <c r="AH19" s="14"/>
      <c r="AI19" s="14"/>
      <c r="AJ19" s="14"/>
      <c r="AK19" s="14"/>
      <c r="AL19" s="14"/>
      <c r="AM19" s="21"/>
    </row>
    <row r="20" spans="2:39" x14ac:dyDescent="0.3">
      <c r="B20" s="43"/>
      <c r="C20" s="24">
        <v>17</v>
      </c>
      <c r="D20" s="14"/>
      <c r="E20" s="14"/>
      <c r="F20" s="14"/>
      <c r="G20" s="14"/>
      <c r="H20" s="14"/>
      <c r="I20" s="14"/>
      <c r="J20" s="14"/>
      <c r="K20" s="14"/>
      <c r="L20" s="14"/>
      <c r="M20" s="21"/>
      <c r="O20" s="43"/>
      <c r="P20" s="24">
        <v>17</v>
      </c>
      <c r="Q20" s="14"/>
      <c r="R20" s="14"/>
      <c r="S20" s="14"/>
      <c r="T20" s="14"/>
      <c r="U20" s="14"/>
      <c r="V20" s="14"/>
      <c r="W20" s="14"/>
      <c r="X20" s="14"/>
      <c r="Y20" s="14"/>
      <c r="Z20" s="21"/>
      <c r="AB20" s="43"/>
      <c r="AC20" s="24">
        <v>17</v>
      </c>
      <c r="AD20" s="14"/>
      <c r="AE20" s="14"/>
      <c r="AF20" s="14"/>
      <c r="AG20" s="14"/>
      <c r="AH20" s="14"/>
      <c r="AI20" s="14"/>
      <c r="AJ20" s="14"/>
      <c r="AK20" s="14"/>
      <c r="AL20" s="14"/>
      <c r="AM20" s="21"/>
    </row>
    <row r="21" spans="2:39" x14ac:dyDescent="0.3">
      <c r="B21" s="43"/>
      <c r="C21" s="24">
        <v>18</v>
      </c>
      <c r="D21" s="14"/>
      <c r="E21" s="14"/>
      <c r="F21" s="14"/>
      <c r="G21" s="14"/>
      <c r="H21" s="14"/>
      <c r="I21" s="14"/>
      <c r="J21" s="14"/>
      <c r="K21" s="14"/>
      <c r="L21" s="14"/>
      <c r="M21" s="21"/>
      <c r="O21" s="43"/>
      <c r="P21" s="24">
        <v>18</v>
      </c>
      <c r="Q21" s="14"/>
      <c r="R21" s="14"/>
      <c r="S21" s="14"/>
      <c r="T21" s="14"/>
      <c r="U21" s="14"/>
      <c r="V21" s="14"/>
      <c r="W21" s="14"/>
      <c r="X21" s="14"/>
      <c r="Y21" s="14"/>
      <c r="Z21" s="21"/>
      <c r="AB21" s="43"/>
      <c r="AC21" s="24">
        <v>18</v>
      </c>
      <c r="AD21" s="14"/>
      <c r="AE21" s="14"/>
      <c r="AF21" s="14"/>
      <c r="AG21" s="14"/>
      <c r="AH21" s="14"/>
      <c r="AI21" s="14"/>
      <c r="AJ21" s="14"/>
      <c r="AK21" s="14"/>
      <c r="AL21" s="14"/>
      <c r="AM21" s="21"/>
    </row>
    <row r="22" spans="2:39" x14ac:dyDescent="0.3">
      <c r="B22" s="43"/>
      <c r="C22" s="24">
        <v>19</v>
      </c>
      <c r="D22" s="14"/>
      <c r="E22" s="14"/>
      <c r="F22" s="14"/>
      <c r="G22" s="14"/>
      <c r="H22" s="14"/>
      <c r="I22" s="14"/>
      <c r="J22" s="14"/>
      <c r="K22" s="14"/>
      <c r="L22" s="14"/>
      <c r="M22" s="21"/>
      <c r="O22" s="43"/>
      <c r="P22" s="24">
        <v>19</v>
      </c>
      <c r="Q22" s="14"/>
      <c r="R22" s="14"/>
      <c r="S22" s="14"/>
      <c r="T22" s="14"/>
      <c r="U22" s="14"/>
      <c r="V22" s="14"/>
      <c r="W22" s="14"/>
      <c r="X22" s="14"/>
      <c r="Y22" s="14"/>
      <c r="Z22" s="21"/>
      <c r="AB22" s="43"/>
      <c r="AC22" s="24">
        <v>19</v>
      </c>
      <c r="AD22" s="14"/>
      <c r="AE22" s="14"/>
      <c r="AF22" s="14"/>
      <c r="AG22" s="14"/>
      <c r="AH22" s="14"/>
      <c r="AI22" s="14"/>
      <c r="AJ22" s="14"/>
      <c r="AK22" s="14"/>
      <c r="AL22" s="14"/>
      <c r="AM22" s="21"/>
    </row>
    <row r="23" spans="2:39" x14ac:dyDescent="0.3">
      <c r="B23" s="43"/>
      <c r="C23" s="2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21"/>
      <c r="O23" s="43"/>
      <c r="P23" s="24">
        <v>20</v>
      </c>
      <c r="Q23" s="14"/>
      <c r="R23" s="14"/>
      <c r="S23" s="14"/>
      <c r="T23" s="14"/>
      <c r="U23" s="14"/>
      <c r="V23" s="14"/>
      <c r="W23" s="14"/>
      <c r="X23" s="14"/>
      <c r="Y23" s="14"/>
      <c r="Z23" s="21"/>
      <c r="AB23" s="43"/>
      <c r="AC23" s="24">
        <v>20</v>
      </c>
      <c r="AD23" s="14"/>
      <c r="AE23" s="14"/>
      <c r="AF23" s="14"/>
      <c r="AG23" s="14"/>
      <c r="AH23" s="14"/>
      <c r="AI23" s="14"/>
      <c r="AJ23" s="14"/>
      <c r="AK23" s="14"/>
      <c r="AL23" s="14"/>
      <c r="AM23" s="21"/>
    </row>
    <row r="24" spans="2:39" x14ac:dyDescent="0.3">
      <c r="B24" s="43"/>
      <c r="C24" s="24" t="s">
        <v>23</v>
      </c>
      <c r="D24" s="14"/>
      <c r="E24" s="14"/>
      <c r="F24" s="14"/>
      <c r="G24" s="14"/>
      <c r="H24" s="14"/>
      <c r="I24" s="14"/>
      <c r="J24" s="14"/>
      <c r="K24" s="14"/>
      <c r="L24" s="14"/>
      <c r="M24" s="21"/>
      <c r="O24" s="43"/>
      <c r="P24" s="24" t="s">
        <v>23</v>
      </c>
      <c r="Q24" s="14"/>
      <c r="R24" s="14"/>
      <c r="S24" s="14"/>
      <c r="T24" s="14"/>
      <c r="U24" s="14"/>
      <c r="V24" s="14"/>
      <c r="W24" s="14"/>
      <c r="X24" s="14"/>
      <c r="Y24" s="14"/>
      <c r="Z24" s="21"/>
      <c r="AB24" s="43"/>
      <c r="AC24" s="24" t="s">
        <v>23</v>
      </c>
      <c r="AD24" s="14"/>
      <c r="AE24" s="14"/>
      <c r="AF24" s="14"/>
      <c r="AG24" s="14"/>
      <c r="AH24" s="14"/>
      <c r="AI24" s="14"/>
      <c r="AJ24" s="14"/>
      <c r="AK24" s="14"/>
      <c r="AL24" s="14"/>
      <c r="AM24" s="21"/>
    </row>
    <row r="25" spans="2:39" x14ac:dyDescent="0.3">
      <c r="B25" s="43"/>
      <c r="C25" s="24" t="s">
        <v>24</v>
      </c>
      <c r="D25" s="14"/>
      <c r="E25" s="14"/>
      <c r="F25" s="14"/>
      <c r="G25" s="14"/>
      <c r="H25" s="14"/>
      <c r="I25" s="14"/>
      <c r="J25" s="14"/>
      <c r="K25" s="14"/>
      <c r="L25" s="14"/>
      <c r="M25" s="21"/>
      <c r="O25" s="43"/>
      <c r="P25" s="24" t="s">
        <v>24</v>
      </c>
      <c r="Q25" s="14"/>
      <c r="R25" s="14"/>
      <c r="S25" s="14"/>
      <c r="T25" s="14"/>
      <c r="U25" s="14"/>
      <c r="V25" s="14"/>
      <c r="W25" s="14"/>
      <c r="X25" s="14"/>
      <c r="Y25" s="14"/>
      <c r="Z25" s="21"/>
      <c r="AB25" s="43"/>
      <c r="AC25" s="24" t="s">
        <v>24</v>
      </c>
      <c r="AD25" s="14"/>
      <c r="AE25" s="14"/>
      <c r="AF25" s="14"/>
      <c r="AG25" s="14"/>
      <c r="AH25" s="14"/>
      <c r="AI25" s="14"/>
      <c r="AJ25" s="14"/>
      <c r="AK25" s="14"/>
      <c r="AL25" s="14"/>
      <c r="AM25" s="21"/>
    </row>
    <row r="26" spans="2:39" x14ac:dyDescent="0.3">
      <c r="B26" s="43"/>
      <c r="C26" s="24" t="s">
        <v>25</v>
      </c>
      <c r="D26" s="14"/>
      <c r="E26" s="14"/>
      <c r="F26" s="14"/>
      <c r="G26" s="14"/>
      <c r="H26" s="14"/>
      <c r="I26" s="14"/>
      <c r="J26" s="14"/>
      <c r="K26" s="14"/>
      <c r="L26" s="14"/>
      <c r="M26" s="21"/>
      <c r="O26" s="43"/>
      <c r="P26" s="24" t="s">
        <v>25</v>
      </c>
      <c r="Q26" s="14"/>
      <c r="R26" s="14"/>
      <c r="S26" s="14"/>
      <c r="T26" s="14"/>
      <c r="U26" s="14"/>
      <c r="V26" s="14"/>
      <c r="W26" s="14"/>
      <c r="X26" s="14"/>
      <c r="Y26" s="14"/>
      <c r="Z26" s="21"/>
      <c r="AB26" s="43"/>
      <c r="AC26" s="24" t="s">
        <v>25</v>
      </c>
      <c r="AD26" s="14"/>
      <c r="AE26" s="14"/>
      <c r="AF26" s="14"/>
      <c r="AG26" s="14"/>
      <c r="AH26" s="14"/>
      <c r="AI26" s="14"/>
      <c r="AJ26" s="14"/>
      <c r="AK26" s="14"/>
      <c r="AL26" s="14"/>
      <c r="AM26" s="21"/>
    </row>
    <row r="27" spans="2:39" x14ac:dyDescent="0.3">
      <c r="B27" s="43"/>
      <c r="C27" s="24" t="s">
        <v>26</v>
      </c>
      <c r="D27" s="14"/>
      <c r="E27" s="14"/>
      <c r="F27" s="14"/>
      <c r="G27" s="14"/>
      <c r="H27" s="14"/>
      <c r="I27" s="14"/>
      <c r="J27" s="14"/>
      <c r="K27" s="14"/>
      <c r="L27" s="14"/>
      <c r="M27" s="21"/>
      <c r="O27" s="43"/>
      <c r="P27" s="24" t="s">
        <v>26</v>
      </c>
      <c r="Q27" s="14"/>
      <c r="R27" s="14"/>
      <c r="S27" s="14"/>
      <c r="T27" s="14"/>
      <c r="U27" s="14"/>
      <c r="V27" s="14"/>
      <c r="W27" s="14"/>
      <c r="X27" s="14"/>
      <c r="Y27" s="14"/>
      <c r="Z27" s="21"/>
      <c r="AB27" s="43"/>
      <c r="AC27" s="24" t="s">
        <v>26</v>
      </c>
      <c r="AD27" s="14"/>
      <c r="AE27" s="14"/>
      <c r="AF27" s="14"/>
      <c r="AG27" s="14"/>
      <c r="AH27" s="14"/>
      <c r="AI27" s="14"/>
      <c r="AJ27" s="14"/>
      <c r="AK27" s="14"/>
      <c r="AL27" s="14"/>
      <c r="AM27" s="21"/>
    </row>
    <row r="28" spans="2:39" x14ac:dyDescent="0.3">
      <c r="B28" s="43"/>
      <c r="C28" s="24" t="s">
        <v>27</v>
      </c>
      <c r="D28" s="14"/>
      <c r="E28" s="14"/>
      <c r="F28" s="14"/>
      <c r="G28" s="14"/>
      <c r="H28" s="14"/>
      <c r="I28" s="14"/>
      <c r="J28" s="14"/>
      <c r="K28" s="14"/>
      <c r="L28" s="14"/>
      <c r="M28" s="21"/>
      <c r="O28" s="43"/>
      <c r="P28" s="24" t="s">
        <v>27</v>
      </c>
      <c r="Q28" s="14"/>
      <c r="R28" s="14"/>
      <c r="S28" s="14"/>
      <c r="T28" s="14"/>
      <c r="U28" s="14"/>
      <c r="V28" s="14"/>
      <c r="W28" s="14"/>
      <c r="X28" s="14"/>
      <c r="Y28" s="14"/>
      <c r="Z28" s="21"/>
      <c r="AB28" s="43"/>
      <c r="AC28" s="24" t="s">
        <v>27</v>
      </c>
      <c r="AD28" s="14"/>
      <c r="AE28" s="14"/>
      <c r="AF28" s="14"/>
      <c r="AG28" s="14"/>
      <c r="AH28" s="14"/>
      <c r="AI28" s="14"/>
      <c r="AJ28" s="14"/>
      <c r="AK28" s="14"/>
      <c r="AL28" s="14"/>
      <c r="AM28" s="21"/>
    </row>
    <row r="29" spans="2:39" x14ac:dyDescent="0.3">
      <c r="B29" s="43"/>
      <c r="C29" s="24" t="s">
        <v>28</v>
      </c>
      <c r="D29" s="14"/>
      <c r="E29" s="14"/>
      <c r="F29" s="14"/>
      <c r="G29" s="14"/>
      <c r="H29" s="14"/>
      <c r="I29" s="14"/>
      <c r="J29" s="14"/>
      <c r="K29" s="14"/>
      <c r="L29" s="14"/>
      <c r="M29" s="21"/>
      <c r="O29" s="43"/>
      <c r="P29" s="24" t="s">
        <v>28</v>
      </c>
      <c r="Q29" s="14"/>
      <c r="R29" s="14"/>
      <c r="S29" s="14"/>
      <c r="T29" s="14"/>
      <c r="U29" s="14"/>
      <c r="V29" s="14"/>
      <c r="W29" s="14"/>
      <c r="X29" s="14"/>
      <c r="Y29" s="14"/>
      <c r="Z29" s="21"/>
      <c r="AB29" s="43"/>
      <c r="AC29" s="24" t="s">
        <v>28</v>
      </c>
      <c r="AD29" s="14"/>
      <c r="AE29" s="14"/>
      <c r="AF29" s="14"/>
      <c r="AG29" s="14"/>
      <c r="AH29" s="14"/>
      <c r="AI29" s="14"/>
      <c r="AJ29" s="14"/>
      <c r="AK29" s="14"/>
      <c r="AL29" s="14"/>
      <c r="AM29" s="21"/>
    </row>
    <row r="30" spans="2:39" x14ac:dyDescent="0.3">
      <c r="B30" s="43"/>
      <c r="C30" s="24" t="s">
        <v>29</v>
      </c>
      <c r="D30" s="14"/>
      <c r="E30" s="14"/>
      <c r="F30" s="14"/>
      <c r="G30" s="14"/>
      <c r="H30" s="14"/>
      <c r="I30" s="14"/>
      <c r="J30" s="14"/>
      <c r="K30" s="14"/>
      <c r="L30" s="14"/>
      <c r="M30" s="21"/>
      <c r="O30" s="43"/>
      <c r="P30" s="24" t="s">
        <v>29</v>
      </c>
      <c r="Q30" s="14"/>
      <c r="R30" s="14"/>
      <c r="S30" s="14"/>
      <c r="T30" s="14"/>
      <c r="U30" s="14"/>
      <c r="V30" s="14"/>
      <c r="W30" s="14"/>
      <c r="X30" s="14"/>
      <c r="Y30" s="14"/>
      <c r="Z30" s="21"/>
      <c r="AB30" s="43"/>
      <c r="AC30" s="24" t="s">
        <v>29</v>
      </c>
      <c r="AD30" s="14"/>
      <c r="AE30" s="14"/>
      <c r="AF30" s="14"/>
      <c r="AG30" s="14"/>
      <c r="AH30" s="14"/>
      <c r="AI30" s="14"/>
      <c r="AJ30" s="14"/>
      <c r="AK30" s="14"/>
      <c r="AL30" s="14"/>
      <c r="AM30" s="21"/>
    </row>
    <row r="31" spans="2:39" x14ac:dyDescent="0.3">
      <c r="B31" s="43"/>
      <c r="C31" s="24" t="s">
        <v>30</v>
      </c>
      <c r="D31" s="14"/>
      <c r="E31" s="14"/>
      <c r="F31" s="14"/>
      <c r="G31" s="14"/>
      <c r="H31" s="14"/>
      <c r="I31" s="14"/>
      <c r="J31" s="14"/>
      <c r="K31" s="14"/>
      <c r="L31" s="14"/>
      <c r="M31" s="21"/>
      <c r="O31" s="43"/>
      <c r="P31" s="24" t="s">
        <v>30</v>
      </c>
      <c r="Q31" s="14"/>
      <c r="R31" s="14"/>
      <c r="S31" s="14"/>
      <c r="T31" s="14"/>
      <c r="U31" s="14"/>
      <c r="V31" s="14"/>
      <c r="W31" s="14"/>
      <c r="X31" s="14"/>
      <c r="Y31" s="14"/>
      <c r="Z31" s="21"/>
      <c r="AB31" s="43"/>
      <c r="AC31" s="24" t="s">
        <v>30</v>
      </c>
      <c r="AD31" s="14"/>
      <c r="AE31" s="14"/>
      <c r="AF31" s="14"/>
      <c r="AG31" s="14"/>
      <c r="AH31" s="14"/>
      <c r="AI31" s="14"/>
      <c r="AJ31" s="14"/>
      <c r="AK31" s="14"/>
      <c r="AL31" s="14"/>
      <c r="AM31" s="21"/>
    </row>
    <row r="32" spans="2:39" x14ac:dyDescent="0.3">
      <c r="B32" s="43"/>
      <c r="C32" s="25" t="s">
        <v>31</v>
      </c>
      <c r="D32" s="14"/>
      <c r="E32" s="14"/>
      <c r="F32" s="14"/>
      <c r="G32" s="14"/>
      <c r="H32" s="14"/>
      <c r="I32" s="14"/>
      <c r="J32" s="14"/>
      <c r="K32" s="14"/>
      <c r="L32" s="14"/>
      <c r="M32" s="21"/>
      <c r="O32" s="43"/>
      <c r="P32" s="25" t="s">
        <v>31</v>
      </c>
      <c r="Q32" s="14"/>
      <c r="R32" s="14"/>
      <c r="S32" s="14"/>
      <c r="T32" s="14"/>
      <c r="U32" s="14"/>
      <c r="V32" s="14"/>
      <c r="W32" s="14"/>
      <c r="X32" s="14"/>
      <c r="Y32" s="14"/>
      <c r="Z32" s="21"/>
      <c r="AB32" s="43"/>
      <c r="AC32" s="25" t="s">
        <v>31</v>
      </c>
      <c r="AD32" s="14"/>
      <c r="AE32" s="14"/>
      <c r="AF32" s="14"/>
      <c r="AG32" s="14"/>
      <c r="AH32" s="14"/>
      <c r="AI32" s="14"/>
      <c r="AJ32" s="14"/>
      <c r="AK32" s="14"/>
      <c r="AL32" s="14"/>
      <c r="AM32" s="21"/>
    </row>
    <row r="33" spans="2:39" x14ac:dyDescent="0.3">
      <c r="B33" s="43"/>
      <c r="C33" s="25" t="s">
        <v>32</v>
      </c>
      <c r="D33" s="14"/>
      <c r="E33" s="14"/>
      <c r="F33" s="14"/>
      <c r="G33" s="14"/>
      <c r="H33" s="14"/>
      <c r="I33" s="14"/>
      <c r="J33" s="14"/>
      <c r="K33" s="14"/>
      <c r="L33" s="14"/>
      <c r="M33" s="21"/>
      <c r="O33" s="43"/>
      <c r="P33" s="25" t="s">
        <v>32</v>
      </c>
      <c r="Q33" s="14"/>
      <c r="R33" s="14"/>
      <c r="S33" s="14"/>
      <c r="T33" s="14"/>
      <c r="U33" s="14"/>
      <c r="V33" s="14"/>
      <c r="W33" s="14"/>
      <c r="X33" s="14"/>
      <c r="Y33" s="14"/>
      <c r="Z33" s="21"/>
      <c r="AB33" s="43"/>
      <c r="AC33" s="25" t="s">
        <v>32</v>
      </c>
      <c r="AD33" s="14"/>
      <c r="AE33" s="14"/>
      <c r="AF33" s="14"/>
      <c r="AG33" s="14"/>
      <c r="AH33" s="14"/>
      <c r="AI33" s="14"/>
      <c r="AJ33" s="14"/>
      <c r="AK33" s="14"/>
      <c r="AL33" s="14"/>
      <c r="AM33" s="21"/>
    </row>
    <row r="34" spans="2:39" x14ac:dyDescent="0.3">
      <c r="B34" s="43"/>
      <c r="C34" s="25" t="s">
        <v>33</v>
      </c>
      <c r="D34" s="14"/>
      <c r="E34" s="14"/>
      <c r="F34" s="14"/>
      <c r="G34" s="14"/>
      <c r="H34" s="14"/>
      <c r="I34" s="14"/>
      <c r="J34" s="14"/>
      <c r="K34" s="14"/>
      <c r="L34" s="14"/>
      <c r="M34" s="21"/>
      <c r="O34" s="43"/>
      <c r="P34" s="25" t="s">
        <v>33</v>
      </c>
      <c r="Q34" s="14"/>
      <c r="R34" s="14"/>
      <c r="S34" s="14"/>
      <c r="T34" s="14"/>
      <c r="U34" s="14"/>
      <c r="V34" s="14"/>
      <c r="W34" s="14"/>
      <c r="X34" s="14"/>
      <c r="Y34" s="14"/>
      <c r="Z34" s="21"/>
      <c r="AB34" s="43"/>
      <c r="AC34" s="25" t="s">
        <v>33</v>
      </c>
      <c r="AD34" s="14"/>
      <c r="AE34" s="14"/>
      <c r="AF34" s="14"/>
      <c r="AG34" s="14"/>
      <c r="AH34" s="14"/>
      <c r="AI34" s="14"/>
      <c r="AJ34" s="14"/>
      <c r="AK34" s="14"/>
      <c r="AL34" s="14"/>
      <c r="AM34" s="21"/>
    </row>
    <row r="35" spans="2:39" x14ac:dyDescent="0.3">
      <c r="B35" s="43"/>
      <c r="C35" s="25" t="s">
        <v>34</v>
      </c>
      <c r="D35" s="14"/>
      <c r="E35" s="14"/>
      <c r="F35" s="14"/>
      <c r="G35" s="14"/>
      <c r="H35" s="14"/>
      <c r="I35" s="14"/>
      <c r="J35" s="14"/>
      <c r="K35" s="14"/>
      <c r="L35" s="14"/>
      <c r="M35" s="21"/>
      <c r="O35" s="43"/>
      <c r="P35" s="25" t="s">
        <v>34</v>
      </c>
      <c r="Q35" s="14"/>
      <c r="R35" s="14"/>
      <c r="S35" s="14"/>
      <c r="T35" s="14"/>
      <c r="U35" s="14"/>
      <c r="V35" s="14"/>
      <c r="W35" s="14"/>
      <c r="X35" s="14"/>
      <c r="Y35" s="14"/>
      <c r="Z35" s="21"/>
      <c r="AB35" s="43"/>
      <c r="AC35" s="25" t="s">
        <v>34</v>
      </c>
      <c r="AD35" s="14"/>
      <c r="AE35" s="14"/>
      <c r="AF35" s="14"/>
      <c r="AG35" s="14"/>
      <c r="AH35" s="14"/>
      <c r="AI35" s="14"/>
      <c r="AJ35" s="14"/>
      <c r="AK35" s="14"/>
      <c r="AL35" s="14"/>
      <c r="AM35" s="21"/>
    </row>
    <row r="36" spans="2:39" x14ac:dyDescent="0.3">
      <c r="B36" s="43"/>
      <c r="C36" s="25" t="s">
        <v>35</v>
      </c>
      <c r="D36" s="14"/>
      <c r="E36" s="14"/>
      <c r="F36" s="14"/>
      <c r="G36" s="14"/>
      <c r="H36" s="14"/>
      <c r="I36" s="14"/>
      <c r="J36" s="14"/>
      <c r="K36" s="14"/>
      <c r="L36" s="14"/>
      <c r="M36" s="21"/>
      <c r="O36" s="43"/>
      <c r="P36" s="25" t="s">
        <v>35</v>
      </c>
      <c r="Q36" s="14"/>
      <c r="R36" s="14"/>
      <c r="S36" s="14"/>
      <c r="T36" s="14"/>
      <c r="U36" s="14"/>
      <c r="V36" s="14"/>
      <c r="W36" s="14"/>
      <c r="X36" s="14"/>
      <c r="Y36" s="14"/>
      <c r="Z36" s="21"/>
      <c r="AB36" s="43"/>
      <c r="AC36" s="25" t="s">
        <v>35</v>
      </c>
      <c r="AD36" s="14"/>
      <c r="AE36" s="14"/>
      <c r="AF36" s="14"/>
      <c r="AG36" s="14"/>
      <c r="AH36" s="14"/>
      <c r="AI36" s="14"/>
      <c r="AJ36" s="14"/>
      <c r="AK36" s="14"/>
      <c r="AL36" s="14"/>
      <c r="AM36" s="21"/>
    </row>
    <row r="37" spans="2:39" x14ac:dyDescent="0.3">
      <c r="B37" s="43"/>
      <c r="C37" s="25" t="s">
        <v>36</v>
      </c>
      <c r="D37" s="14"/>
      <c r="E37" s="14"/>
      <c r="F37" s="14"/>
      <c r="G37" s="14"/>
      <c r="H37" s="14"/>
      <c r="I37" s="14"/>
      <c r="J37" s="14"/>
      <c r="K37" s="14"/>
      <c r="L37" s="14"/>
      <c r="M37" s="21"/>
      <c r="O37" s="43"/>
      <c r="P37" s="25" t="s">
        <v>36</v>
      </c>
      <c r="Q37" s="14"/>
      <c r="R37" s="14"/>
      <c r="S37" s="14"/>
      <c r="T37" s="14"/>
      <c r="U37" s="14"/>
      <c r="V37" s="14"/>
      <c r="W37" s="14"/>
      <c r="X37" s="14"/>
      <c r="Y37" s="14"/>
      <c r="Z37" s="21"/>
      <c r="AB37" s="43"/>
      <c r="AC37" s="25" t="s">
        <v>36</v>
      </c>
      <c r="AD37" s="14"/>
      <c r="AE37" s="14"/>
      <c r="AF37" s="14"/>
      <c r="AG37" s="14"/>
      <c r="AH37" s="14"/>
      <c r="AI37" s="14"/>
      <c r="AJ37" s="14"/>
      <c r="AK37" s="14"/>
      <c r="AL37" s="14"/>
      <c r="AM37" s="21"/>
    </row>
    <row r="38" spans="2:39" x14ac:dyDescent="0.3">
      <c r="B38" s="43"/>
      <c r="C38" s="25" t="s">
        <v>37</v>
      </c>
      <c r="D38" s="14"/>
      <c r="E38" s="14"/>
      <c r="F38" s="14"/>
      <c r="G38" s="14"/>
      <c r="H38" s="14"/>
      <c r="I38" s="14"/>
      <c r="J38" s="14"/>
      <c r="K38" s="14"/>
      <c r="L38" s="14"/>
      <c r="M38" s="21"/>
      <c r="O38" s="43"/>
      <c r="P38" s="25" t="s">
        <v>37</v>
      </c>
      <c r="Q38" s="14"/>
      <c r="R38" s="14"/>
      <c r="S38" s="14"/>
      <c r="T38" s="14"/>
      <c r="U38" s="14"/>
      <c r="V38" s="14"/>
      <c r="W38" s="14"/>
      <c r="X38" s="14"/>
      <c r="Y38" s="14"/>
      <c r="Z38" s="21"/>
      <c r="AB38" s="43"/>
      <c r="AC38" s="25" t="s">
        <v>37</v>
      </c>
      <c r="AD38" s="14"/>
      <c r="AE38" s="14"/>
      <c r="AF38" s="14"/>
      <c r="AG38" s="14"/>
      <c r="AH38" s="14"/>
      <c r="AI38" s="14"/>
      <c r="AJ38" s="14"/>
      <c r="AK38" s="14"/>
      <c r="AL38" s="14"/>
      <c r="AM38" s="21"/>
    </row>
    <row r="39" spans="2:39" x14ac:dyDescent="0.3">
      <c r="B39" s="43"/>
      <c r="C39" s="25" t="s">
        <v>38</v>
      </c>
      <c r="D39" s="14"/>
      <c r="E39" s="14"/>
      <c r="F39" s="14"/>
      <c r="G39" s="14"/>
      <c r="H39" s="14"/>
      <c r="I39" s="14"/>
      <c r="J39" s="14"/>
      <c r="K39" s="14"/>
      <c r="L39" s="14"/>
      <c r="M39" s="21"/>
      <c r="O39" s="43"/>
      <c r="P39" s="25" t="s">
        <v>38</v>
      </c>
      <c r="Q39" s="14"/>
      <c r="R39" s="14"/>
      <c r="S39" s="14"/>
      <c r="T39" s="14"/>
      <c r="U39" s="14"/>
      <c r="V39" s="14"/>
      <c r="W39" s="14"/>
      <c r="X39" s="14"/>
      <c r="Y39" s="14"/>
      <c r="Z39" s="21"/>
      <c r="AB39" s="43"/>
      <c r="AC39" s="25" t="s">
        <v>38</v>
      </c>
      <c r="AD39" s="14"/>
      <c r="AE39" s="14"/>
      <c r="AF39" s="14"/>
      <c r="AG39" s="14"/>
      <c r="AH39" s="14"/>
      <c r="AI39" s="14"/>
      <c r="AJ39" s="14"/>
      <c r="AK39" s="14"/>
      <c r="AL39" s="14"/>
      <c r="AM39" s="21"/>
    </row>
    <row r="40" spans="2:39" x14ac:dyDescent="0.3">
      <c r="B40" s="43"/>
      <c r="C40" s="25" t="s">
        <v>39</v>
      </c>
      <c r="D40" s="14"/>
      <c r="E40" s="14"/>
      <c r="F40" s="14"/>
      <c r="G40" s="14"/>
      <c r="H40" s="14"/>
      <c r="I40" s="14"/>
      <c r="J40" s="14"/>
      <c r="K40" s="14"/>
      <c r="L40" s="14"/>
      <c r="M40" s="21"/>
      <c r="O40" s="43"/>
      <c r="P40" s="25" t="s">
        <v>39</v>
      </c>
      <c r="Q40" s="14"/>
      <c r="R40" s="14"/>
      <c r="S40" s="14"/>
      <c r="T40" s="14"/>
      <c r="U40" s="14"/>
      <c r="V40" s="14"/>
      <c r="W40" s="14"/>
      <c r="X40" s="14"/>
      <c r="Y40" s="14"/>
      <c r="Z40" s="21"/>
      <c r="AB40" s="43"/>
      <c r="AC40" s="25" t="s">
        <v>39</v>
      </c>
      <c r="AD40" s="14"/>
      <c r="AE40" s="14"/>
      <c r="AF40" s="14"/>
      <c r="AG40" s="14"/>
      <c r="AH40" s="14"/>
      <c r="AI40" s="14"/>
      <c r="AJ40" s="14"/>
      <c r="AK40" s="14"/>
      <c r="AL40" s="14"/>
      <c r="AM40" s="21"/>
    </row>
    <row r="41" spans="2:39" x14ac:dyDescent="0.3">
      <c r="B41" s="44"/>
      <c r="C41" s="26" t="s">
        <v>40</v>
      </c>
      <c r="D41" s="22"/>
      <c r="E41" s="22"/>
      <c r="F41" s="22"/>
      <c r="G41" s="22"/>
      <c r="H41" s="22"/>
      <c r="I41" s="22"/>
      <c r="J41" s="22"/>
      <c r="K41" s="22"/>
      <c r="L41" s="22"/>
      <c r="M41" s="23"/>
      <c r="O41" s="44"/>
      <c r="P41" s="26" t="s">
        <v>40</v>
      </c>
      <c r="Q41" s="22"/>
      <c r="R41" s="22"/>
      <c r="S41" s="22"/>
      <c r="T41" s="22"/>
      <c r="U41" s="22"/>
      <c r="V41" s="22"/>
      <c r="W41" s="22"/>
      <c r="X41" s="22"/>
      <c r="Y41" s="22"/>
      <c r="Z41" s="23"/>
      <c r="AB41" s="44"/>
      <c r="AC41" s="26" t="s">
        <v>40</v>
      </c>
      <c r="AD41" s="22"/>
      <c r="AE41" s="22"/>
      <c r="AF41" s="22"/>
      <c r="AG41" s="22"/>
      <c r="AH41" s="22"/>
      <c r="AI41" s="22"/>
      <c r="AJ41" s="22"/>
      <c r="AK41" s="22"/>
      <c r="AL41" s="22"/>
      <c r="AM41" s="23"/>
    </row>
    <row r="42" spans="2:39" x14ac:dyDescent="0.3">
      <c r="C42" s="13"/>
    </row>
    <row r="43" spans="2:39" x14ac:dyDescent="0.3">
      <c r="C43" s="13"/>
    </row>
  </sheetData>
  <mergeCells count="6">
    <mergeCell ref="B5:B41"/>
    <mergeCell ref="D2:M3"/>
    <mergeCell ref="Q2:Z3"/>
    <mergeCell ref="O5:O41"/>
    <mergeCell ref="AD2:AM3"/>
    <mergeCell ref="AB5:AB41"/>
  </mergeCells>
  <conditionalFormatting sqref="D5:M41 Q5:Z41 AD5:AM41">
    <cfRule type="containsText" dxfId="6" priority="1" operator="containsText" text="H">
      <formula>NOT(ISERROR(SEARCH("H",D5)))</formula>
    </cfRule>
    <cfRule type="containsText" dxfId="5" priority="2" operator="containsText" text="SP">
      <formula>NOT(ISERROR(SEARCH("SP",D5)))</formula>
    </cfRule>
    <cfRule type="containsText" dxfId="4" priority="3" operator="containsText" text=" S">
      <formula>NOT(ISERROR(SEARCH(" S",D5)))</formula>
    </cfRule>
    <cfRule type="containsText" dxfId="3" priority="4" operator="containsText" text="DD">
      <formula>NOT(ISERROR(SEARCH("DD",D5)))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Dealer Stats</vt:lpstr>
      <vt:lpstr>Player Stats</vt:lpstr>
      <vt:lpstr>Stat Testing</vt:lpstr>
      <vt:lpstr>Stat Analysis</vt:lpstr>
      <vt:lpstr>Strategies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Sailer, Wyatt M</dc:creator>
  <cp:lastModifiedBy>Sailer, Wyatt M</cp:lastModifiedBy>
  <dcterms:created xsi:type="dcterms:W3CDTF">2025-01-23T16:46:04Z</dcterms:created>
  <dcterms:modified xsi:type="dcterms:W3CDTF">2025-01-28T21:00:32Z</dcterms:modified>
</cp:coreProperties>
</file>