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01C34A-D499-43AA-BE1A-CF5B0AF6B5FF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ransacciones" sheetId="1" r:id="rId1"/>
    <sheet name="Deudas" sheetId="2" r:id="rId2"/>
    <sheet name="Ahor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2" i="1" l="1"/>
  <c r="O42" i="1"/>
  <c r="M42" i="1"/>
  <c r="M41" i="1"/>
  <c r="N41" i="1"/>
  <c r="O41" i="1" s="1"/>
  <c r="M40" i="1"/>
  <c r="N40" i="1"/>
  <c r="O40" i="1" s="1"/>
  <c r="N39" i="1"/>
  <c r="O39" i="1"/>
  <c r="M39" i="1"/>
  <c r="N38" i="1"/>
  <c r="O38" i="1"/>
  <c r="K38" i="1"/>
  <c r="N37" i="1"/>
  <c r="O37" i="1" s="1"/>
  <c r="K37" i="1"/>
  <c r="N36" i="1" l="1"/>
  <c r="O36" i="1"/>
  <c r="L36" i="1"/>
  <c r="N35" i="1"/>
  <c r="O35" i="1"/>
  <c r="L35" i="1"/>
  <c r="M34" i="1" l="1"/>
  <c r="N34" i="1"/>
  <c r="O34" i="1" s="1"/>
  <c r="E4" i="3" l="1"/>
  <c r="Q1" i="2" l="1"/>
  <c r="M33" i="1" l="1"/>
  <c r="N33" i="1"/>
  <c r="O33" i="1" s="1"/>
  <c r="N32" i="1"/>
  <c r="O32" i="1" s="1"/>
  <c r="M32" i="1"/>
  <c r="N31" i="1" l="1"/>
  <c r="O31" i="1" s="1"/>
  <c r="K31" i="1"/>
  <c r="N30" i="1"/>
  <c r="O30" i="1"/>
  <c r="K30" i="1"/>
  <c r="N29" i="1"/>
  <c r="O29" i="1"/>
  <c r="K29" i="1"/>
  <c r="N28" i="1"/>
  <c r="O28" i="1" s="1"/>
  <c r="K28" i="1"/>
  <c r="N27" i="1"/>
  <c r="O27" i="1" s="1"/>
  <c r="K27" i="1"/>
  <c r="N26" i="1"/>
  <c r="O26" i="1" s="1"/>
  <c r="K26" i="1"/>
  <c r="N25" i="1"/>
  <c r="O25" i="1"/>
  <c r="K25" i="1"/>
  <c r="N24" i="1"/>
  <c r="O24" i="1" s="1"/>
  <c r="K24" i="1"/>
  <c r="N23" i="1"/>
  <c r="O23" i="1" s="1"/>
  <c r="L23" i="1"/>
  <c r="N22" i="1"/>
  <c r="O22" i="1" s="1"/>
  <c r="K22" i="1"/>
  <c r="M21" i="1"/>
  <c r="N21" i="1"/>
  <c r="O21" i="1" s="1"/>
  <c r="N20" i="1"/>
  <c r="O20" i="1"/>
  <c r="M20" i="1"/>
  <c r="N19" i="1"/>
  <c r="O19" i="1" s="1"/>
  <c r="M19" i="1"/>
  <c r="N18" i="1"/>
  <c r="O18" i="1"/>
  <c r="M18" i="1"/>
  <c r="M17" i="1"/>
  <c r="N17" i="1"/>
  <c r="O17" i="1" s="1"/>
  <c r="N16" i="1" l="1"/>
  <c r="O16" i="1" s="1"/>
  <c r="M16" i="1"/>
  <c r="N15" i="1" l="1"/>
  <c r="O15" i="1" s="1"/>
  <c r="L15" i="1"/>
  <c r="N2" i="2" l="1"/>
  <c r="G3" i="2"/>
  <c r="N3" i="2" s="1"/>
  <c r="Q3" i="2" s="1"/>
  <c r="G2" i="2"/>
  <c r="N14" i="1" l="1"/>
  <c r="O14" i="1" s="1"/>
  <c r="M14" i="1"/>
  <c r="N13" i="1"/>
  <c r="O13" i="1"/>
  <c r="K13" i="1"/>
  <c r="N12" i="1"/>
  <c r="O12" i="1"/>
  <c r="K12" i="1"/>
  <c r="N11" i="1" l="1"/>
  <c r="O11" i="1" s="1"/>
  <c r="M11" i="1"/>
  <c r="T19" i="1" l="1"/>
  <c r="U15" i="1" s="1"/>
  <c r="V15" i="1" s="1"/>
  <c r="U12" i="1"/>
  <c r="K10" i="1" l="1"/>
  <c r="N10" i="1" s="1"/>
  <c r="O10" i="1" s="1"/>
  <c r="M9" i="1"/>
  <c r="N9" i="1" s="1"/>
  <c r="O9" i="1" s="1"/>
  <c r="L8" i="1"/>
  <c r="K8" i="1"/>
  <c r="N8" i="1" s="1"/>
  <c r="O8" i="1" s="1"/>
  <c r="M7" i="1"/>
  <c r="N7" i="1" s="1"/>
  <c r="O7" i="1" s="1"/>
  <c r="N6" i="1"/>
  <c r="O6" i="1" s="1"/>
  <c r="M6" i="1"/>
  <c r="L6" i="1"/>
  <c r="N5" i="1"/>
  <c r="O5" i="1" s="1"/>
  <c r="L5" i="1"/>
  <c r="N4" i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3" authorId="0" shapeId="0" xr:uid="{6F757780-2A80-41F6-927D-FC2B801492B7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Total de Recursos Disponibles.</t>
        </r>
      </text>
    </comment>
  </commentList>
</comments>
</file>

<file path=xl/sharedStrings.xml><?xml version="1.0" encoding="utf-8"?>
<sst xmlns="http://schemas.openxmlformats.org/spreadsheetml/2006/main" count="260" uniqueCount="111">
  <si>
    <t>Registro de transacciones en el periodo de Marzo de 2019</t>
  </si>
  <si>
    <t>Descripción</t>
  </si>
  <si>
    <t>Categoría</t>
  </si>
  <si>
    <t>Monto</t>
  </si>
  <si>
    <t>Fecha</t>
  </si>
  <si>
    <t>Ingreso/Gasto</t>
  </si>
  <si>
    <t>Forma de Pago</t>
  </si>
  <si>
    <t>Efectivo</t>
  </si>
  <si>
    <t>Establecimiento de Compra</t>
  </si>
  <si>
    <t>Banamex</t>
  </si>
  <si>
    <t>Santander</t>
  </si>
  <si>
    <t>Monto Actual</t>
  </si>
  <si>
    <t>Total</t>
  </si>
  <si>
    <t>Subtotal</t>
  </si>
  <si>
    <t>*</t>
  </si>
  <si>
    <t>Pago de Nómina</t>
  </si>
  <si>
    <t>Salario</t>
  </si>
  <si>
    <t>Ingreso</t>
  </si>
  <si>
    <t>Tarjeta Santander</t>
  </si>
  <si>
    <t>Optimen</t>
  </si>
  <si>
    <t>Pago de Renta</t>
  </si>
  <si>
    <t>Renta</t>
  </si>
  <si>
    <t>Gasto</t>
  </si>
  <si>
    <t>Departamento</t>
  </si>
  <si>
    <t>Movimiento de Cuentas Santander a Banamex</t>
  </si>
  <si>
    <t>Movimiento</t>
  </si>
  <si>
    <t>Transferencia</t>
  </si>
  <si>
    <t>Chocomilk Esquina Verde</t>
  </si>
  <si>
    <t>Golosina</t>
  </si>
  <si>
    <t>Esquina Verde</t>
  </si>
  <si>
    <t>Box 5 en 1 KFC</t>
  </si>
  <si>
    <t>Comida</t>
  </si>
  <si>
    <t>Tarjeta Banamex</t>
  </si>
  <si>
    <t>KFC</t>
  </si>
  <si>
    <t>Retiro de Banco Santander</t>
  </si>
  <si>
    <t>ATM Santander</t>
  </si>
  <si>
    <t>Quincena</t>
  </si>
  <si>
    <t>Pago Deudas Madre</t>
  </si>
  <si>
    <t>Actual</t>
  </si>
  <si>
    <t>Posibles Gastos de la Cuincena</t>
  </si>
  <si>
    <t>Proyección pre-Quincena</t>
  </si>
  <si>
    <t>Proyección Post-Quincena</t>
  </si>
  <si>
    <t>Ingreso de monedas a alcancía</t>
  </si>
  <si>
    <t>ahorro</t>
  </si>
  <si>
    <t>Alcancía</t>
  </si>
  <si>
    <t>Buffete de Carnes</t>
  </si>
  <si>
    <t>Alianza Do Brazil</t>
  </si>
  <si>
    <t>Contratación Plan AT&amp;T</t>
  </si>
  <si>
    <t>Servicios</t>
  </si>
  <si>
    <t>AT&amp;T</t>
  </si>
  <si>
    <t>Propina Buffete de Carnes</t>
  </si>
  <si>
    <t>Renta 1er departamento</t>
  </si>
  <si>
    <t>Depósito 1er departamento</t>
  </si>
  <si>
    <t>1er Mes de Manutención</t>
  </si>
  <si>
    <t>Renta 2do Departamento</t>
  </si>
  <si>
    <t>Depósito 2do Departamento</t>
  </si>
  <si>
    <t>Xbox One X</t>
  </si>
  <si>
    <t>iPhone 8 Plus</t>
  </si>
  <si>
    <t>Deuda Total</t>
  </si>
  <si>
    <t xml:space="preserve">Monto </t>
  </si>
  <si>
    <t>Pago</t>
  </si>
  <si>
    <t>Deuda Rentas</t>
  </si>
  <si>
    <t>Deuda Restante (Rentas)</t>
  </si>
  <si>
    <t>Deuda Restante (Total)</t>
  </si>
  <si>
    <t>TV Sharp 4K 50"</t>
  </si>
  <si>
    <t>Estimado Meses restantes</t>
  </si>
  <si>
    <t>Pago mensual</t>
  </si>
  <si>
    <t>Pago de Recibo de Electricidad</t>
  </si>
  <si>
    <t>Galletas Emperador Chocolate</t>
  </si>
  <si>
    <t>Golosinas</t>
  </si>
  <si>
    <t>Tiendita</t>
  </si>
  <si>
    <t>Gasolina - Diana Belén</t>
  </si>
  <si>
    <t>Gasolina</t>
  </si>
  <si>
    <t>NA</t>
  </si>
  <si>
    <t>Derecho de Pizzo</t>
  </si>
  <si>
    <t>Little Ceasars</t>
  </si>
  <si>
    <t>Gasolinería Pemex</t>
  </si>
  <si>
    <t>Pago de iPad</t>
  </si>
  <si>
    <t>Pagos</t>
  </si>
  <si>
    <t>Costco</t>
  </si>
  <si>
    <t>Refresco Manzana</t>
  </si>
  <si>
    <t>Extra</t>
  </si>
  <si>
    <t>Despensa</t>
  </si>
  <si>
    <t>Carne de Res</t>
  </si>
  <si>
    <t>Soriana</t>
  </si>
  <si>
    <t xml:space="preserve">Leche </t>
  </si>
  <si>
    <t>Lomo de Cerdo</t>
  </si>
  <si>
    <t>Pan Bimbo Integral</t>
  </si>
  <si>
    <t>Pepino</t>
  </si>
  <si>
    <t>Platano Chiapas</t>
  </si>
  <si>
    <t>Sacapuntas</t>
  </si>
  <si>
    <t>Papelería</t>
  </si>
  <si>
    <t>Sal con Cebolla</t>
  </si>
  <si>
    <t>Lavandería</t>
  </si>
  <si>
    <t>Total pagado</t>
  </si>
  <si>
    <t>Prestamista</t>
  </si>
  <si>
    <t>Madre</t>
  </si>
  <si>
    <t>Liverpool</t>
  </si>
  <si>
    <t>Cuenta de ahorro Intocable (Lo que debería estar como ahorro intocable)</t>
  </si>
  <si>
    <t>Garrafón Ciel</t>
  </si>
  <si>
    <t>Licuado</t>
  </si>
  <si>
    <t>Café</t>
  </si>
  <si>
    <t>Cafetería</t>
  </si>
  <si>
    <t>Estacionamiento Liverpool</t>
  </si>
  <si>
    <t>Estacionamiento</t>
  </si>
  <si>
    <t>Galerías Celaya</t>
  </si>
  <si>
    <t>Estacionamiento Centro Celaya</t>
  </si>
  <si>
    <t>Celaya Centro</t>
  </si>
  <si>
    <t>Frappé Mexicano</t>
  </si>
  <si>
    <t>Puerquito de Barro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</si>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</sst>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workbookViewId="0">
      <pane ySplit="3" topLeftCell="A4" activePane="bottomLeft" state="frozen"/>
      <selection pane="bottomLeft" activeCell="Q42" sqref="Q42"/>
    </sheetView>
  </sheetViews>
  <sheetFormatPr baseColWidth="10" defaultColWidth="9.140625" defaultRowHeight="15" x14ac:dyDescent="0.25"/>
  <cols>
    <col min="1" max="1" width="12.5703125" customWidth="1"/>
    <col min="3" max="3" width="18.42578125" customWidth="1"/>
    <col min="4" max="4" width="10.140625" customWidth="1"/>
    <col min="5" max="5" width="13.85546875" customWidth="1"/>
    <col min="6" max="6" width="17.85546875" customWidth="1"/>
    <col min="7" max="7" width="14.7109375" customWidth="1"/>
    <col min="14" max="14" width="9.42578125" bestFit="1" customWidth="1"/>
  </cols>
  <sheetData>
    <row r="1" spans="1:22" x14ac:dyDescent="0.25">
      <c r="A1" s="16" t="s">
        <v>0</v>
      </c>
      <c r="B1" s="16"/>
      <c r="C1" s="16"/>
      <c r="D1" s="16"/>
      <c r="E1" s="16"/>
      <c r="F1" s="16"/>
    </row>
    <row r="2" spans="1:22" x14ac:dyDescent="0.25">
      <c r="K2" s="17" t="s">
        <v>11</v>
      </c>
      <c r="L2" s="17"/>
      <c r="M2" s="17"/>
    </row>
    <row r="3" spans="1:22" x14ac:dyDescent="0.25">
      <c r="A3" t="s">
        <v>4</v>
      </c>
      <c r="B3" t="s">
        <v>3</v>
      </c>
      <c r="C3" t="s">
        <v>1</v>
      </c>
      <c r="D3" t="s">
        <v>2</v>
      </c>
      <c r="E3" t="s">
        <v>5</v>
      </c>
      <c r="F3" t="s">
        <v>6</v>
      </c>
      <c r="G3" t="s">
        <v>8</v>
      </c>
      <c r="K3" t="s">
        <v>9</v>
      </c>
      <c r="L3" t="s">
        <v>10</v>
      </c>
      <c r="M3" t="s">
        <v>7</v>
      </c>
      <c r="N3" t="s">
        <v>13</v>
      </c>
      <c r="O3" t="s">
        <v>12</v>
      </c>
    </row>
    <row r="4" spans="1:22" x14ac:dyDescent="0.25">
      <c r="A4" s="1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/>
      <c r="I4" s="2"/>
      <c r="J4" s="2"/>
      <c r="K4" s="2">
        <v>6726.36</v>
      </c>
      <c r="L4" s="2">
        <v>2841.46</v>
      </c>
      <c r="M4" s="2">
        <v>170</v>
      </c>
      <c r="N4" s="2">
        <f t="shared" ref="N4:N10" si="0">SUM(K4:M4)</f>
        <v>9737.82</v>
      </c>
      <c r="O4" s="2">
        <f t="shared" ref="O4:O11" si="1">N4-4000</f>
        <v>5737.82</v>
      </c>
    </row>
    <row r="5" spans="1:22" x14ac:dyDescent="0.25">
      <c r="A5" s="1">
        <v>43525</v>
      </c>
      <c r="B5" s="2">
        <v>2108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K5">
        <v>6726.36</v>
      </c>
      <c r="L5">
        <f>2841.46+B5</f>
        <v>4949.46</v>
      </c>
      <c r="M5">
        <v>170</v>
      </c>
      <c r="N5">
        <f t="shared" si="0"/>
        <v>11845.82</v>
      </c>
      <c r="O5">
        <f t="shared" si="1"/>
        <v>7845.82</v>
      </c>
    </row>
    <row r="6" spans="1:22" x14ac:dyDescent="0.25">
      <c r="A6" s="1">
        <v>43525</v>
      </c>
      <c r="B6">
        <v>3200</v>
      </c>
      <c r="C6" t="s">
        <v>34</v>
      </c>
      <c r="D6" t="s">
        <v>25</v>
      </c>
      <c r="E6" t="s">
        <v>25</v>
      </c>
      <c r="F6" t="s">
        <v>18</v>
      </c>
      <c r="G6" t="s">
        <v>35</v>
      </c>
      <c r="K6">
        <v>6726.36</v>
      </c>
      <c r="L6">
        <f>L5-B6</f>
        <v>1749.46</v>
      </c>
      <c r="M6">
        <f>M5+B6</f>
        <v>3370</v>
      </c>
      <c r="N6" s="2">
        <f t="shared" si="0"/>
        <v>11845.82</v>
      </c>
      <c r="O6" s="2">
        <f t="shared" si="1"/>
        <v>7845.82</v>
      </c>
    </row>
    <row r="7" spans="1:22" x14ac:dyDescent="0.25">
      <c r="A7" s="1">
        <v>43556</v>
      </c>
      <c r="B7">
        <v>3250</v>
      </c>
      <c r="C7" t="s">
        <v>20</v>
      </c>
      <c r="D7" t="s">
        <v>21</v>
      </c>
      <c r="E7" t="s">
        <v>22</v>
      </c>
      <c r="F7" t="s">
        <v>7</v>
      </c>
      <c r="G7" t="s">
        <v>23</v>
      </c>
      <c r="K7">
        <v>6726.36</v>
      </c>
      <c r="L7">
        <v>1749.46</v>
      </c>
      <c r="M7">
        <f>M6-B7</f>
        <v>120</v>
      </c>
      <c r="N7" s="2">
        <f t="shared" si="0"/>
        <v>8595.82</v>
      </c>
      <c r="O7" s="2">
        <f t="shared" si="1"/>
        <v>4595.82</v>
      </c>
    </row>
    <row r="8" spans="1:22" x14ac:dyDescent="0.25">
      <c r="A8" s="1">
        <v>43556</v>
      </c>
      <c r="B8" s="2">
        <v>1599.46</v>
      </c>
      <c r="C8" s="2" t="s">
        <v>24</v>
      </c>
      <c r="D8" s="2" t="s">
        <v>25</v>
      </c>
      <c r="E8" s="2" t="s">
        <v>25</v>
      </c>
      <c r="F8" s="2" t="s">
        <v>18</v>
      </c>
      <c r="G8" s="2" t="s">
        <v>26</v>
      </c>
      <c r="K8">
        <f>K7+B8</f>
        <v>8325.82</v>
      </c>
      <c r="L8">
        <f>L7-B8</f>
        <v>150</v>
      </c>
      <c r="M8">
        <v>120</v>
      </c>
      <c r="N8" s="2">
        <f t="shared" si="0"/>
        <v>8595.82</v>
      </c>
      <c r="O8" s="2">
        <f t="shared" si="1"/>
        <v>4595.82</v>
      </c>
    </row>
    <row r="9" spans="1:22" x14ac:dyDescent="0.25">
      <c r="A9" s="1">
        <v>43557</v>
      </c>
      <c r="B9" s="2">
        <v>25</v>
      </c>
      <c r="C9" s="2" t="s">
        <v>27</v>
      </c>
      <c r="D9" s="2" t="s">
        <v>28</v>
      </c>
      <c r="E9" s="2" t="s">
        <v>22</v>
      </c>
      <c r="F9" s="2" t="s">
        <v>7</v>
      </c>
      <c r="G9" s="2" t="s">
        <v>29</v>
      </c>
      <c r="K9">
        <v>8325.82</v>
      </c>
      <c r="L9">
        <v>150</v>
      </c>
      <c r="M9">
        <f>M8-B9</f>
        <v>95</v>
      </c>
      <c r="N9" s="2">
        <f t="shared" si="0"/>
        <v>8570.82</v>
      </c>
      <c r="O9" s="2">
        <f t="shared" si="1"/>
        <v>4570.82</v>
      </c>
    </row>
    <row r="10" spans="1:22" x14ac:dyDescent="0.25">
      <c r="A10" s="1">
        <v>43557</v>
      </c>
      <c r="B10" s="2">
        <v>69</v>
      </c>
      <c r="C10" s="2" t="s">
        <v>30</v>
      </c>
      <c r="D10" s="2" t="s">
        <v>31</v>
      </c>
      <c r="E10" s="2" t="s">
        <v>22</v>
      </c>
      <c r="F10" s="2" t="s">
        <v>32</v>
      </c>
      <c r="G10" s="2" t="s">
        <v>33</v>
      </c>
      <c r="K10">
        <f>K9-B10</f>
        <v>8256.82</v>
      </c>
      <c r="L10">
        <v>150</v>
      </c>
      <c r="M10">
        <v>95</v>
      </c>
      <c r="N10" s="2">
        <f t="shared" si="0"/>
        <v>8501.82</v>
      </c>
      <c r="O10" s="2">
        <f t="shared" si="1"/>
        <v>4501.82</v>
      </c>
    </row>
    <row r="11" spans="1:22" x14ac:dyDescent="0.25">
      <c r="A11" s="1">
        <v>43557</v>
      </c>
      <c r="B11">
        <v>5</v>
      </c>
      <c r="C11" t="s">
        <v>42</v>
      </c>
      <c r="D11" t="s">
        <v>43</v>
      </c>
      <c r="E11" t="s">
        <v>22</v>
      </c>
      <c r="F11" t="s">
        <v>7</v>
      </c>
      <c r="G11" t="s">
        <v>44</v>
      </c>
      <c r="K11">
        <v>8256.82</v>
      </c>
      <c r="L11">
        <v>150</v>
      </c>
      <c r="M11">
        <f>M10-B11</f>
        <v>90</v>
      </c>
      <c r="N11" s="3">
        <f t="shared" ref="N11" si="2">SUM(K11:M11)</f>
        <v>8496.82</v>
      </c>
      <c r="O11" s="3">
        <f t="shared" si="1"/>
        <v>4496.82</v>
      </c>
      <c r="S11" t="s">
        <v>36</v>
      </c>
      <c r="T11" t="s">
        <v>37</v>
      </c>
    </row>
    <row r="12" spans="1:22" x14ac:dyDescent="0.25">
      <c r="A12" s="1">
        <v>43558</v>
      </c>
      <c r="B12">
        <v>225</v>
      </c>
      <c r="C12" t="s">
        <v>47</v>
      </c>
      <c r="D12" t="s">
        <v>48</v>
      </c>
      <c r="E12" t="s">
        <v>22</v>
      </c>
      <c r="F12" t="s">
        <v>32</v>
      </c>
      <c r="G12" t="s">
        <v>49</v>
      </c>
      <c r="K12">
        <f>K11-B12</f>
        <v>8031.82</v>
      </c>
      <c r="L12">
        <v>150</v>
      </c>
      <c r="M12">
        <v>90</v>
      </c>
      <c r="N12" s="4">
        <f t="shared" ref="N12" si="3">SUM(K12:M12)</f>
        <v>8271.82</v>
      </c>
      <c r="O12" s="4">
        <f t="shared" ref="O12" si="4">N12-4000</f>
        <v>4271.82</v>
      </c>
      <c r="S12">
        <v>5826</v>
      </c>
      <c r="T12">
        <v>1500</v>
      </c>
      <c r="U12">
        <f>S12-T12</f>
        <v>4326</v>
      </c>
    </row>
    <row r="13" spans="1:22" x14ac:dyDescent="0.25">
      <c r="A13" s="1">
        <v>43558</v>
      </c>
      <c r="B13">
        <v>200</v>
      </c>
      <c r="C13" t="s">
        <v>45</v>
      </c>
      <c r="D13" t="s">
        <v>31</v>
      </c>
      <c r="E13" t="s">
        <v>22</v>
      </c>
      <c r="F13" t="s">
        <v>32</v>
      </c>
      <c r="G13" t="s">
        <v>46</v>
      </c>
      <c r="K13">
        <f>K12-B13</f>
        <v>7831.82</v>
      </c>
      <c r="L13">
        <v>150</v>
      </c>
      <c r="M13">
        <v>90</v>
      </c>
      <c r="N13" s="4">
        <f t="shared" ref="N13" si="5">SUM(K13:M13)</f>
        <v>8071.82</v>
      </c>
      <c r="O13" s="4">
        <f t="shared" ref="O13" si="6">N13-4000</f>
        <v>4071.8199999999997</v>
      </c>
    </row>
    <row r="14" spans="1:22" x14ac:dyDescent="0.25">
      <c r="A14" s="1">
        <v>43558</v>
      </c>
      <c r="B14">
        <v>20</v>
      </c>
      <c r="C14" t="s">
        <v>50</v>
      </c>
      <c r="D14" t="s">
        <v>31</v>
      </c>
      <c r="E14" t="s">
        <v>22</v>
      </c>
      <c r="F14" t="s">
        <v>7</v>
      </c>
      <c r="G14" t="s">
        <v>46</v>
      </c>
      <c r="K14">
        <v>7831.82</v>
      </c>
      <c r="L14">
        <v>150</v>
      </c>
      <c r="M14">
        <f>M13-B14</f>
        <v>70</v>
      </c>
      <c r="N14" s="4">
        <f t="shared" ref="N14" si="7">SUM(K14:M14)</f>
        <v>8051.82</v>
      </c>
      <c r="O14" s="4">
        <f t="shared" ref="O14" si="8">N14-4000</f>
        <v>4051.8199999999997</v>
      </c>
      <c r="S14" t="s">
        <v>38</v>
      </c>
      <c r="T14" t="s">
        <v>39</v>
      </c>
      <c r="U14" t="s">
        <v>40</v>
      </c>
      <c r="V14" t="s">
        <v>41</v>
      </c>
    </row>
    <row r="15" spans="1:22" x14ac:dyDescent="0.25">
      <c r="A15" s="1">
        <v>43559</v>
      </c>
      <c r="B15">
        <v>63</v>
      </c>
      <c r="C15" t="s">
        <v>67</v>
      </c>
      <c r="D15" t="s">
        <v>48</v>
      </c>
      <c r="E15" t="s">
        <v>22</v>
      </c>
      <c r="F15" t="s">
        <v>18</v>
      </c>
      <c r="G15" t="s">
        <v>26</v>
      </c>
      <c r="K15">
        <v>7831.82</v>
      </c>
      <c r="L15">
        <f>L14-B15</f>
        <v>87</v>
      </c>
      <c r="M15">
        <v>70</v>
      </c>
      <c r="N15" s="5">
        <f t="shared" ref="N15" si="9">SUM(K15:M15)</f>
        <v>7988.82</v>
      </c>
      <c r="O15" s="5">
        <f t="shared" ref="O15" si="10">N15-4000</f>
        <v>3988.8199999999997</v>
      </c>
      <c r="S15">
        <v>3988.82</v>
      </c>
      <c r="T15">
        <v>250</v>
      </c>
      <c r="U15">
        <f>S15-T19</f>
        <v>3188.82</v>
      </c>
      <c r="V15">
        <f>U15+U12</f>
        <v>7514.82</v>
      </c>
    </row>
    <row r="16" spans="1:22" x14ac:dyDescent="0.25">
      <c r="A16" s="1">
        <v>43560</v>
      </c>
      <c r="B16">
        <v>13</v>
      </c>
      <c r="C16" t="s">
        <v>68</v>
      </c>
      <c r="D16" t="s">
        <v>69</v>
      </c>
      <c r="E16" t="s">
        <v>22</v>
      </c>
      <c r="F16" t="s">
        <v>7</v>
      </c>
      <c r="G16" t="s">
        <v>70</v>
      </c>
      <c r="K16">
        <v>7831.82</v>
      </c>
      <c r="L16">
        <v>87</v>
      </c>
      <c r="M16">
        <f>M15-B16</f>
        <v>57</v>
      </c>
      <c r="N16" s="6">
        <f t="shared" ref="N16:N17" si="11">SUM(K16:M16)</f>
        <v>7975.82</v>
      </c>
      <c r="O16" s="6">
        <f t="shared" ref="O16:O17" si="12">N16-4000</f>
        <v>3975.8199999999997</v>
      </c>
      <c r="T16">
        <v>250</v>
      </c>
    </row>
    <row r="17" spans="1:20" x14ac:dyDescent="0.25">
      <c r="A17" s="1">
        <v>43560</v>
      </c>
      <c r="B17">
        <v>200</v>
      </c>
      <c r="C17" t="s">
        <v>71</v>
      </c>
      <c r="D17" t="s">
        <v>72</v>
      </c>
      <c r="E17" t="s">
        <v>17</v>
      </c>
      <c r="F17" t="s">
        <v>7</v>
      </c>
      <c r="G17" t="s">
        <v>73</v>
      </c>
      <c r="K17">
        <v>7831.82</v>
      </c>
      <c r="L17">
        <v>87</v>
      </c>
      <c r="M17">
        <f>M16+B17</f>
        <v>257</v>
      </c>
      <c r="N17">
        <f t="shared" si="11"/>
        <v>8175.82</v>
      </c>
      <c r="O17">
        <f t="shared" si="12"/>
        <v>4175.82</v>
      </c>
      <c r="T17">
        <v>0</v>
      </c>
    </row>
    <row r="18" spans="1:20" x14ac:dyDescent="0.25">
      <c r="A18" s="1">
        <v>43560</v>
      </c>
      <c r="B18">
        <v>20</v>
      </c>
      <c r="C18" t="s">
        <v>42</v>
      </c>
      <c r="D18" t="s">
        <v>43</v>
      </c>
      <c r="E18" t="s">
        <v>22</v>
      </c>
      <c r="F18" t="s">
        <v>7</v>
      </c>
      <c r="G18" t="s">
        <v>44</v>
      </c>
      <c r="K18">
        <v>7831.82</v>
      </c>
      <c r="L18">
        <v>87</v>
      </c>
      <c r="M18">
        <f>M17-B18</f>
        <v>237</v>
      </c>
      <c r="N18" s="7">
        <f t="shared" ref="N18" si="13">SUM(K18:M18)</f>
        <v>8155.82</v>
      </c>
      <c r="O18" s="7">
        <f t="shared" ref="O18" si="14">N18-4000</f>
        <v>4155.82</v>
      </c>
      <c r="T18">
        <v>300</v>
      </c>
    </row>
    <row r="19" spans="1:20" x14ac:dyDescent="0.25">
      <c r="A19" s="1">
        <v>43560</v>
      </c>
      <c r="B19">
        <v>20</v>
      </c>
      <c r="C19" t="s">
        <v>74</v>
      </c>
      <c r="D19" t="s">
        <v>31</v>
      </c>
      <c r="E19" t="s">
        <v>22</v>
      </c>
      <c r="F19" t="s">
        <v>7</v>
      </c>
      <c r="G19" t="s">
        <v>75</v>
      </c>
      <c r="K19">
        <v>7831.82</v>
      </c>
      <c r="L19">
        <v>87</v>
      </c>
      <c r="M19">
        <f>M18-B19</f>
        <v>217</v>
      </c>
      <c r="N19" s="7">
        <f t="shared" ref="N19" si="15">SUM(K19:M19)</f>
        <v>8135.82</v>
      </c>
      <c r="O19" s="7">
        <f t="shared" ref="O19" si="16">N19-4000</f>
        <v>4135.82</v>
      </c>
      <c r="T19">
        <f>SUM(T15:T18)</f>
        <v>800</v>
      </c>
    </row>
    <row r="20" spans="1:20" x14ac:dyDescent="0.25">
      <c r="A20" s="1">
        <v>43561</v>
      </c>
      <c r="B20">
        <v>200</v>
      </c>
      <c r="C20" t="s">
        <v>72</v>
      </c>
      <c r="D20" t="s">
        <v>72</v>
      </c>
      <c r="E20" t="s">
        <v>22</v>
      </c>
      <c r="F20" t="s">
        <v>7</v>
      </c>
      <c r="G20" t="s">
        <v>76</v>
      </c>
      <c r="K20">
        <v>7831.82</v>
      </c>
      <c r="L20">
        <v>87</v>
      </c>
      <c r="M20">
        <f>M19-B20</f>
        <v>17</v>
      </c>
      <c r="N20" s="7">
        <f t="shared" ref="N20:N21" si="17">SUM(K20:M20)</f>
        <v>7935.82</v>
      </c>
      <c r="O20" s="7">
        <f t="shared" ref="O20:O21" si="18">N20-4000</f>
        <v>3935.8199999999997</v>
      </c>
    </row>
    <row r="21" spans="1:20" x14ac:dyDescent="0.25">
      <c r="A21" s="1">
        <v>43561</v>
      </c>
      <c r="B21">
        <v>600</v>
      </c>
      <c r="C21" t="s">
        <v>77</v>
      </c>
      <c r="D21" t="s">
        <v>78</v>
      </c>
      <c r="E21" t="s">
        <v>17</v>
      </c>
      <c r="F21" t="s">
        <v>7</v>
      </c>
      <c r="G21" t="s">
        <v>73</v>
      </c>
      <c r="K21">
        <v>7831.82</v>
      </c>
      <c r="L21">
        <v>87</v>
      </c>
      <c r="M21">
        <f>M20+B21</f>
        <v>617</v>
      </c>
      <c r="N21">
        <f t="shared" si="17"/>
        <v>8535.82</v>
      </c>
      <c r="O21">
        <f t="shared" si="18"/>
        <v>4535.82</v>
      </c>
    </row>
    <row r="22" spans="1:20" x14ac:dyDescent="0.25">
      <c r="A22" s="1">
        <v>43561</v>
      </c>
      <c r="B22">
        <v>242.52</v>
      </c>
      <c r="C22" t="s">
        <v>72</v>
      </c>
      <c r="D22" t="s">
        <v>72</v>
      </c>
      <c r="E22" t="s">
        <v>22</v>
      </c>
      <c r="F22" t="s">
        <v>32</v>
      </c>
      <c r="G22" t="s">
        <v>79</v>
      </c>
      <c r="K22">
        <f>K21-B22</f>
        <v>7589.2999999999993</v>
      </c>
      <c r="L22">
        <v>87</v>
      </c>
      <c r="M22">
        <v>617</v>
      </c>
      <c r="N22" s="7">
        <f t="shared" ref="N22" si="19">SUM(K22:M22)</f>
        <v>8293.2999999999993</v>
      </c>
      <c r="O22" s="7">
        <f t="shared" ref="O22" si="20">N22-4000</f>
        <v>4293.2999999999993</v>
      </c>
    </row>
    <row r="23" spans="1:20" x14ac:dyDescent="0.25">
      <c r="A23" s="1">
        <v>43561</v>
      </c>
      <c r="B23">
        <v>26</v>
      </c>
      <c r="C23" t="s">
        <v>80</v>
      </c>
      <c r="D23" t="s">
        <v>82</v>
      </c>
      <c r="E23" t="s">
        <v>22</v>
      </c>
      <c r="F23" t="s">
        <v>18</v>
      </c>
      <c r="G23" t="s">
        <v>81</v>
      </c>
      <c r="K23">
        <v>7589.3</v>
      </c>
      <c r="L23">
        <f>L22-B23</f>
        <v>61</v>
      </c>
      <c r="M23">
        <v>617</v>
      </c>
      <c r="N23" s="7">
        <f t="shared" ref="N23" si="21">SUM(K23:M23)</f>
        <v>8267.2999999999993</v>
      </c>
      <c r="O23" s="7">
        <f t="shared" ref="O23" si="22">N23-4000</f>
        <v>4267.2999999999993</v>
      </c>
    </row>
    <row r="24" spans="1:20" x14ac:dyDescent="0.25">
      <c r="A24" s="1">
        <v>43562</v>
      </c>
      <c r="B24">
        <v>56.92</v>
      </c>
      <c r="C24" t="s">
        <v>83</v>
      </c>
      <c r="D24" t="s">
        <v>82</v>
      </c>
      <c r="E24" t="s">
        <v>22</v>
      </c>
      <c r="F24" t="s">
        <v>32</v>
      </c>
      <c r="G24" t="s">
        <v>84</v>
      </c>
      <c r="K24">
        <f t="shared" ref="K24:K31" si="23">K23-B24</f>
        <v>7532.38</v>
      </c>
      <c r="L24">
        <v>61</v>
      </c>
      <c r="M24">
        <v>617</v>
      </c>
      <c r="N24" s="7">
        <f t="shared" ref="N24:N31" si="24">SUM(K24:M24)</f>
        <v>8210.380000000001</v>
      </c>
      <c r="O24" s="7">
        <f t="shared" ref="O24:O31" si="25">N24-4000</f>
        <v>4210.380000000001</v>
      </c>
    </row>
    <row r="25" spans="1:20" x14ac:dyDescent="0.25">
      <c r="A25" s="1">
        <v>43562</v>
      </c>
      <c r="B25">
        <v>22.25</v>
      </c>
      <c r="C25" t="s">
        <v>85</v>
      </c>
      <c r="D25" t="s">
        <v>82</v>
      </c>
      <c r="E25" t="s">
        <v>22</v>
      </c>
      <c r="F25" t="s">
        <v>32</v>
      </c>
      <c r="G25" t="s">
        <v>84</v>
      </c>
      <c r="K25">
        <f t="shared" si="23"/>
        <v>7510.13</v>
      </c>
      <c r="L25">
        <v>61</v>
      </c>
      <c r="M25">
        <v>617</v>
      </c>
      <c r="N25">
        <f t="shared" si="24"/>
        <v>8188.13</v>
      </c>
      <c r="O25">
        <f t="shared" si="25"/>
        <v>4188.13</v>
      </c>
    </row>
    <row r="26" spans="1:20" x14ac:dyDescent="0.25">
      <c r="A26" s="1">
        <v>43562</v>
      </c>
      <c r="B26">
        <v>35</v>
      </c>
      <c r="C26" t="s">
        <v>86</v>
      </c>
      <c r="D26" t="s">
        <v>82</v>
      </c>
      <c r="E26" t="s">
        <v>22</v>
      </c>
      <c r="F26" t="s">
        <v>32</v>
      </c>
      <c r="G26" t="s">
        <v>84</v>
      </c>
      <c r="K26">
        <f t="shared" si="23"/>
        <v>7475.13</v>
      </c>
      <c r="L26">
        <v>61</v>
      </c>
      <c r="M26">
        <v>617</v>
      </c>
      <c r="N26">
        <f t="shared" si="24"/>
        <v>8153.13</v>
      </c>
      <c r="O26">
        <f t="shared" si="25"/>
        <v>4153.13</v>
      </c>
    </row>
    <row r="27" spans="1:20" x14ac:dyDescent="0.25">
      <c r="A27" s="1">
        <v>43562</v>
      </c>
      <c r="B27">
        <v>33.4</v>
      </c>
      <c r="C27" t="s">
        <v>87</v>
      </c>
      <c r="D27" t="s">
        <v>82</v>
      </c>
      <c r="E27" t="s">
        <v>22</v>
      </c>
      <c r="F27" t="s">
        <v>32</v>
      </c>
      <c r="G27" t="s">
        <v>84</v>
      </c>
      <c r="K27">
        <f t="shared" si="23"/>
        <v>7441.7300000000005</v>
      </c>
      <c r="L27">
        <v>61</v>
      </c>
      <c r="M27">
        <v>617</v>
      </c>
      <c r="N27">
        <f t="shared" si="24"/>
        <v>8119.7300000000005</v>
      </c>
      <c r="O27">
        <f t="shared" si="25"/>
        <v>4119.7300000000005</v>
      </c>
    </row>
    <row r="28" spans="1:20" x14ac:dyDescent="0.25">
      <c r="A28" s="1">
        <v>43562</v>
      </c>
      <c r="B28">
        <v>17.36</v>
      </c>
      <c r="C28" t="s">
        <v>88</v>
      </c>
      <c r="D28" t="s">
        <v>82</v>
      </c>
      <c r="E28" t="s">
        <v>22</v>
      </c>
      <c r="F28" t="s">
        <v>32</v>
      </c>
      <c r="G28" t="s">
        <v>84</v>
      </c>
      <c r="K28">
        <f t="shared" si="23"/>
        <v>7424.3700000000008</v>
      </c>
      <c r="L28">
        <v>61</v>
      </c>
      <c r="M28">
        <v>617</v>
      </c>
      <c r="N28">
        <f t="shared" si="24"/>
        <v>8102.3700000000008</v>
      </c>
      <c r="O28">
        <f t="shared" si="25"/>
        <v>4102.3700000000008</v>
      </c>
    </row>
    <row r="29" spans="1:20" x14ac:dyDescent="0.25">
      <c r="A29" s="1">
        <v>43562</v>
      </c>
      <c r="B29">
        <v>14.73</v>
      </c>
      <c r="C29" t="s">
        <v>89</v>
      </c>
      <c r="D29" t="s">
        <v>82</v>
      </c>
      <c r="E29" t="s">
        <v>22</v>
      </c>
      <c r="F29" t="s">
        <v>32</v>
      </c>
      <c r="G29" t="s">
        <v>84</v>
      </c>
      <c r="K29">
        <f t="shared" si="23"/>
        <v>7409.6400000000012</v>
      </c>
      <c r="L29">
        <v>61</v>
      </c>
      <c r="M29">
        <v>617</v>
      </c>
      <c r="N29">
        <f t="shared" si="24"/>
        <v>8087.6400000000012</v>
      </c>
      <c r="O29">
        <f t="shared" si="25"/>
        <v>4087.6400000000012</v>
      </c>
    </row>
    <row r="30" spans="1:20" x14ac:dyDescent="0.25">
      <c r="A30" s="1">
        <v>43562</v>
      </c>
      <c r="B30">
        <v>28</v>
      </c>
      <c r="C30" t="s">
        <v>90</v>
      </c>
      <c r="D30" t="s">
        <v>91</v>
      </c>
      <c r="E30" t="s">
        <v>22</v>
      </c>
      <c r="F30" t="s">
        <v>32</v>
      </c>
      <c r="G30" t="s">
        <v>84</v>
      </c>
      <c r="K30">
        <f t="shared" si="23"/>
        <v>7381.6400000000012</v>
      </c>
      <c r="L30">
        <v>61</v>
      </c>
      <c r="M30">
        <v>617</v>
      </c>
      <c r="N30">
        <f t="shared" si="24"/>
        <v>8059.6400000000012</v>
      </c>
      <c r="O30">
        <f t="shared" si="25"/>
        <v>4059.6400000000012</v>
      </c>
    </row>
    <row r="31" spans="1:20" x14ac:dyDescent="0.25">
      <c r="A31" s="1">
        <v>43562</v>
      </c>
      <c r="B31">
        <v>23</v>
      </c>
      <c r="C31" t="s">
        <v>92</v>
      </c>
      <c r="D31" t="s">
        <v>82</v>
      </c>
      <c r="E31" t="s">
        <v>22</v>
      </c>
      <c r="F31" t="s">
        <v>32</v>
      </c>
      <c r="G31" t="s">
        <v>84</v>
      </c>
      <c r="K31">
        <f t="shared" si="23"/>
        <v>7358.6400000000012</v>
      </c>
      <c r="L31">
        <v>61</v>
      </c>
      <c r="M31">
        <v>617</v>
      </c>
      <c r="N31">
        <f t="shared" si="24"/>
        <v>8036.6400000000012</v>
      </c>
      <c r="O31">
        <f t="shared" si="25"/>
        <v>4036.6400000000012</v>
      </c>
    </row>
    <row r="32" spans="1:20" x14ac:dyDescent="0.25">
      <c r="A32" s="1">
        <v>43562</v>
      </c>
      <c r="B32">
        <v>65</v>
      </c>
      <c r="C32" t="s">
        <v>93</v>
      </c>
      <c r="D32" t="s">
        <v>93</v>
      </c>
      <c r="E32" t="s">
        <v>22</v>
      </c>
      <c r="F32" t="s">
        <v>7</v>
      </c>
      <c r="G32" t="s">
        <v>93</v>
      </c>
      <c r="K32">
        <v>7358.64</v>
      </c>
      <c r="L32">
        <v>61</v>
      </c>
      <c r="M32">
        <f>M31-B32</f>
        <v>552</v>
      </c>
      <c r="N32" s="8">
        <f t="shared" ref="N32:N34" si="26">SUM(K32:M32)</f>
        <v>7971.64</v>
      </c>
      <c r="O32" s="8">
        <f t="shared" ref="O32:O34" si="27">N32-4000</f>
        <v>3971.6400000000003</v>
      </c>
    </row>
    <row r="33" spans="1:15" x14ac:dyDescent="0.25">
      <c r="A33" s="1">
        <v>43562</v>
      </c>
      <c r="B33">
        <v>10</v>
      </c>
      <c r="C33" t="s">
        <v>42</v>
      </c>
      <c r="D33" t="s">
        <v>43</v>
      </c>
      <c r="E33" t="s">
        <v>22</v>
      </c>
      <c r="F33" t="s">
        <v>7</v>
      </c>
      <c r="G33" t="s">
        <v>44</v>
      </c>
      <c r="K33">
        <v>7358.64</v>
      </c>
      <c r="L33">
        <v>61</v>
      </c>
      <c r="M33">
        <f>M32-B33</f>
        <v>542</v>
      </c>
      <c r="N33">
        <f t="shared" si="26"/>
        <v>7961.64</v>
      </c>
      <c r="O33">
        <f t="shared" si="27"/>
        <v>3961.6400000000003</v>
      </c>
    </row>
    <row r="34" spans="1:15" x14ac:dyDescent="0.25">
      <c r="A34" s="1">
        <v>43566</v>
      </c>
      <c r="B34">
        <v>38</v>
      </c>
      <c r="C34" t="s">
        <v>99</v>
      </c>
      <c r="D34" t="s">
        <v>82</v>
      </c>
      <c r="E34" t="s">
        <v>22</v>
      </c>
      <c r="F34" t="s">
        <v>7</v>
      </c>
      <c r="G34" t="s">
        <v>81</v>
      </c>
      <c r="K34">
        <v>7358.64</v>
      </c>
      <c r="L34">
        <v>61</v>
      </c>
      <c r="M34">
        <f>M33-B34</f>
        <v>504</v>
      </c>
      <c r="N34">
        <f t="shared" si="26"/>
        <v>7923.64</v>
      </c>
      <c r="O34">
        <f t="shared" si="27"/>
        <v>3923.6400000000003</v>
      </c>
    </row>
    <row r="35" spans="1:15" x14ac:dyDescent="0.25">
      <c r="A35" s="1">
        <v>43567</v>
      </c>
      <c r="B35">
        <v>15</v>
      </c>
      <c r="C35" t="s">
        <v>68</v>
      </c>
      <c r="D35" t="s">
        <v>69</v>
      </c>
      <c r="E35" t="s">
        <v>22</v>
      </c>
      <c r="F35" t="s">
        <v>18</v>
      </c>
      <c r="G35" t="s">
        <v>81</v>
      </c>
      <c r="K35">
        <v>7358.64</v>
      </c>
      <c r="L35">
        <f>L34-B35</f>
        <v>46</v>
      </c>
      <c r="M35">
        <v>504</v>
      </c>
      <c r="N35" s="14">
        <f t="shared" ref="N35" si="28">SUM(K35:M35)</f>
        <v>7908.64</v>
      </c>
      <c r="O35" s="14">
        <f t="shared" ref="O35" si="29">N35-4000</f>
        <v>3908.6400000000003</v>
      </c>
    </row>
    <row r="36" spans="1:15" x14ac:dyDescent="0.25">
      <c r="A36" s="1">
        <v>43567</v>
      </c>
      <c r="B36">
        <v>13.5</v>
      </c>
      <c r="C36" t="s">
        <v>100</v>
      </c>
      <c r="D36" t="s">
        <v>69</v>
      </c>
      <c r="E36" t="s">
        <v>22</v>
      </c>
      <c r="F36" t="s">
        <v>18</v>
      </c>
      <c r="G36" t="s">
        <v>81</v>
      </c>
      <c r="K36">
        <v>7358.64</v>
      </c>
      <c r="L36">
        <f>L35-B36</f>
        <v>32.5</v>
      </c>
      <c r="M36">
        <v>504</v>
      </c>
      <c r="N36" s="14">
        <f t="shared" ref="N36" si="30">SUM(K36:M36)</f>
        <v>7895.14</v>
      </c>
      <c r="O36" s="14">
        <f t="shared" ref="O36" si="31">N36-4000</f>
        <v>3895.1400000000003</v>
      </c>
    </row>
    <row r="37" spans="1:15" x14ac:dyDescent="0.25">
      <c r="A37" s="1">
        <v>43567</v>
      </c>
      <c r="B37">
        <v>242.76</v>
      </c>
      <c r="C37" t="s">
        <v>72</v>
      </c>
      <c r="D37" t="s">
        <v>72</v>
      </c>
      <c r="E37" t="s">
        <v>22</v>
      </c>
      <c r="F37" t="s">
        <v>32</v>
      </c>
      <c r="G37" t="s">
        <v>79</v>
      </c>
      <c r="K37">
        <f>K36-B37</f>
        <v>7115.88</v>
      </c>
      <c r="L37">
        <v>32.5</v>
      </c>
      <c r="M37">
        <v>504</v>
      </c>
      <c r="N37" s="15">
        <f t="shared" ref="N37:N38" si="32">SUM(K37:M37)</f>
        <v>7652.38</v>
      </c>
      <c r="O37" s="15">
        <f t="shared" ref="O37:O38" si="33">N37-4000</f>
        <v>3652.38</v>
      </c>
    </row>
    <row r="38" spans="1:15" x14ac:dyDescent="0.25">
      <c r="A38" s="1">
        <v>43568</v>
      </c>
      <c r="B38">
        <v>80</v>
      </c>
      <c r="C38" t="s">
        <v>101</v>
      </c>
      <c r="D38" t="s">
        <v>31</v>
      </c>
      <c r="E38" t="s">
        <v>22</v>
      </c>
      <c r="F38" t="s">
        <v>32</v>
      </c>
      <c r="G38" t="s">
        <v>102</v>
      </c>
      <c r="K38">
        <f>K37-B38</f>
        <v>7035.88</v>
      </c>
      <c r="L38">
        <v>32.5</v>
      </c>
      <c r="M38">
        <v>504</v>
      </c>
      <c r="N38">
        <f t="shared" si="32"/>
        <v>7572.38</v>
      </c>
      <c r="O38">
        <f t="shared" si="33"/>
        <v>3572.38</v>
      </c>
    </row>
    <row r="39" spans="1:15" x14ac:dyDescent="0.25">
      <c r="A39" s="1">
        <v>43568</v>
      </c>
      <c r="B39">
        <v>12</v>
      </c>
      <c r="C39" t="s">
        <v>103</v>
      </c>
      <c r="D39" t="s">
        <v>104</v>
      </c>
      <c r="E39" t="s">
        <v>22</v>
      </c>
      <c r="F39" t="s">
        <v>7</v>
      </c>
      <c r="G39" t="s">
        <v>105</v>
      </c>
      <c r="K39">
        <v>7035.88</v>
      </c>
      <c r="L39">
        <v>32.5</v>
      </c>
      <c r="M39">
        <f>M38-B39</f>
        <v>492</v>
      </c>
      <c r="N39" s="15">
        <f t="shared" ref="N39:N41" si="34">SUM(K39:M39)</f>
        <v>7560.38</v>
      </c>
      <c r="O39" s="15">
        <f t="shared" ref="O39:O41" si="35">N39-4000</f>
        <v>3560.38</v>
      </c>
    </row>
    <row r="40" spans="1:15" x14ac:dyDescent="0.25">
      <c r="A40" s="1">
        <v>43568</v>
      </c>
      <c r="B40">
        <v>30</v>
      </c>
      <c r="C40" t="s">
        <v>106</v>
      </c>
      <c r="D40" t="s">
        <v>104</v>
      </c>
      <c r="E40" t="s">
        <v>22</v>
      </c>
      <c r="F40" t="s">
        <v>7</v>
      </c>
      <c r="G40" t="s">
        <v>107</v>
      </c>
      <c r="K40">
        <v>7035.88</v>
      </c>
      <c r="L40">
        <v>32.5</v>
      </c>
      <c r="M40">
        <f>M39-B40</f>
        <v>462</v>
      </c>
      <c r="N40">
        <f t="shared" si="34"/>
        <v>7530.38</v>
      </c>
      <c r="O40">
        <f t="shared" si="35"/>
        <v>3530.38</v>
      </c>
    </row>
    <row r="41" spans="1:15" x14ac:dyDescent="0.25">
      <c r="A41" s="1">
        <v>43568</v>
      </c>
      <c r="B41">
        <v>25</v>
      </c>
      <c r="C41" t="s">
        <v>108</v>
      </c>
      <c r="D41" t="s">
        <v>31</v>
      </c>
      <c r="E41" t="s">
        <v>22</v>
      </c>
      <c r="F41" t="s">
        <v>7</v>
      </c>
      <c r="G41" t="s">
        <v>107</v>
      </c>
      <c r="K41">
        <v>7035.88</v>
      </c>
      <c r="L41">
        <v>32.5</v>
      </c>
      <c r="M41">
        <f>M40-B41</f>
        <v>437</v>
      </c>
      <c r="N41">
        <f t="shared" si="34"/>
        <v>7505.38</v>
      </c>
      <c r="O41">
        <f t="shared" si="35"/>
        <v>3505.38</v>
      </c>
    </row>
    <row r="42" spans="1:15" x14ac:dyDescent="0.25">
      <c r="A42" s="1">
        <v>43568</v>
      </c>
      <c r="B42">
        <v>5</v>
      </c>
      <c r="C42" t="s">
        <v>109</v>
      </c>
      <c r="D42" t="s">
        <v>110</v>
      </c>
      <c r="E42" t="s">
        <v>22</v>
      </c>
      <c r="F42" t="s">
        <v>7</v>
      </c>
      <c r="G42" t="s">
        <v>107</v>
      </c>
      <c r="K42">
        <v>7035.88</v>
      </c>
      <c r="L42">
        <v>32.5</v>
      </c>
      <c r="M42">
        <f>M41-B42</f>
        <v>432</v>
      </c>
      <c r="N42" s="15">
        <f t="shared" ref="N42" si="36">SUM(K42:M42)</f>
        <v>7500.38</v>
      </c>
      <c r="O42" s="15">
        <f t="shared" ref="O42" si="37">N42-4000</f>
        <v>3500.38</v>
      </c>
    </row>
  </sheetData>
  <mergeCells count="2">
    <mergeCell ref="A1:F1"/>
    <mergeCell ref="K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7017-4FBF-41C0-A2E3-E97A51044A46}">
  <dimension ref="A1:Q12"/>
  <sheetViews>
    <sheetView workbookViewId="0">
      <pane ySplit="3" topLeftCell="A4" activePane="bottomLeft" state="frozen"/>
      <selection pane="bottomLeft" activeCell="J4" sqref="J4"/>
    </sheetView>
  </sheetViews>
  <sheetFormatPr baseColWidth="10" defaultRowHeight="15" x14ac:dyDescent="0.25"/>
  <cols>
    <col min="13" max="13" width="22.5703125" customWidth="1"/>
    <col min="16" max="16" width="24.42578125" customWidth="1"/>
  </cols>
  <sheetData>
    <row r="1" spans="1:17" x14ac:dyDescent="0.25">
      <c r="P1" t="s">
        <v>94</v>
      </c>
      <c r="Q1" s="11">
        <f>SUM(J:J)</f>
        <v>14900</v>
      </c>
    </row>
    <row r="2" spans="1:17" x14ac:dyDescent="0.25">
      <c r="F2" t="s">
        <v>61</v>
      </c>
      <c r="G2">
        <f>SUM($B4:$B8)</f>
        <v>15900</v>
      </c>
      <c r="M2" t="s">
        <v>62</v>
      </c>
      <c r="N2">
        <f>IF((G2-SUM(J:J)) &lt;= 0,0,G2-SUM(J:J))</f>
        <v>1000</v>
      </c>
      <c r="P2" t="s">
        <v>66</v>
      </c>
      <c r="Q2">
        <v>4000</v>
      </c>
    </row>
    <row r="3" spans="1:17" x14ac:dyDescent="0.25">
      <c r="A3" t="s">
        <v>4</v>
      </c>
      <c r="B3" t="s">
        <v>3</v>
      </c>
      <c r="C3" t="s">
        <v>1</v>
      </c>
      <c r="D3" t="s">
        <v>95</v>
      </c>
      <c r="F3" t="s">
        <v>58</v>
      </c>
      <c r="G3">
        <f>SUM(B:B)</f>
        <v>58483</v>
      </c>
      <c r="I3" t="s">
        <v>4</v>
      </c>
      <c r="J3" t="s">
        <v>59</v>
      </c>
      <c r="K3" t="s">
        <v>1</v>
      </c>
      <c r="M3" t="s">
        <v>63</v>
      </c>
      <c r="N3" s="10">
        <f>G3-SUM(J:J)</f>
        <v>43583</v>
      </c>
      <c r="P3" t="s">
        <v>65</v>
      </c>
      <c r="Q3">
        <f>N3/Q2</f>
        <v>10.89575</v>
      </c>
    </row>
    <row r="4" spans="1:17" x14ac:dyDescent="0.25">
      <c r="B4">
        <v>2500</v>
      </c>
      <c r="C4" t="s">
        <v>51</v>
      </c>
      <c r="D4" t="s">
        <v>96</v>
      </c>
      <c r="I4" s="1">
        <v>43422</v>
      </c>
      <c r="J4">
        <v>2400</v>
      </c>
      <c r="K4" t="s">
        <v>60</v>
      </c>
    </row>
    <row r="5" spans="1:17" x14ac:dyDescent="0.25">
      <c r="B5">
        <v>2500</v>
      </c>
      <c r="C5" t="s">
        <v>52</v>
      </c>
      <c r="D5" t="s">
        <v>96</v>
      </c>
      <c r="I5" s="1">
        <v>43449</v>
      </c>
      <c r="J5">
        <v>2000</v>
      </c>
      <c r="K5" t="s">
        <v>60</v>
      </c>
    </row>
    <row r="6" spans="1:17" x14ac:dyDescent="0.25">
      <c r="B6">
        <v>4000</v>
      </c>
      <c r="C6" t="s">
        <v>53</v>
      </c>
      <c r="D6" t="s">
        <v>96</v>
      </c>
      <c r="I6" s="1">
        <v>43462</v>
      </c>
      <c r="J6">
        <v>1500</v>
      </c>
      <c r="K6" s="9" t="s">
        <v>60</v>
      </c>
    </row>
    <row r="7" spans="1:17" x14ac:dyDescent="0.25">
      <c r="B7">
        <v>4900</v>
      </c>
      <c r="C7" t="s">
        <v>54</v>
      </c>
      <c r="D7" t="s">
        <v>96</v>
      </c>
      <c r="I7" s="1">
        <v>43480</v>
      </c>
      <c r="J7">
        <v>1500</v>
      </c>
      <c r="K7" s="9" t="s">
        <v>60</v>
      </c>
    </row>
    <row r="8" spans="1:17" x14ac:dyDescent="0.25">
      <c r="B8">
        <v>2000</v>
      </c>
      <c r="C8" t="s">
        <v>55</v>
      </c>
      <c r="D8" t="s">
        <v>96</v>
      </c>
      <c r="I8" s="1">
        <v>43496</v>
      </c>
      <c r="J8">
        <v>1500</v>
      </c>
      <c r="K8" s="9" t="s">
        <v>60</v>
      </c>
    </row>
    <row r="9" spans="1:17" x14ac:dyDescent="0.25">
      <c r="B9">
        <v>11759</v>
      </c>
      <c r="C9" t="s">
        <v>56</v>
      </c>
      <c r="D9" t="s">
        <v>97</v>
      </c>
      <c r="I9" s="1">
        <v>43511</v>
      </c>
      <c r="J9">
        <v>1500</v>
      </c>
      <c r="K9" s="9" t="s">
        <v>60</v>
      </c>
    </row>
    <row r="10" spans="1:17" x14ac:dyDescent="0.25">
      <c r="B10">
        <v>20324</v>
      </c>
      <c r="C10" t="s">
        <v>57</v>
      </c>
      <c r="D10" t="s">
        <v>79</v>
      </c>
      <c r="I10" s="1">
        <v>43524</v>
      </c>
      <c r="J10">
        <v>1500</v>
      </c>
      <c r="K10" s="9" t="s">
        <v>60</v>
      </c>
    </row>
    <row r="11" spans="1:17" x14ac:dyDescent="0.25">
      <c r="B11">
        <v>10500</v>
      </c>
      <c r="C11" t="s">
        <v>64</v>
      </c>
      <c r="D11" t="s">
        <v>79</v>
      </c>
      <c r="I11" s="1">
        <v>43539</v>
      </c>
      <c r="J11">
        <v>1500</v>
      </c>
      <c r="K11" s="9" t="s">
        <v>60</v>
      </c>
    </row>
    <row r="12" spans="1:17" x14ac:dyDescent="0.25">
      <c r="I12" s="1">
        <v>43553</v>
      </c>
      <c r="J12">
        <v>1500</v>
      </c>
      <c r="K12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E908-C67E-4904-B1C0-542BAD6863D7}">
  <dimension ref="A2:G13"/>
  <sheetViews>
    <sheetView workbookViewId="0">
      <selection activeCell="B13" sqref="B13"/>
    </sheetView>
  </sheetViews>
  <sheetFormatPr baseColWidth="10" defaultRowHeight="15" x14ac:dyDescent="0.25"/>
  <sheetData>
    <row r="2" spans="1:7" x14ac:dyDescent="0.25">
      <c r="A2" s="17" t="s">
        <v>98</v>
      </c>
      <c r="B2" s="17"/>
      <c r="C2" s="17"/>
      <c r="D2" s="17"/>
      <c r="E2" s="17"/>
      <c r="F2" s="17"/>
      <c r="G2" s="17"/>
    </row>
    <row r="3" spans="1:7" ht="15.75" thickBot="1" x14ac:dyDescent="0.3"/>
    <row r="4" spans="1:7" ht="15.75" thickBot="1" x14ac:dyDescent="0.3">
      <c r="A4" s="12" t="s">
        <v>4</v>
      </c>
      <c r="B4" s="13" t="s">
        <v>3</v>
      </c>
      <c r="D4" s="12" t="s">
        <v>12</v>
      </c>
      <c r="E4" s="13">
        <f>SUM(B:B)</f>
        <v>4000</v>
      </c>
    </row>
    <row r="5" spans="1:7" x14ac:dyDescent="0.25">
      <c r="A5" s="1">
        <v>43448</v>
      </c>
      <c r="B5">
        <v>500</v>
      </c>
    </row>
    <row r="6" spans="1:7" x14ac:dyDescent="0.25">
      <c r="A6" s="1">
        <v>43465</v>
      </c>
      <c r="B6">
        <v>500</v>
      </c>
    </row>
    <row r="7" spans="1:7" x14ac:dyDescent="0.25">
      <c r="A7" s="1">
        <v>43480</v>
      </c>
      <c r="B7">
        <v>500</v>
      </c>
    </row>
    <row r="8" spans="1:7" x14ac:dyDescent="0.25">
      <c r="A8" s="1">
        <v>43496</v>
      </c>
      <c r="B8">
        <v>500</v>
      </c>
    </row>
    <row r="9" spans="1:7" x14ac:dyDescent="0.25">
      <c r="A9" s="1">
        <v>43511</v>
      </c>
      <c r="B9">
        <v>500</v>
      </c>
    </row>
    <row r="10" spans="1:7" x14ac:dyDescent="0.25">
      <c r="A10" s="1">
        <v>43524</v>
      </c>
      <c r="B10">
        <v>500</v>
      </c>
    </row>
    <row r="11" spans="1:7" x14ac:dyDescent="0.25">
      <c r="A11" s="1">
        <v>43539</v>
      </c>
      <c r="B11">
        <v>500</v>
      </c>
    </row>
    <row r="12" spans="1:7" x14ac:dyDescent="0.25">
      <c r="A12" s="1">
        <v>43553</v>
      </c>
      <c r="B12">
        <v>500</v>
      </c>
    </row>
    <row r="13" spans="1:7" x14ac:dyDescent="0.25">
      <c r="A13" s="1">
        <v>43570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Deudas</vt:lpstr>
      <vt:lpstr>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2019-04-14T04:03:36Z</dcterms:modified>
</cp:coreProperties>
</file>