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EE7B4D9-DF99-4331-B53F-CC054797035C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75" i="1" l="1"/>
  <c r="N175" i="1"/>
  <c r="O175" i="1" s="1"/>
  <c r="L175" i="1"/>
  <c r="P174" i="1"/>
  <c r="N174" i="1"/>
  <c r="O174" i="1" s="1"/>
  <c r="L174" i="1"/>
  <c r="P173" i="1"/>
  <c r="N173" i="1"/>
  <c r="O173" i="1" s="1"/>
  <c r="L173" i="1"/>
  <c r="P166" i="1" l="1"/>
  <c r="P167" i="1"/>
  <c r="P168" i="1"/>
  <c r="P169" i="1"/>
  <c r="P170" i="1"/>
  <c r="P171" i="1"/>
  <c r="P172" i="1"/>
  <c r="N172" i="1"/>
  <c r="O172" i="1"/>
  <c r="L172" i="1"/>
  <c r="N171" i="1"/>
  <c r="O171" i="1" s="1"/>
  <c r="L171" i="1"/>
  <c r="N170" i="1"/>
  <c r="O170" i="1"/>
  <c r="L170" i="1"/>
  <c r="N169" i="1"/>
  <c r="O169" i="1" s="1"/>
  <c r="L169" i="1"/>
  <c r="N168" i="1"/>
  <c r="O168" i="1"/>
  <c r="L168" i="1"/>
  <c r="N167" i="1"/>
  <c r="O167" i="1"/>
  <c r="L167" i="1"/>
  <c r="N166" i="1"/>
  <c r="O166" i="1" s="1"/>
  <c r="L166" i="1"/>
  <c r="N165" i="1"/>
  <c r="O165" i="1" s="1"/>
  <c r="P165" i="1" s="1"/>
  <c r="L165" i="1"/>
  <c r="P164" i="1"/>
  <c r="N164" i="1"/>
  <c r="O164" i="1"/>
  <c r="K164" i="1"/>
  <c r="P163" i="1"/>
  <c r="N163" i="1"/>
  <c r="O163" i="1"/>
  <c r="K163" i="1"/>
  <c r="N162" i="1"/>
  <c r="O162" i="1"/>
  <c r="P162" i="1" s="1"/>
  <c r="K162" i="1"/>
  <c r="P161" i="1"/>
  <c r="N161" i="1"/>
  <c r="O161" i="1"/>
  <c r="L161" i="1"/>
  <c r="N160" i="1"/>
  <c r="O160" i="1"/>
  <c r="P160" i="1" s="1"/>
  <c r="L160" i="1"/>
  <c r="N159" i="1" l="1"/>
  <c r="O159" i="1"/>
  <c r="P159" i="1" s="1"/>
  <c r="M159" i="1"/>
  <c r="N158" i="1"/>
  <c r="O158" i="1" s="1"/>
  <c r="P158" i="1" s="1"/>
  <c r="L158" i="1"/>
  <c r="N157" i="1" l="1"/>
  <c r="O157" i="1"/>
  <c r="P157" i="1" s="1"/>
  <c r="M157" i="1"/>
  <c r="P156" i="1" l="1"/>
  <c r="N156" i="1"/>
  <c r="O156" i="1"/>
  <c r="L156" i="1"/>
  <c r="N155" i="1"/>
  <c r="O155" i="1"/>
  <c r="P155" i="1" s="1"/>
  <c r="L155" i="1"/>
  <c r="P154" i="1"/>
  <c r="N154" i="1"/>
  <c r="O154" i="1"/>
  <c r="K154" i="1"/>
  <c r="P153" i="1"/>
  <c r="N153" i="1"/>
  <c r="O153" i="1"/>
  <c r="K153" i="1"/>
  <c r="P152" i="1"/>
  <c r="N152" i="1"/>
  <c r="O152" i="1"/>
  <c r="K152" i="1"/>
  <c r="P151" i="1" l="1"/>
  <c r="N151" i="1"/>
  <c r="O151" i="1" s="1"/>
  <c r="K151" i="1"/>
  <c r="P150" i="1"/>
  <c r="N150" i="1"/>
  <c r="O150" i="1"/>
  <c r="K150" i="1"/>
  <c r="N149" i="1" l="1"/>
  <c r="O149" i="1"/>
  <c r="P149" i="1" s="1"/>
  <c r="K149" i="1"/>
  <c r="N148" i="1"/>
  <c r="O148" i="1"/>
  <c r="P148" i="1" s="1"/>
  <c r="M148" i="1"/>
  <c r="P147" i="1"/>
  <c r="N147" i="1"/>
  <c r="O147" i="1"/>
  <c r="L147" i="1"/>
  <c r="P146" i="1"/>
  <c r="N146" i="1"/>
  <c r="O146" i="1"/>
  <c r="L146" i="1"/>
  <c r="P145" i="1"/>
  <c r="N145" i="1"/>
  <c r="O145" i="1" s="1"/>
  <c r="L145" i="1"/>
  <c r="P144" i="1"/>
  <c r="N144" i="1"/>
  <c r="O144" i="1"/>
  <c r="L144" i="1"/>
  <c r="P143" i="1"/>
  <c r="N143" i="1"/>
  <c r="O143" i="1" s="1"/>
  <c r="L143" i="1"/>
  <c r="P142" i="1"/>
  <c r="N142" i="1"/>
  <c r="O142" i="1" s="1"/>
  <c r="L142" i="1"/>
  <c r="P141" i="1"/>
  <c r="N141" i="1"/>
  <c r="O141" i="1"/>
  <c r="L141" i="1"/>
  <c r="P140" i="1"/>
  <c r="N140" i="1"/>
  <c r="O140" i="1"/>
  <c r="L140" i="1"/>
  <c r="P139" i="1"/>
  <c r="N139" i="1"/>
  <c r="O139" i="1" s="1"/>
  <c r="L139" i="1"/>
  <c r="P138" i="1"/>
  <c r="N138" i="1"/>
  <c r="O138" i="1"/>
  <c r="L138" i="1"/>
  <c r="P137" i="1"/>
  <c r="N137" i="1"/>
  <c r="O137" i="1"/>
  <c r="L137" i="1"/>
  <c r="N136" i="1"/>
  <c r="O136" i="1"/>
  <c r="P136" i="1" s="1"/>
  <c r="L136" i="1"/>
  <c r="N135" i="1"/>
  <c r="O135" i="1"/>
  <c r="P135" i="1" s="1"/>
  <c r="L135" i="1"/>
  <c r="P134" i="1"/>
  <c r="M134" i="1"/>
  <c r="N134" i="1"/>
  <c r="O134" i="1" s="1"/>
  <c r="K135" i="1"/>
  <c r="N133" i="1" l="1"/>
  <c r="O133" i="1"/>
  <c r="P133" i="1" s="1"/>
  <c r="M133" i="1"/>
  <c r="N132" i="1" l="1"/>
  <c r="O132" i="1" s="1"/>
  <c r="P132" i="1" s="1"/>
  <c r="L132" i="1"/>
  <c r="N131" i="1"/>
  <c r="O131" i="1"/>
  <c r="P131" i="1"/>
  <c r="M131" i="1"/>
  <c r="N130" i="1"/>
  <c r="O130" i="1" s="1"/>
  <c r="P130" i="1" s="1"/>
  <c r="K130" i="1"/>
  <c r="L129" i="1" l="1"/>
  <c r="N129" i="1"/>
  <c r="O129" i="1" s="1"/>
  <c r="P129" i="1" s="1"/>
  <c r="T18" i="3" l="1"/>
  <c r="S18" i="3"/>
  <c r="T128" i="1"/>
  <c r="N128" i="1"/>
  <c r="O128" i="1"/>
  <c r="P128" i="1" s="1"/>
  <c r="K128" i="1"/>
  <c r="P127" i="1"/>
  <c r="N127" i="1"/>
  <c r="O127" i="1"/>
  <c r="L127" i="1"/>
  <c r="N126" i="1"/>
  <c r="O126" i="1"/>
  <c r="P126" i="1" s="1"/>
  <c r="L126" i="1"/>
  <c r="N125" i="1" l="1"/>
  <c r="O125" i="1"/>
  <c r="P125" i="1" s="1"/>
  <c r="K125" i="1"/>
  <c r="N124" i="1"/>
  <c r="O124" i="1"/>
  <c r="P124" i="1" s="1"/>
  <c r="M124" i="1"/>
  <c r="N123" i="1"/>
  <c r="O123" i="1"/>
  <c r="P123" i="1" s="1"/>
  <c r="L123" i="1"/>
  <c r="P122" i="1"/>
  <c r="M122" i="1"/>
  <c r="N122" i="1"/>
  <c r="O122" i="1" s="1"/>
  <c r="N121" i="1"/>
  <c r="O121" i="1"/>
  <c r="P121" i="1"/>
  <c r="M121" i="1"/>
  <c r="N120" i="1"/>
  <c r="O120" i="1"/>
  <c r="P120" i="1" s="1"/>
  <c r="L120" i="1"/>
  <c r="P119" i="1"/>
  <c r="N119" i="1"/>
  <c r="O119" i="1" s="1"/>
  <c r="K119" i="1"/>
  <c r="N118" i="1"/>
  <c r="O118" i="1"/>
  <c r="P118" i="1" s="1"/>
  <c r="K118" i="1"/>
  <c r="N117" i="1"/>
  <c r="O117" i="1"/>
  <c r="P117" i="1"/>
  <c r="L117" i="1"/>
  <c r="P116" i="1"/>
  <c r="N116" i="1"/>
  <c r="O116" i="1" s="1"/>
  <c r="K116" i="1"/>
  <c r="P115" i="1"/>
  <c r="N115" i="1"/>
  <c r="O115" i="1"/>
  <c r="K115" i="1"/>
  <c r="P114" i="1"/>
  <c r="N114" i="1"/>
  <c r="O114" i="1"/>
  <c r="K114" i="1"/>
  <c r="P113" i="1"/>
  <c r="N113" i="1"/>
  <c r="O113" i="1" s="1"/>
  <c r="K113" i="1"/>
  <c r="P112" i="1"/>
  <c r="N112" i="1"/>
  <c r="O112" i="1"/>
  <c r="K112" i="1"/>
  <c r="P111" i="1"/>
  <c r="N111" i="1"/>
  <c r="O111" i="1"/>
  <c r="K111" i="1"/>
  <c r="P110" i="1"/>
  <c r="N110" i="1"/>
  <c r="O110" i="1" s="1"/>
  <c r="K110" i="1"/>
  <c r="P109" i="1"/>
  <c r="N109" i="1"/>
  <c r="O109" i="1"/>
  <c r="K109" i="1"/>
  <c r="N108" i="1"/>
  <c r="O108" i="1"/>
  <c r="P108" i="1"/>
  <c r="K108" i="1"/>
  <c r="P107" i="1"/>
  <c r="N107" i="1"/>
  <c r="O107" i="1" s="1"/>
  <c r="K107" i="1"/>
  <c r="N106" i="1"/>
  <c r="O106" i="1"/>
  <c r="P106" i="1" s="1"/>
  <c r="K106" i="1"/>
  <c r="M19" i="3" l="1"/>
  <c r="N105" i="1" l="1"/>
  <c r="O105" i="1"/>
  <c r="M105" i="1"/>
  <c r="N104" i="1"/>
  <c r="O104" i="1"/>
  <c r="M104" i="1"/>
  <c r="M103" i="1"/>
  <c r="N103" i="1"/>
  <c r="O103" i="1" s="1"/>
  <c r="N102" i="1"/>
  <c r="O102" i="1"/>
  <c r="M102" i="1"/>
  <c r="N100" i="1"/>
  <c r="O100" i="1"/>
  <c r="N101" i="1"/>
  <c r="O101" i="1"/>
  <c r="M101" i="1"/>
  <c r="K101" i="1"/>
  <c r="K100" i="1"/>
  <c r="N99" i="1"/>
  <c r="O99" i="1"/>
  <c r="N98" i="1"/>
  <c r="O98" i="1"/>
  <c r="N97" i="1"/>
  <c r="O97" i="1"/>
  <c r="L98" i="1"/>
  <c r="L99" i="1"/>
  <c r="L97" i="1"/>
  <c r="N96" i="1" l="1"/>
  <c r="O96" i="1" s="1"/>
  <c r="L96" i="1"/>
  <c r="N95" i="1"/>
  <c r="O95" i="1"/>
  <c r="K95" i="1"/>
  <c r="N94" i="1"/>
  <c r="O94" i="1" s="1"/>
  <c r="K94" i="1"/>
  <c r="N93" i="1" l="1"/>
  <c r="O93" i="1" s="1"/>
  <c r="L93" i="1"/>
  <c r="N92" i="1"/>
  <c r="O92" i="1" s="1"/>
  <c r="L92" i="1"/>
  <c r="N91" i="1" l="1"/>
  <c r="O91" i="1" s="1"/>
  <c r="K91" i="1"/>
  <c r="N90" i="1" l="1"/>
  <c r="O90" i="1"/>
  <c r="K90" i="1"/>
  <c r="N89" i="1"/>
  <c r="O89" i="1" s="1"/>
  <c r="K89" i="1"/>
  <c r="K88" i="1" l="1"/>
  <c r="N88" i="1" s="1"/>
  <c r="O88" i="1" s="1"/>
  <c r="N87" i="1" l="1"/>
  <c r="O87" i="1"/>
  <c r="L87" i="1"/>
  <c r="N86" i="1" l="1"/>
  <c r="O86" i="1" s="1"/>
  <c r="K86" i="1"/>
  <c r="N85" i="1"/>
  <c r="O85" i="1" s="1"/>
  <c r="M85" i="1"/>
  <c r="N84" i="1"/>
  <c r="O84" i="1"/>
  <c r="K84" i="1"/>
  <c r="N83" i="1"/>
  <c r="O83" i="1"/>
  <c r="K83" i="1"/>
  <c r="N82" i="1"/>
  <c r="O82" i="1"/>
  <c r="K82" i="1"/>
  <c r="N81" i="1"/>
  <c r="O81" i="1"/>
  <c r="K81" i="1"/>
  <c r="N80" i="1"/>
  <c r="O80" i="1" s="1"/>
  <c r="K80" i="1"/>
  <c r="N79" i="1"/>
  <c r="O79" i="1" s="1"/>
  <c r="K79" i="1"/>
  <c r="N78" i="1"/>
  <c r="O78" i="1"/>
  <c r="K78" i="1"/>
  <c r="N77" i="1"/>
  <c r="O77" i="1"/>
  <c r="K77" i="1"/>
  <c r="N76" i="1"/>
  <c r="O76" i="1"/>
  <c r="K76" i="1"/>
  <c r="N75" i="1"/>
  <c r="O75" i="1" s="1"/>
  <c r="K75" i="1"/>
  <c r="N74" i="1"/>
  <c r="O74" i="1"/>
  <c r="K74" i="1"/>
  <c r="N73" i="1"/>
  <c r="O73" i="1"/>
  <c r="K73" i="1"/>
  <c r="N72" i="1"/>
  <c r="O72" i="1"/>
  <c r="M72" i="1"/>
  <c r="N71" i="1" l="1"/>
  <c r="O71" i="1" s="1"/>
  <c r="M71" i="1"/>
  <c r="N70" i="1"/>
  <c r="O70" i="1" s="1"/>
  <c r="M70" i="1"/>
  <c r="M69" i="1"/>
  <c r="N69" i="1" s="1"/>
  <c r="O69" i="1" s="1"/>
  <c r="M68" i="1"/>
  <c r="N68" i="1" s="1"/>
  <c r="O68" i="1" s="1"/>
  <c r="M67" i="1"/>
  <c r="N67" i="1"/>
  <c r="O67" i="1" s="1"/>
  <c r="N66" i="1"/>
  <c r="O66" i="1" s="1"/>
  <c r="M66" i="1"/>
  <c r="N65" i="1"/>
  <c r="O65" i="1"/>
  <c r="M65" i="1"/>
  <c r="N64" i="1"/>
  <c r="O64" i="1" s="1"/>
  <c r="M64" i="1"/>
  <c r="M63" i="1"/>
  <c r="N63" i="1"/>
  <c r="O63" i="1" s="1"/>
  <c r="M62" i="1"/>
  <c r="N62" i="1"/>
  <c r="O62" i="1" s="1"/>
  <c r="N61" i="1"/>
  <c r="O61" i="1"/>
  <c r="M61" i="1"/>
  <c r="N60" i="1"/>
  <c r="O60" i="1"/>
  <c r="K60" i="1"/>
  <c r="N59" i="1" l="1"/>
  <c r="O59" i="1"/>
  <c r="K59" i="1"/>
  <c r="N58" i="1" l="1"/>
  <c r="O58" i="1" s="1"/>
  <c r="L58" i="1"/>
  <c r="K58" i="1"/>
  <c r="N57" i="1" l="1"/>
  <c r="O57" i="1"/>
  <c r="L57" i="1"/>
  <c r="N56" i="1"/>
  <c r="O56" i="1"/>
  <c r="M56" i="1"/>
  <c r="N55" i="1"/>
  <c r="O55" i="1"/>
  <c r="L55" i="1"/>
  <c r="N54" i="1"/>
  <c r="O54" i="1"/>
  <c r="L54" i="1"/>
  <c r="M53" i="1"/>
  <c r="N53" i="1"/>
  <c r="O53" i="1" s="1"/>
  <c r="L53" i="1"/>
  <c r="K53" i="1"/>
  <c r="N52" i="1"/>
  <c r="O52" i="1"/>
  <c r="M52" i="1"/>
  <c r="L52" i="1"/>
  <c r="K52" i="1"/>
  <c r="S54" i="1" l="1"/>
  <c r="S53" i="1"/>
  <c r="S52" i="1"/>
  <c r="S51" i="1"/>
  <c r="S50" i="1"/>
  <c r="N51" i="1"/>
  <c r="O51" i="1"/>
  <c r="L51" i="1"/>
  <c r="N50" i="1"/>
  <c r="O50" i="1"/>
  <c r="L50" i="1"/>
  <c r="L49" i="1"/>
  <c r="N49" i="1" s="1"/>
  <c r="O49" i="1" s="1"/>
  <c r="M48" i="1"/>
  <c r="N48" i="1"/>
  <c r="O48" i="1" s="1"/>
  <c r="N47" i="1"/>
  <c r="O47" i="1" s="1"/>
  <c r="M47" i="1"/>
  <c r="N46" i="1"/>
  <c r="O46" i="1" s="1"/>
  <c r="K46" i="1"/>
  <c r="N45" i="1"/>
  <c r="O45" i="1"/>
  <c r="K45" i="1"/>
  <c r="N44" i="1"/>
  <c r="O44" i="1" s="1"/>
  <c r="K44" i="1"/>
  <c r="N43" i="1"/>
  <c r="O43" i="1" s="1"/>
  <c r="K43" i="1"/>
  <c r="N42" i="1" l="1"/>
  <c r="O42" i="1"/>
  <c r="M42" i="1"/>
  <c r="M41" i="1"/>
  <c r="N41" i="1"/>
  <c r="O41" i="1" s="1"/>
  <c r="M40" i="1"/>
  <c r="N40" i="1"/>
  <c r="O40" i="1" s="1"/>
  <c r="N39" i="1"/>
  <c r="O39" i="1"/>
  <c r="M39" i="1"/>
  <c r="N38" i="1"/>
  <c r="O38" i="1"/>
  <c r="K38" i="1"/>
  <c r="N37" i="1"/>
  <c r="O37" i="1" s="1"/>
  <c r="K37" i="1"/>
  <c r="N36" i="1" l="1"/>
  <c r="O36" i="1"/>
  <c r="L36" i="1"/>
  <c r="N35" i="1"/>
  <c r="O35" i="1"/>
  <c r="L35" i="1"/>
  <c r="M34" i="1" l="1"/>
  <c r="N34" i="1"/>
  <c r="O34" i="1" s="1"/>
  <c r="E4" i="3" l="1"/>
  <c r="P103" i="1" l="1"/>
  <c r="P99" i="1"/>
  <c r="P101" i="1"/>
  <c r="P97" i="1"/>
  <c r="P98" i="1"/>
  <c r="P104" i="1"/>
  <c r="P95" i="1"/>
  <c r="P102" i="1"/>
  <c r="P100" i="1"/>
  <c r="P105" i="1"/>
  <c r="P96" i="1"/>
  <c r="P94" i="1"/>
  <c r="P92" i="1"/>
  <c r="P93" i="1"/>
  <c r="P91" i="1"/>
  <c r="P89" i="1"/>
  <c r="P90" i="1"/>
  <c r="P88" i="1"/>
  <c r="P87" i="1"/>
  <c r="Q1" i="2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K22" i="1"/>
  <c r="N22" i="1" s="1"/>
  <c r="O22" i="1" s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<sst xmlns="http://schemas.openxmlformats.org/spreadsheetml/2006/main" count="941" uniqueCount="236">
  <si>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</si>
  <si>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</si>
  <si>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</si>
  <si>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</si>
  <si>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</si>
  <si>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</si>
  <si>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</si>
  <si>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</si>
  <si>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</si>
  <si>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</si>
  <si>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</si>
  <si>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</si>
  <si>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</si>
  <si>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</si>
  <si>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</si>
  <si>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</si>
  <si>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</si>
  <si>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</si>
  <si>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</si>
  <si>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</si>
  <si>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</si>
  <si>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</si>
  <si>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</si>
  <si>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</si>
  <si>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</si>
  <si>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</si>
  <si>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</si>
  <si>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</si>
  <si>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</si>
  <si>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</si>
  <si>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</si>
  <si>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</si>
  <si>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</si>
  <si>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</si>
  <si>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</si>
  <si>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</si>
  <si>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</si>
  <si>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</si>
  <si>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</si>
  <si>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</si>
  <si>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</si>
  <si>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</si>
  <si>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</si>
  <si>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</si>
  <si>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</si>
  <si>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</si>
  <si>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</si>
  <si>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</si>
  <si>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</si>
  <si>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</si>
  <si>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</si>
  <si>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</si>
  <si>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</si>
  <si>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</si>
  <si>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</si>
  <si>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</si>
  <si>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</si>
  <si>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</si>
  <si>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</si>
  <si>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</si>
  <si>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</si>
  <si>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</si>
  <si>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</si>
  <si>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</si>
  <si>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</si>
  <si>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</si>
  <si>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</si>
  <si>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</si>
  <si>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</si>
  <si>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</si>
  <si>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</si>
  <si>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</si>
  <si>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</si>
  <si>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</si>
  <si>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</si>
  <si>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</si>
  <si>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</si>
  <si>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</si>
  <si>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</si>
  <si>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</si>
  <si>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</si>
  <si>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</si>
  <si>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</si>
  <si>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</si>
  <si>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</si>
  <si>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</si>
  <si>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</si>
  <si>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</si>
  <si>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</si>
  <si>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</si>
  <si>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</si>
  <si>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</si>
  <si>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</si>
  <si>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</si>
  <si>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</si>
  <si>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</si>
  <si>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</si>
  <si>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</si>
  <si>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</si>
  <si>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</si>
  <si>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</si>
  <si>
    <t>Café</t>
  </si>
  <si>
    <t>Cafetería</t>
  </si>
  <si>
    <t>Estacionamiento Liverpool</t>
  </si>
  <si>
    <t>Estacionamiento</t>
  </si>
  <si>
    <t>Galerías Celaya</t>
  </si>
  <si>
    <t>Estacionamiento Centro Celaya</t>
  </si>
  <si>
    <t>Celaya Centro</t>
  </si>
  <si>
    <t>Frappé Mexicano</t>
  </si>
  <si>
    <t>Puerquito de Barro</t>
  </si>
  <si>
    <t>Misc</t>
  </si>
  <si>
    <t>Smooth (Espuma para Cabello)</t>
  </si>
  <si>
    <t>Cuidado Personal</t>
  </si>
  <si>
    <t>Farmacia Guadalajara</t>
  </si>
  <si>
    <t>Dulces de Tamarindo</t>
  </si>
  <si>
    <t>Crema Lubriderm</t>
  </si>
  <si>
    <t>Talco Rexona</t>
  </si>
  <si>
    <t>Propina Gasolinería</t>
  </si>
  <si>
    <t>Honorarios Asimilados</t>
  </si>
  <si>
    <t>Pago de Deudas</t>
  </si>
  <si>
    <t>Gimnasio</t>
  </si>
  <si>
    <t>Internet</t>
  </si>
  <si>
    <t>Proyección de Gastos a Esta Quincena</t>
  </si>
  <si>
    <t>(Despensa Semanal) (20 de Abril)</t>
  </si>
  <si>
    <t>(Despensa Semanal) (27 de Abril)</t>
  </si>
  <si>
    <t>Coca Cola</t>
  </si>
  <si>
    <t>Cereal Special K</t>
  </si>
  <si>
    <t>Huevo</t>
  </si>
  <si>
    <t>Propina</t>
  </si>
  <si>
    <t>Total Actual</t>
  </si>
  <si>
    <t>Botana-Cacahuates</t>
  </si>
  <si>
    <t>Tarjeta banamex</t>
  </si>
  <si>
    <t>Boletos Cinemex</t>
  </si>
  <si>
    <t>Ocio</t>
  </si>
  <si>
    <t>Cinemex</t>
  </si>
  <si>
    <t>Boleto Cinemex</t>
  </si>
  <si>
    <t>Comida China</t>
  </si>
  <si>
    <t>Via Alta</t>
  </si>
  <si>
    <t>Pan Mil Hojas</t>
  </si>
  <si>
    <t>Salamanca Centro</t>
  </si>
  <si>
    <t>Tacos</t>
  </si>
  <si>
    <t>Gasolina - Chore</t>
  </si>
  <si>
    <t>Gasolina - Hugo</t>
  </si>
  <si>
    <t>Propina - Limpiaparabrisas</t>
  </si>
  <si>
    <t>Leon Centro</t>
  </si>
  <si>
    <t>Gasolinería Mobil</t>
  </si>
  <si>
    <t>Atún Dolores en Agua</t>
  </si>
  <si>
    <t>Chorizo Casero</t>
  </si>
  <si>
    <t>Pasta Dental Colgate</t>
  </si>
  <si>
    <t>Higiene</t>
  </si>
  <si>
    <t>Lata de Verduras Herdez</t>
  </si>
  <si>
    <t>Frijoles con Chorizo</t>
  </si>
  <si>
    <t>Huevo San Juan</t>
  </si>
  <si>
    <t>Leche Santa Clara</t>
  </si>
  <si>
    <t>Café Soluble Nescafe</t>
  </si>
  <si>
    <t>Sopa La Moderna</t>
  </si>
  <si>
    <t>Tortilla de Maiz</t>
  </si>
  <si>
    <t>Plan AT&amp;T</t>
  </si>
  <si>
    <t>Disponible para Gastar</t>
  </si>
  <si>
    <t>Churros de Harina</t>
  </si>
  <si>
    <t>Mes de Gimnasio</t>
  </si>
  <si>
    <t>Mara Sport</t>
  </si>
  <si>
    <t xml:space="preserve">Coca Cola </t>
  </si>
  <si>
    <t>Oxxo</t>
  </si>
  <si>
    <t>Burger King</t>
  </si>
  <si>
    <t>Pago de Axtel</t>
  </si>
  <si>
    <t>Axtel</t>
  </si>
  <si>
    <t>Netflix</t>
  </si>
  <si>
    <t xml:space="preserve">Galletas </t>
  </si>
  <si>
    <t>Sangría</t>
  </si>
  <si>
    <t>Pastes Kikos</t>
  </si>
  <si>
    <t>Retiro de Banco Banamex</t>
  </si>
  <si>
    <t>ATM Banamex</t>
  </si>
  <si>
    <t>Avengers - Endgame</t>
  </si>
  <si>
    <t>Estacionamiento Plaza Mayor</t>
  </si>
  <si>
    <t>Plaza Mayor</t>
  </si>
  <si>
    <t>Propina Soriana</t>
  </si>
  <si>
    <t>Ahorro en Alcancía</t>
  </si>
  <si>
    <t>Ahorro</t>
  </si>
  <si>
    <t>Total Restante</t>
  </si>
  <si>
    <t>Botana Fritos</t>
  </si>
  <si>
    <t>Cereal Corn Flakes</t>
  </si>
  <si>
    <t>Ensalada Herdez</t>
  </si>
  <si>
    <t>Leche Lala Light Deslactosada</t>
  </si>
  <si>
    <t>Melón Chino Especial</t>
  </si>
  <si>
    <t>Milanesa de Res</t>
  </si>
  <si>
    <t>Pasta para Spaguetti</t>
  </si>
  <si>
    <t>Salchicha Viena de Pavo</t>
  </si>
  <si>
    <t>Torta ahogada</t>
  </si>
  <si>
    <t>Restaurante</t>
  </si>
  <si>
    <t>Cono Sencillo DQ</t>
  </si>
  <si>
    <t>DQ</t>
  </si>
  <si>
    <t>Propina Franelero</t>
  </si>
  <si>
    <t>Salario Quincena</t>
  </si>
  <si>
    <t>Té Sleepytime</t>
  </si>
  <si>
    <t>Pago Apple Music</t>
  </si>
  <si>
    <t>Apple</t>
  </si>
  <si>
    <t>Salario base (Quincena)</t>
  </si>
  <si>
    <t>Bono mensual</t>
  </si>
  <si>
    <t>Cuentas Mau</t>
  </si>
  <si>
    <t>Pizza Costco</t>
  </si>
  <si>
    <t>Pago de Pizza</t>
  </si>
  <si>
    <t>Barra de Fruta</t>
  </si>
  <si>
    <t>Ligerisimo</t>
  </si>
  <si>
    <t>Atun</t>
  </si>
  <si>
    <t>Barritas</t>
  </si>
  <si>
    <t>Barritas de Pescado</t>
  </si>
  <si>
    <t>Paketaxo</t>
  </si>
  <si>
    <t>Chuleta de Cerdo</t>
  </si>
  <si>
    <t>Ensalda de Vegetales</t>
  </si>
  <si>
    <t>Jamón de Pavo</t>
  </si>
  <si>
    <t>Frijoles la Sierra</t>
  </si>
  <si>
    <t>Queso Chihuahua</t>
  </si>
  <si>
    <t>Perfume Zara</t>
  </si>
  <si>
    <t>Regalos</t>
  </si>
  <si>
    <t>Zara</t>
  </si>
  <si>
    <t>Lego Personaje</t>
  </si>
  <si>
    <t>Juguetes</t>
  </si>
  <si>
    <t>Lego Store</t>
  </si>
  <si>
    <t>Bolsa para basura</t>
  </si>
  <si>
    <t>Limpieza</t>
  </si>
  <si>
    <t>Chips Jalapeño</t>
  </si>
  <si>
    <t>Papaya</t>
  </si>
  <si>
    <t>Dr. Pepper</t>
  </si>
  <si>
    <t>Icee</t>
  </si>
  <si>
    <t>Almuerzo Foraneo</t>
  </si>
  <si>
    <t>Paleta Magnum</t>
  </si>
  <si>
    <t xml:space="preserve">Refrescos </t>
  </si>
  <si>
    <t>Tarjeta Micro SD 16 GB</t>
  </si>
  <si>
    <t>Electrónicos</t>
  </si>
  <si>
    <t>Coppel</t>
  </si>
  <si>
    <t>Agua Mineral</t>
  </si>
  <si>
    <t>Galletas Gamesa</t>
  </si>
  <si>
    <t>Pocky Green Tea</t>
  </si>
  <si>
    <t>Toyo Foods</t>
  </si>
  <si>
    <t>Acecook Insta Soup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</si>
</sst>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2" xfId="0" applyNumberFormat="1" applyBorder="1"/>
    <xf numFmtId="0" fontId="0" fillId="0" borderId="4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4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5" xfId="0" applyBorder="1"/>
    <xf numFmtId="0" fontId="0" fillId="0" borderId="0" xfId="0"/>
    <xf numFmtId="0" fontId="0" fillId="0" borderId="0" xfId="0"/>
    <xf numFmtId="0" fontId="0" fillId="5" borderId="1" xfId="0" applyFill="1" applyBorder="1"/>
    <xf numFmtId="0" fontId="0" fillId="5" borderId="3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5"/>
  <sheetViews>
    <sheetView tabSelected="1" workbookViewId="0">
      <pane ySplit="3" topLeftCell="A171" activePane="bottomLeft" state="frozen"/>
      <selection pane="bottomLeft" activeCell="A177" sqref="A177"/>
    </sheetView>
  </sheetViews>
  <sheetFormatPr baseColWidth="10" defaultColWidth="9.140625" defaultRowHeight="15" x14ac:dyDescent="0.25"/>
  <cols>
    <col min="1" max="1" width="12.5703125" customWidth="1"/>
    <col min="3" max="3" width="31.285156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  <col min="20" max="20" width="15.85546875" customWidth="1"/>
  </cols>
  <sheetData>
    <row r="1" spans="1:22" x14ac:dyDescent="0.25">
      <c r="A1" s="45" t="s">
        <v>0</v>
      </c>
      <c r="B1" s="45"/>
      <c r="C1" s="45"/>
      <c r="D1" s="45"/>
      <c r="E1" s="45"/>
      <c r="F1" s="45"/>
    </row>
    <row r="2" spans="1:22" x14ac:dyDescent="0.25">
      <c r="K2" s="46" t="s">
        <v>11</v>
      </c>
      <c r="L2" s="46"/>
      <c r="M2" s="46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  <c r="P3" t="s">
        <v>158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3">
        <f t="shared" ref="N35" si="28">SUM(K35:M35)</f>
        <v>7908.64</v>
      </c>
      <c r="O35" s="13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3">
        <f t="shared" ref="N36" si="30">SUM(K36:M36)</f>
        <v>7895.14</v>
      </c>
      <c r="O36" s="13">
        <f t="shared" ref="O36" si="31">N36-4000</f>
        <v>3895.1400000000003</v>
      </c>
    </row>
    <row r="37" spans="1:15" x14ac:dyDescent="0.25">
      <c r="A37" s="1">
        <v>43567</v>
      </c>
      <c r="B37">
        <v>242.76</v>
      </c>
      <c r="C37" t="s">
        <v>72</v>
      </c>
      <c r="D37" t="s">
        <v>72</v>
      </c>
      <c r="E37" t="s">
        <v>22</v>
      </c>
      <c r="F37" t="s">
        <v>32</v>
      </c>
      <c r="G37" t="s">
        <v>79</v>
      </c>
      <c r="K37">
        <f>K36-B37</f>
        <v>7115.88</v>
      </c>
      <c r="L37">
        <v>32.5</v>
      </c>
      <c r="M37">
        <v>504</v>
      </c>
      <c r="N37" s="14">
        <f t="shared" ref="N37:N38" si="32">SUM(K37:M37)</f>
        <v>7652.38</v>
      </c>
      <c r="O37" s="14">
        <f t="shared" ref="O37:O38" si="33">N37-4000</f>
        <v>3652.38</v>
      </c>
    </row>
    <row r="38" spans="1:15" x14ac:dyDescent="0.25">
      <c r="A38" s="1">
        <v>43568</v>
      </c>
      <c r="B38">
        <v>80</v>
      </c>
      <c r="C38" t="s">
        <v>101</v>
      </c>
      <c r="D38" t="s">
        <v>31</v>
      </c>
      <c r="E38" t="s">
        <v>22</v>
      </c>
      <c r="F38" t="s">
        <v>32</v>
      </c>
      <c r="G38" t="s">
        <v>102</v>
      </c>
      <c r="K38">
        <f>K37-B38</f>
        <v>7035.88</v>
      </c>
      <c r="L38">
        <v>32.5</v>
      </c>
      <c r="M38">
        <v>504</v>
      </c>
      <c r="N38">
        <f t="shared" si="32"/>
        <v>7572.38</v>
      </c>
      <c r="O38">
        <f t="shared" si="33"/>
        <v>3572.38</v>
      </c>
    </row>
    <row r="39" spans="1:15" x14ac:dyDescent="0.25">
      <c r="A39" s="1">
        <v>43568</v>
      </c>
      <c r="B39">
        <v>12</v>
      </c>
      <c r="C39" t="s">
        <v>103</v>
      </c>
      <c r="D39" t="s">
        <v>104</v>
      </c>
      <c r="E39" t="s">
        <v>22</v>
      </c>
      <c r="F39" t="s">
        <v>7</v>
      </c>
      <c r="G39" t="s">
        <v>105</v>
      </c>
      <c r="K39">
        <v>7035.88</v>
      </c>
      <c r="L39">
        <v>32.5</v>
      </c>
      <c r="M39">
        <f>M38-B39</f>
        <v>492</v>
      </c>
      <c r="N39" s="14">
        <f t="shared" ref="N39:N41" si="34">SUM(K39:M39)</f>
        <v>7560.38</v>
      </c>
      <c r="O39" s="14">
        <f t="shared" ref="O39:O41" si="35">N39-4000</f>
        <v>3560.38</v>
      </c>
    </row>
    <row r="40" spans="1:15" x14ac:dyDescent="0.25">
      <c r="A40" s="1">
        <v>43568</v>
      </c>
      <c r="B40">
        <v>30</v>
      </c>
      <c r="C40" t="s">
        <v>106</v>
      </c>
      <c r="D40" t="s">
        <v>104</v>
      </c>
      <c r="E40" t="s">
        <v>22</v>
      </c>
      <c r="F40" t="s">
        <v>7</v>
      </c>
      <c r="G40" t="s">
        <v>107</v>
      </c>
      <c r="K40">
        <v>7035.88</v>
      </c>
      <c r="L40">
        <v>32.5</v>
      </c>
      <c r="M40">
        <f>M39-B40</f>
        <v>462</v>
      </c>
      <c r="N40">
        <f t="shared" si="34"/>
        <v>7530.38</v>
      </c>
      <c r="O40">
        <f t="shared" si="35"/>
        <v>3530.38</v>
      </c>
    </row>
    <row r="41" spans="1:15" x14ac:dyDescent="0.25">
      <c r="A41" s="1">
        <v>43568</v>
      </c>
      <c r="B41">
        <v>25</v>
      </c>
      <c r="C41" t="s">
        <v>108</v>
      </c>
      <c r="D41" t="s">
        <v>31</v>
      </c>
      <c r="E41" t="s">
        <v>22</v>
      </c>
      <c r="F41" t="s">
        <v>7</v>
      </c>
      <c r="G41" t="s">
        <v>107</v>
      </c>
      <c r="K41">
        <v>7035.88</v>
      </c>
      <c r="L41">
        <v>32.5</v>
      </c>
      <c r="M41">
        <f>M40-B41</f>
        <v>437</v>
      </c>
      <c r="N41">
        <f t="shared" si="34"/>
        <v>7505.38</v>
      </c>
      <c r="O41">
        <f t="shared" si="35"/>
        <v>3505.38</v>
      </c>
    </row>
    <row r="42" spans="1:15" x14ac:dyDescent="0.25">
      <c r="A42" s="1">
        <v>43568</v>
      </c>
      <c r="B42">
        <v>5</v>
      </c>
      <c r="C42" t="s">
        <v>109</v>
      </c>
      <c r="D42" t="s">
        <v>110</v>
      </c>
      <c r="E42" t="s">
        <v>22</v>
      </c>
      <c r="F42" t="s">
        <v>7</v>
      </c>
      <c r="G42" t="s">
        <v>107</v>
      </c>
      <c r="K42">
        <v>7035.88</v>
      </c>
      <c r="L42">
        <v>32.5</v>
      </c>
      <c r="M42">
        <f>M41-B42</f>
        <v>432</v>
      </c>
      <c r="N42" s="14">
        <f t="shared" ref="N42" si="36">SUM(K42:M42)</f>
        <v>7500.38</v>
      </c>
      <c r="O42" s="14">
        <f t="shared" ref="O42" si="37">N42-4000</f>
        <v>3500.38</v>
      </c>
    </row>
    <row r="43" spans="1:15" x14ac:dyDescent="0.25">
      <c r="A43" s="1">
        <v>43569</v>
      </c>
      <c r="B43">
        <v>29.9</v>
      </c>
      <c r="C43" t="s">
        <v>111</v>
      </c>
      <c r="D43" t="s">
        <v>112</v>
      </c>
      <c r="E43" t="s">
        <v>22</v>
      </c>
      <c r="F43" t="s">
        <v>32</v>
      </c>
      <c r="G43" t="s">
        <v>113</v>
      </c>
      <c r="K43">
        <f>K42-B43</f>
        <v>7005.9800000000005</v>
      </c>
      <c r="L43">
        <v>32.5</v>
      </c>
      <c r="M43">
        <v>432</v>
      </c>
      <c r="N43" s="15">
        <f t="shared" ref="N43:N44" si="38">SUM(K43:M43)</f>
        <v>7470.4800000000005</v>
      </c>
      <c r="O43" s="15">
        <f t="shared" ref="O43:O44" si="39">N43-4000</f>
        <v>3470.4800000000005</v>
      </c>
    </row>
    <row r="44" spans="1:15" x14ac:dyDescent="0.25">
      <c r="A44" s="1">
        <v>43569</v>
      </c>
      <c r="B44">
        <v>18</v>
      </c>
      <c r="C44" t="s">
        <v>114</v>
      </c>
      <c r="D44" t="s">
        <v>69</v>
      </c>
      <c r="E44" t="s">
        <v>22</v>
      </c>
      <c r="F44" t="s">
        <v>32</v>
      </c>
      <c r="G44" t="s">
        <v>113</v>
      </c>
      <c r="K44">
        <f>K43-B44</f>
        <v>6987.9800000000005</v>
      </c>
      <c r="L44">
        <v>32.5</v>
      </c>
      <c r="M44">
        <v>432</v>
      </c>
      <c r="N44">
        <f t="shared" si="38"/>
        <v>7452.4800000000005</v>
      </c>
      <c r="O44">
        <f t="shared" si="39"/>
        <v>3452.4800000000005</v>
      </c>
    </row>
    <row r="45" spans="1:15" x14ac:dyDescent="0.25">
      <c r="A45" s="1">
        <v>43569</v>
      </c>
      <c r="B45">
        <v>52.5</v>
      </c>
      <c r="C45" t="s">
        <v>115</v>
      </c>
      <c r="D45" t="s">
        <v>112</v>
      </c>
      <c r="E45" t="s">
        <v>22</v>
      </c>
      <c r="F45" t="s">
        <v>32</v>
      </c>
      <c r="G45" t="s">
        <v>113</v>
      </c>
      <c r="K45">
        <f>K44-B45</f>
        <v>6935.4800000000005</v>
      </c>
      <c r="L45">
        <v>32.5</v>
      </c>
      <c r="M45">
        <v>432</v>
      </c>
      <c r="N45" s="15">
        <f t="shared" ref="N45:N46" si="40">SUM(K45:M45)</f>
        <v>7399.9800000000005</v>
      </c>
      <c r="O45" s="15">
        <f t="shared" ref="O45:O46" si="41">N45-4000</f>
        <v>3399.9800000000005</v>
      </c>
    </row>
    <row r="46" spans="1:15" x14ac:dyDescent="0.25">
      <c r="A46" s="1">
        <v>43569</v>
      </c>
      <c r="B46">
        <v>51</v>
      </c>
      <c r="C46" t="s">
        <v>116</v>
      </c>
      <c r="D46" t="s">
        <v>112</v>
      </c>
      <c r="E46" t="s">
        <v>22</v>
      </c>
      <c r="F46" t="s">
        <v>32</v>
      </c>
      <c r="G46" t="s">
        <v>113</v>
      </c>
      <c r="K46">
        <f>K45-B46</f>
        <v>6884.4800000000005</v>
      </c>
      <c r="L46">
        <v>32.5</v>
      </c>
      <c r="M46">
        <v>432</v>
      </c>
      <c r="N46">
        <f t="shared" si="40"/>
        <v>7348.9800000000005</v>
      </c>
      <c r="O46">
        <f t="shared" si="41"/>
        <v>3348.9800000000005</v>
      </c>
    </row>
    <row r="47" spans="1:15" x14ac:dyDescent="0.25">
      <c r="A47" s="1">
        <v>43569</v>
      </c>
      <c r="B47">
        <v>243</v>
      </c>
      <c r="C47" t="s">
        <v>72</v>
      </c>
      <c r="D47" t="s">
        <v>72</v>
      </c>
      <c r="E47" t="s">
        <v>22</v>
      </c>
      <c r="F47" t="s">
        <v>7</v>
      </c>
      <c r="G47" t="s">
        <v>76</v>
      </c>
      <c r="K47">
        <v>6884.48</v>
      </c>
      <c r="L47">
        <v>32.5</v>
      </c>
      <c r="M47">
        <f>M46-B47</f>
        <v>189</v>
      </c>
      <c r="N47" s="15">
        <f t="shared" ref="N47:N48" si="42">SUM(K47:M47)</f>
        <v>7105.98</v>
      </c>
      <c r="O47" s="15">
        <f t="shared" ref="O47:O48" si="43">N47-4000</f>
        <v>3105.9799999999996</v>
      </c>
    </row>
    <row r="48" spans="1:15" x14ac:dyDescent="0.25">
      <c r="A48" s="1">
        <v>43569</v>
      </c>
      <c r="B48">
        <v>8</v>
      </c>
      <c r="C48" t="s">
        <v>117</v>
      </c>
      <c r="D48" t="s">
        <v>72</v>
      </c>
      <c r="E48" t="s">
        <v>22</v>
      </c>
      <c r="F48" t="s">
        <v>7</v>
      </c>
      <c r="G48" t="s">
        <v>76</v>
      </c>
      <c r="K48">
        <v>6884.48</v>
      </c>
      <c r="L48">
        <v>32.5</v>
      </c>
      <c r="M48">
        <f>M47-B48</f>
        <v>181</v>
      </c>
      <c r="N48">
        <f t="shared" si="42"/>
        <v>7097.98</v>
      </c>
      <c r="O48">
        <f t="shared" si="43"/>
        <v>3097.9799999999996</v>
      </c>
    </row>
    <row r="49" spans="1:20" x14ac:dyDescent="0.25">
      <c r="A49" s="1">
        <v>43569</v>
      </c>
      <c r="B49">
        <v>1871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K49">
        <v>6884.48</v>
      </c>
      <c r="L49">
        <f>L48+B49</f>
        <v>1903.5</v>
      </c>
      <c r="M49">
        <v>181</v>
      </c>
      <c r="N49" s="15">
        <f t="shared" ref="N49:N51" si="44">SUM(K49:M49)</f>
        <v>8968.98</v>
      </c>
      <c r="O49" s="15">
        <f t="shared" ref="O49:O51" si="45">N49-4000</f>
        <v>4968.9799999999996</v>
      </c>
      <c r="S49" t="s">
        <v>122</v>
      </c>
    </row>
    <row r="50" spans="1:20" x14ac:dyDescent="0.25">
      <c r="A50" s="1">
        <v>43569</v>
      </c>
      <c r="B50">
        <v>2258</v>
      </c>
      <c r="C50" t="s">
        <v>118</v>
      </c>
      <c r="D50" t="s">
        <v>16</v>
      </c>
      <c r="E50" t="s">
        <v>17</v>
      </c>
      <c r="F50" t="s">
        <v>18</v>
      </c>
      <c r="G50" t="s">
        <v>19</v>
      </c>
      <c r="K50">
        <v>6884.48</v>
      </c>
      <c r="L50">
        <f>L49+B50</f>
        <v>4161.5</v>
      </c>
      <c r="M50">
        <v>181</v>
      </c>
      <c r="N50">
        <f t="shared" si="44"/>
        <v>11226.98</v>
      </c>
      <c r="O50">
        <f t="shared" si="45"/>
        <v>7226.98</v>
      </c>
      <c r="S50">
        <f>O51-2000</f>
        <v>6924.98</v>
      </c>
      <c r="T50" t="s">
        <v>119</v>
      </c>
    </row>
    <row r="51" spans="1:20" x14ac:dyDescent="0.25">
      <c r="A51" s="1">
        <v>43569</v>
      </c>
      <c r="B51">
        <v>1698</v>
      </c>
      <c r="C51" t="s">
        <v>118</v>
      </c>
      <c r="D51" t="s">
        <v>16</v>
      </c>
      <c r="E51" t="s">
        <v>17</v>
      </c>
      <c r="F51" t="s">
        <v>18</v>
      </c>
      <c r="G51" t="s">
        <v>19</v>
      </c>
      <c r="K51">
        <v>6884.48</v>
      </c>
      <c r="L51">
        <f>L50+B51</f>
        <v>5859.5</v>
      </c>
      <c r="M51">
        <v>181</v>
      </c>
      <c r="N51">
        <f t="shared" si="44"/>
        <v>12924.98</v>
      </c>
      <c r="O51">
        <f t="shared" si="45"/>
        <v>8924.98</v>
      </c>
      <c r="S51">
        <f>S50-500</f>
        <v>6424.98</v>
      </c>
      <c r="T51" t="s">
        <v>120</v>
      </c>
    </row>
    <row r="52" spans="1:20" x14ac:dyDescent="0.25">
      <c r="A52" s="1">
        <v>43569</v>
      </c>
      <c r="B52">
        <v>9.5</v>
      </c>
      <c r="C52" t="s">
        <v>125</v>
      </c>
      <c r="D52" t="s">
        <v>69</v>
      </c>
      <c r="E52" t="s">
        <v>22</v>
      </c>
      <c r="F52" t="s">
        <v>18</v>
      </c>
      <c r="G52" t="s">
        <v>81</v>
      </c>
      <c r="K52">
        <f>K51</f>
        <v>6884.48</v>
      </c>
      <c r="L52">
        <f>L51-B52</f>
        <v>5850</v>
      </c>
      <c r="M52">
        <f>M51</f>
        <v>181</v>
      </c>
      <c r="N52" s="16">
        <f t="shared" ref="N52:N53" si="46">SUM(K52:M52)</f>
        <v>12915.48</v>
      </c>
      <c r="O52" s="16">
        <f t="shared" ref="O52:O53" si="47">N52-4000</f>
        <v>8915.48</v>
      </c>
      <c r="S52">
        <f>S51-240</f>
        <v>6184.98</v>
      </c>
      <c r="T52" t="s">
        <v>121</v>
      </c>
    </row>
    <row r="53" spans="1:20" x14ac:dyDescent="0.25">
      <c r="A53" s="1">
        <v>43569</v>
      </c>
      <c r="B53">
        <v>44.9</v>
      </c>
      <c r="C53" t="s">
        <v>126</v>
      </c>
      <c r="D53" t="s">
        <v>82</v>
      </c>
      <c r="E53" t="s">
        <v>22</v>
      </c>
      <c r="F53" t="s">
        <v>18</v>
      </c>
      <c r="G53" t="s">
        <v>84</v>
      </c>
      <c r="K53">
        <f>K52</f>
        <v>6884.48</v>
      </c>
      <c r="L53">
        <f>L52-B53</f>
        <v>5805.1</v>
      </c>
      <c r="M53">
        <f>M52</f>
        <v>181</v>
      </c>
      <c r="N53">
        <f t="shared" si="46"/>
        <v>12870.58</v>
      </c>
      <c r="O53">
        <f t="shared" si="47"/>
        <v>8870.58</v>
      </c>
      <c r="S53">
        <f>S52-250</f>
        <v>5934.98</v>
      </c>
      <c r="T53" t="s">
        <v>123</v>
      </c>
    </row>
    <row r="54" spans="1:20" x14ac:dyDescent="0.25">
      <c r="A54" s="1">
        <v>43569</v>
      </c>
      <c r="B54">
        <v>38.770000000000003</v>
      </c>
      <c r="C54" t="s">
        <v>83</v>
      </c>
      <c r="D54" t="s">
        <v>82</v>
      </c>
      <c r="E54" t="s">
        <v>22</v>
      </c>
      <c r="F54" t="s">
        <v>18</v>
      </c>
      <c r="G54" t="s">
        <v>84</v>
      </c>
      <c r="K54">
        <v>6884.48</v>
      </c>
      <c r="L54">
        <f>L53-B54</f>
        <v>5766.33</v>
      </c>
      <c r="M54">
        <v>181</v>
      </c>
      <c r="N54" s="16">
        <f t="shared" ref="N54:N55" si="48">SUM(K54:M54)</f>
        <v>12831.81</v>
      </c>
      <c r="O54" s="16">
        <f t="shared" ref="O54:O55" si="49">N54-4000</f>
        <v>8831.81</v>
      </c>
      <c r="S54">
        <f>S53-250</f>
        <v>5684.98</v>
      </c>
      <c r="T54" t="s">
        <v>124</v>
      </c>
    </row>
    <row r="55" spans="1:20" x14ac:dyDescent="0.25">
      <c r="A55" s="1">
        <v>43569</v>
      </c>
      <c r="B55">
        <v>22</v>
      </c>
      <c r="C55" t="s">
        <v>127</v>
      </c>
      <c r="D55" t="s">
        <v>82</v>
      </c>
      <c r="E55" t="s">
        <v>22</v>
      </c>
      <c r="F55" t="s">
        <v>18</v>
      </c>
      <c r="G55" t="s">
        <v>84</v>
      </c>
      <c r="K55">
        <v>6884.48</v>
      </c>
      <c r="L55">
        <f>L54-B55</f>
        <v>5744.33</v>
      </c>
      <c r="M55">
        <v>181</v>
      </c>
      <c r="N55">
        <f t="shared" si="48"/>
        <v>12809.81</v>
      </c>
      <c r="O55">
        <f t="shared" si="49"/>
        <v>8809.81</v>
      </c>
    </row>
    <row r="56" spans="1:20" x14ac:dyDescent="0.25">
      <c r="A56" s="1">
        <v>43569</v>
      </c>
      <c r="B56">
        <v>6</v>
      </c>
      <c r="C56" t="s">
        <v>128</v>
      </c>
      <c r="D56" t="s">
        <v>110</v>
      </c>
      <c r="E56" t="s">
        <v>22</v>
      </c>
      <c r="F56" t="s">
        <v>7</v>
      </c>
      <c r="G56" t="s">
        <v>84</v>
      </c>
      <c r="K56">
        <v>6884.48</v>
      </c>
      <c r="L56">
        <v>5744.33</v>
      </c>
      <c r="M56">
        <f>M55-B56</f>
        <v>175</v>
      </c>
      <c r="N56" s="16">
        <f t="shared" ref="N56" si="50">SUM(K56:M56)</f>
        <v>12803.81</v>
      </c>
      <c r="O56" s="16">
        <f t="shared" ref="O56" si="51">N56-4000</f>
        <v>8803.81</v>
      </c>
    </row>
    <row r="57" spans="1:20" x14ac:dyDescent="0.25">
      <c r="A57" s="1">
        <v>43569</v>
      </c>
      <c r="B57">
        <v>2000</v>
      </c>
      <c r="C57" t="s">
        <v>119</v>
      </c>
      <c r="D57" t="s">
        <v>78</v>
      </c>
      <c r="E57" t="s">
        <v>22</v>
      </c>
      <c r="F57" t="s">
        <v>18</v>
      </c>
      <c r="G57" t="s">
        <v>73</v>
      </c>
      <c r="K57">
        <v>6884.48</v>
      </c>
      <c r="L57">
        <f>L56-B57</f>
        <v>3744.33</v>
      </c>
      <c r="M57">
        <v>175</v>
      </c>
      <c r="N57" s="16">
        <f t="shared" ref="N57" si="52">SUM(K57:M57)</f>
        <v>10803.81</v>
      </c>
      <c r="O57" s="16">
        <f t="shared" ref="O57" si="53">N57-4000</f>
        <v>6803.8099999999995</v>
      </c>
    </row>
    <row r="58" spans="1:20" x14ac:dyDescent="0.25">
      <c r="A58" s="1">
        <v>43570</v>
      </c>
      <c r="B58">
        <v>1216.76</v>
      </c>
      <c r="C58" t="s">
        <v>24</v>
      </c>
      <c r="D58" t="s">
        <v>25</v>
      </c>
      <c r="E58" t="s">
        <v>25</v>
      </c>
      <c r="F58" t="s">
        <v>18</v>
      </c>
      <c r="G58" t="s">
        <v>26</v>
      </c>
      <c r="K58">
        <f>K57+B58</f>
        <v>8101.24</v>
      </c>
      <c r="L58">
        <f>L57-B58</f>
        <v>2527.5699999999997</v>
      </c>
      <c r="M58">
        <v>175</v>
      </c>
      <c r="N58" s="17">
        <f t="shared" ref="N58" si="54">SUM(K58:M58)</f>
        <v>10803.81</v>
      </c>
      <c r="O58" s="17">
        <f t="shared" ref="O58" si="55">N58-4000</f>
        <v>6803.8099999999995</v>
      </c>
    </row>
    <row r="59" spans="1:20" x14ac:dyDescent="0.25">
      <c r="A59" s="1">
        <v>43572</v>
      </c>
      <c r="B59">
        <v>15</v>
      </c>
      <c r="C59" t="s">
        <v>130</v>
      </c>
      <c r="D59" t="s">
        <v>69</v>
      </c>
      <c r="E59" t="s">
        <v>22</v>
      </c>
      <c r="F59" t="s">
        <v>131</v>
      </c>
      <c r="G59" t="s">
        <v>81</v>
      </c>
      <c r="K59">
        <f>K58-B59</f>
        <v>8086.24</v>
      </c>
      <c r="L59">
        <v>2527.5700000000002</v>
      </c>
      <c r="M59">
        <v>175</v>
      </c>
      <c r="N59" s="20">
        <f t="shared" ref="N59:N60" si="56">SUM(K59:M59)</f>
        <v>10788.81</v>
      </c>
      <c r="O59" s="20">
        <f t="shared" ref="O59:O60" si="57">N59-4000</f>
        <v>6788.8099999999995</v>
      </c>
    </row>
    <row r="60" spans="1:20" x14ac:dyDescent="0.25">
      <c r="A60" s="1">
        <v>43573</v>
      </c>
      <c r="B60">
        <v>186</v>
      </c>
      <c r="C60" t="s">
        <v>132</v>
      </c>
      <c r="D60" t="s">
        <v>133</v>
      </c>
      <c r="E60" t="s">
        <v>22</v>
      </c>
      <c r="F60" t="s">
        <v>32</v>
      </c>
      <c r="G60" t="s">
        <v>134</v>
      </c>
      <c r="K60">
        <f>K59-B60</f>
        <v>7900.24</v>
      </c>
      <c r="L60">
        <v>2527.5700000000002</v>
      </c>
      <c r="M60">
        <v>175</v>
      </c>
      <c r="N60">
        <f t="shared" si="56"/>
        <v>10602.81</v>
      </c>
      <c r="O60">
        <f t="shared" si="57"/>
        <v>6602.8099999999995</v>
      </c>
    </row>
    <row r="61" spans="1:20" x14ac:dyDescent="0.25">
      <c r="A61" s="1">
        <v>43573</v>
      </c>
      <c r="B61">
        <v>62</v>
      </c>
      <c r="C61" t="s">
        <v>135</v>
      </c>
      <c r="D61" t="s">
        <v>78</v>
      </c>
      <c r="E61" t="s">
        <v>17</v>
      </c>
      <c r="F61" t="s">
        <v>7</v>
      </c>
      <c r="G61" t="s">
        <v>73</v>
      </c>
      <c r="K61">
        <v>7900.24</v>
      </c>
      <c r="L61">
        <v>2527.5700000000002</v>
      </c>
      <c r="M61">
        <f>M60+B61</f>
        <v>237</v>
      </c>
      <c r="N61" s="21">
        <f t="shared" ref="N61:N63" si="58">SUM(K61:M61)</f>
        <v>10664.81</v>
      </c>
      <c r="O61" s="21">
        <f t="shared" ref="O61:O63" si="59">N61-4000</f>
        <v>6664.8099999999995</v>
      </c>
    </row>
    <row r="62" spans="1:20" x14ac:dyDescent="0.25">
      <c r="A62" s="1">
        <v>43573</v>
      </c>
      <c r="B62">
        <v>40</v>
      </c>
      <c r="C62" s="21" t="s">
        <v>135</v>
      </c>
      <c r="D62" s="21" t="s">
        <v>78</v>
      </c>
      <c r="E62" s="21" t="s">
        <v>17</v>
      </c>
      <c r="F62" s="21" t="s">
        <v>7</v>
      </c>
      <c r="G62" s="21" t="s">
        <v>73</v>
      </c>
      <c r="K62">
        <v>7900.24</v>
      </c>
      <c r="L62">
        <v>2527.5700000000002</v>
      </c>
      <c r="M62">
        <f>M61+B62</f>
        <v>277</v>
      </c>
      <c r="N62">
        <f t="shared" si="58"/>
        <v>10704.81</v>
      </c>
      <c r="O62">
        <f t="shared" si="59"/>
        <v>6704.8099999999995</v>
      </c>
    </row>
    <row r="63" spans="1:20" x14ac:dyDescent="0.25">
      <c r="A63" s="1">
        <v>43573</v>
      </c>
      <c r="B63">
        <v>83</v>
      </c>
      <c r="C63" t="s">
        <v>136</v>
      </c>
      <c r="D63" t="s">
        <v>31</v>
      </c>
      <c r="E63" t="s">
        <v>22</v>
      </c>
      <c r="F63" t="s">
        <v>7</v>
      </c>
      <c r="G63" t="s">
        <v>137</v>
      </c>
      <c r="K63">
        <v>7900.24</v>
      </c>
      <c r="L63">
        <v>2527.5700000000002</v>
      </c>
      <c r="M63">
        <f>M62-B63</f>
        <v>194</v>
      </c>
      <c r="N63">
        <f t="shared" si="58"/>
        <v>10621.81</v>
      </c>
      <c r="O63">
        <f t="shared" si="59"/>
        <v>6621.8099999999995</v>
      </c>
    </row>
    <row r="64" spans="1:20" x14ac:dyDescent="0.25">
      <c r="A64" s="1">
        <v>43573</v>
      </c>
      <c r="B64">
        <v>20</v>
      </c>
      <c r="C64" t="s">
        <v>104</v>
      </c>
      <c r="D64" t="s">
        <v>104</v>
      </c>
      <c r="E64" t="s">
        <v>22</v>
      </c>
      <c r="F64" t="s">
        <v>7</v>
      </c>
      <c r="G64" t="s">
        <v>137</v>
      </c>
      <c r="K64">
        <v>7900.24</v>
      </c>
      <c r="L64">
        <v>2527.5700000000002</v>
      </c>
      <c r="M64">
        <f>M63-B64</f>
        <v>174</v>
      </c>
      <c r="N64" s="21">
        <f t="shared" ref="N64" si="60">SUM(K64:M64)</f>
        <v>10601.81</v>
      </c>
      <c r="O64" s="21">
        <f t="shared" ref="O64" si="61">N64-4000</f>
        <v>6601.8099999999995</v>
      </c>
    </row>
    <row r="65" spans="1:15" x14ac:dyDescent="0.25">
      <c r="A65" s="1">
        <v>43573</v>
      </c>
      <c r="B65">
        <v>10</v>
      </c>
      <c r="C65" t="s">
        <v>138</v>
      </c>
      <c r="D65" t="s">
        <v>69</v>
      </c>
      <c r="E65" t="s">
        <v>22</v>
      </c>
      <c r="F65" t="s">
        <v>7</v>
      </c>
      <c r="G65" t="s">
        <v>139</v>
      </c>
      <c r="K65">
        <v>7900.24</v>
      </c>
      <c r="L65">
        <v>2527.5700000000002</v>
      </c>
      <c r="M65">
        <f>M64-B65</f>
        <v>164</v>
      </c>
      <c r="N65" s="21">
        <f t="shared" ref="N65" si="62">SUM(K65:M65)</f>
        <v>10591.81</v>
      </c>
      <c r="O65" s="21">
        <f t="shared" ref="O65" si="63">N65-4000</f>
        <v>6591.8099999999995</v>
      </c>
    </row>
    <row r="66" spans="1:15" x14ac:dyDescent="0.25">
      <c r="A66" s="1">
        <v>43573</v>
      </c>
      <c r="B66">
        <v>20</v>
      </c>
      <c r="C66" t="s">
        <v>104</v>
      </c>
      <c r="D66" t="s">
        <v>104</v>
      </c>
      <c r="E66" t="s">
        <v>22</v>
      </c>
      <c r="F66" t="s">
        <v>7</v>
      </c>
      <c r="G66" t="s">
        <v>139</v>
      </c>
      <c r="K66">
        <v>7900.24</v>
      </c>
      <c r="L66">
        <v>2527.5700000000002</v>
      </c>
      <c r="M66">
        <f>M65-B66</f>
        <v>144</v>
      </c>
      <c r="N66" s="21">
        <f t="shared" ref="N66:N69" si="64">SUM(K66:M66)</f>
        <v>10571.81</v>
      </c>
      <c r="O66" s="21">
        <f t="shared" ref="O66:O69" si="65">N66-4000</f>
        <v>6571.8099999999995</v>
      </c>
    </row>
    <row r="67" spans="1:15" x14ac:dyDescent="0.25">
      <c r="A67" s="1">
        <v>43573</v>
      </c>
      <c r="B67">
        <v>102</v>
      </c>
      <c r="C67" t="s">
        <v>140</v>
      </c>
      <c r="D67" t="s">
        <v>31</v>
      </c>
      <c r="E67" t="s">
        <v>22</v>
      </c>
      <c r="F67" t="s">
        <v>7</v>
      </c>
      <c r="G67" t="s">
        <v>139</v>
      </c>
      <c r="K67">
        <v>7900.24</v>
      </c>
      <c r="L67">
        <v>2527.5700000000002</v>
      </c>
      <c r="M67">
        <f>M66-B67</f>
        <v>42</v>
      </c>
      <c r="N67">
        <f t="shared" si="64"/>
        <v>10469.81</v>
      </c>
      <c r="O67">
        <f t="shared" si="65"/>
        <v>6469.8099999999995</v>
      </c>
    </row>
    <row r="68" spans="1:15" x14ac:dyDescent="0.25">
      <c r="A68" s="1">
        <v>43574</v>
      </c>
      <c r="B68">
        <v>50</v>
      </c>
      <c r="C68" t="s">
        <v>141</v>
      </c>
      <c r="D68" t="s">
        <v>72</v>
      </c>
      <c r="E68" t="s">
        <v>17</v>
      </c>
      <c r="F68" t="s">
        <v>7</v>
      </c>
      <c r="G68" t="s">
        <v>73</v>
      </c>
      <c r="K68">
        <v>7900.24</v>
      </c>
      <c r="L68">
        <v>2527.5700000000002</v>
      </c>
      <c r="M68">
        <f>M67+B68</f>
        <v>92</v>
      </c>
      <c r="N68">
        <f t="shared" si="64"/>
        <v>10519.81</v>
      </c>
      <c r="O68">
        <f t="shared" si="65"/>
        <v>6519.8099999999995</v>
      </c>
    </row>
    <row r="69" spans="1:15" x14ac:dyDescent="0.25">
      <c r="A69" s="1">
        <v>43574</v>
      </c>
      <c r="B69">
        <v>100</v>
      </c>
      <c r="C69" t="s">
        <v>142</v>
      </c>
      <c r="D69" t="s">
        <v>72</v>
      </c>
      <c r="E69" t="s">
        <v>17</v>
      </c>
      <c r="F69" t="s">
        <v>7</v>
      </c>
      <c r="G69" t="s">
        <v>73</v>
      </c>
      <c r="K69">
        <v>7900.24</v>
      </c>
      <c r="L69">
        <v>2527.5700000000002</v>
      </c>
      <c r="M69">
        <f>M68+B69</f>
        <v>192</v>
      </c>
      <c r="N69">
        <f t="shared" si="64"/>
        <v>10619.81</v>
      </c>
      <c r="O69">
        <f t="shared" si="65"/>
        <v>6619.8099999999995</v>
      </c>
    </row>
    <row r="70" spans="1:15" x14ac:dyDescent="0.25">
      <c r="A70" s="1">
        <v>43574</v>
      </c>
      <c r="B70">
        <v>10</v>
      </c>
      <c r="C70" t="s">
        <v>143</v>
      </c>
      <c r="D70" t="s">
        <v>110</v>
      </c>
      <c r="E70" t="s">
        <v>22</v>
      </c>
      <c r="F70" t="s">
        <v>7</v>
      </c>
      <c r="G70" t="s">
        <v>144</v>
      </c>
      <c r="K70">
        <v>7900.24</v>
      </c>
      <c r="L70">
        <v>2527.5700000000002</v>
      </c>
      <c r="M70">
        <f>M69-B70</f>
        <v>182</v>
      </c>
      <c r="N70" s="21">
        <f t="shared" ref="N70" si="66">SUM(K70:M70)</f>
        <v>10609.81</v>
      </c>
      <c r="O70" s="21">
        <f t="shared" ref="O70" si="67">N70-4000</f>
        <v>6609.8099999999995</v>
      </c>
    </row>
    <row r="71" spans="1:15" x14ac:dyDescent="0.25">
      <c r="A71" s="1">
        <v>43574</v>
      </c>
      <c r="B71">
        <v>10</v>
      </c>
      <c r="C71" s="21" t="s">
        <v>42</v>
      </c>
      <c r="D71" s="21" t="s">
        <v>43</v>
      </c>
      <c r="E71" s="21" t="s">
        <v>22</v>
      </c>
      <c r="F71" s="21" t="s">
        <v>7</v>
      </c>
      <c r="G71" s="21" t="s">
        <v>44</v>
      </c>
      <c r="K71">
        <v>7900.24</v>
      </c>
      <c r="L71">
        <v>2527.5700000000002</v>
      </c>
      <c r="M71">
        <f>M70-B71</f>
        <v>172</v>
      </c>
      <c r="N71" s="21">
        <f t="shared" ref="N71" si="68">SUM(K71:M71)</f>
        <v>10599.81</v>
      </c>
      <c r="O71" s="21">
        <f t="shared" ref="O71" si="69">N71-4000</f>
        <v>6599.8099999999995</v>
      </c>
    </row>
    <row r="72" spans="1:15" x14ac:dyDescent="0.25">
      <c r="A72" s="1">
        <v>43575</v>
      </c>
      <c r="B72">
        <v>163</v>
      </c>
      <c r="C72" t="s">
        <v>72</v>
      </c>
      <c r="D72" t="s">
        <v>72</v>
      </c>
      <c r="E72" t="s">
        <v>22</v>
      </c>
      <c r="F72" t="s">
        <v>7</v>
      </c>
      <c r="G72" t="s">
        <v>145</v>
      </c>
      <c r="K72">
        <v>7900.24</v>
      </c>
      <c r="L72">
        <v>2527.5700000000002</v>
      </c>
      <c r="M72">
        <f>M71-B72</f>
        <v>9</v>
      </c>
      <c r="N72" s="22">
        <f t="shared" ref="N72" si="70">SUM(K72:M72)</f>
        <v>10436.81</v>
      </c>
      <c r="O72" s="22">
        <f t="shared" ref="O72" si="71">N72-4000</f>
        <v>6436.8099999999995</v>
      </c>
    </row>
    <row r="73" spans="1:15" x14ac:dyDescent="0.25">
      <c r="A73" s="1">
        <v>43575</v>
      </c>
      <c r="B73">
        <v>16.3</v>
      </c>
      <c r="C73" t="s">
        <v>146</v>
      </c>
      <c r="D73" t="s">
        <v>82</v>
      </c>
      <c r="E73" t="s">
        <v>22</v>
      </c>
      <c r="F73" t="s">
        <v>32</v>
      </c>
      <c r="G73" t="s">
        <v>84</v>
      </c>
      <c r="K73">
        <f t="shared" ref="K73:K84" si="72">K72-B73</f>
        <v>7883.94</v>
      </c>
      <c r="L73">
        <v>2527.5700000000002</v>
      </c>
      <c r="M73">
        <v>9</v>
      </c>
      <c r="N73" s="22">
        <f t="shared" ref="N73" si="73">SUM(K73:M73)</f>
        <v>10420.51</v>
      </c>
      <c r="O73" s="22">
        <f t="shared" ref="O73" si="74">N73-4000</f>
        <v>6420.51</v>
      </c>
    </row>
    <row r="74" spans="1:15" x14ac:dyDescent="0.25">
      <c r="A74" s="1">
        <v>43575</v>
      </c>
      <c r="B74">
        <v>13.9</v>
      </c>
      <c r="C74" t="s">
        <v>147</v>
      </c>
      <c r="D74" t="s">
        <v>82</v>
      </c>
      <c r="E74" t="s">
        <v>22</v>
      </c>
      <c r="F74" t="s">
        <v>32</v>
      </c>
      <c r="G74" t="s">
        <v>84</v>
      </c>
      <c r="K74">
        <f t="shared" si="72"/>
        <v>7870.04</v>
      </c>
      <c r="L74">
        <v>2527.5700000000002</v>
      </c>
      <c r="M74">
        <v>9</v>
      </c>
      <c r="N74" s="22">
        <f t="shared" ref="N74" si="75">SUM(K74:M74)</f>
        <v>10406.61</v>
      </c>
      <c r="O74" s="22">
        <f t="shared" ref="O74" si="76">N74-4000</f>
        <v>6406.6100000000006</v>
      </c>
    </row>
    <row r="75" spans="1:15" x14ac:dyDescent="0.25">
      <c r="A75" s="1">
        <v>43575</v>
      </c>
      <c r="B75">
        <v>31.25</v>
      </c>
      <c r="C75" t="s">
        <v>148</v>
      </c>
      <c r="D75" t="s">
        <v>149</v>
      </c>
      <c r="E75" t="s">
        <v>22</v>
      </c>
      <c r="F75" t="s">
        <v>32</v>
      </c>
      <c r="G75" t="s">
        <v>84</v>
      </c>
      <c r="K75">
        <f t="shared" si="72"/>
        <v>7838.79</v>
      </c>
      <c r="L75">
        <v>2527.5700000000002</v>
      </c>
      <c r="M75">
        <v>9</v>
      </c>
      <c r="N75" s="22">
        <f t="shared" ref="N75:N84" si="77">SUM(K75:M75)</f>
        <v>10375.36</v>
      </c>
      <c r="O75" s="22">
        <f t="shared" ref="O75:O84" si="78">N75-4000</f>
        <v>6375.3600000000006</v>
      </c>
    </row>
    <row r="76" spans="1:15" x14ac:dyDescent="0.25">
      <c r="A76" s="1">
        <v>43575</v>
      </c>
      <c r="B76">
        <v>43.28</v>
      </c>
      <c r="C76" t="s">
        <v>83</v>
      </c>
      <c r="D76" t="s">
        <v>82</v>
      </c>
      <c r="E76" t="s">
        <v>22</v>
      </c>
      <c r="F76" t="s">
        <v>32</v>
      </c>
      <c r="G76" t="s">
        <v>84</v>
      </c>
      <c r="K76">
        <f t="shared" si="72"/>
        <v>7795.51</v>
      </c>
      <c r="L76">
        <v>2527.5700000000002</v>
      </c>
      <c r="M76">
        <v>9</v>
      </c>
      <c r="N76">
        <f t="shared" si="77"/>
        <v>10332.08</v>
      </c>
      <c r="O76">
        <f t="shared" si="78"/>
        <v>6332.08</v>
      </c>
    </row>
    <row r="77" spans="1:15" x14ac:dyDescent="0.25">
      <c r="A77" s="1">
        <v>43575</v>
      </c>
      <c r="B77">
        <v>13</v>
      </c>
      <c r="C77" t="s">
        <v>150</v>
      </c>
      <c r="D77" t="s">
        <v>82</v>
      </c>
      <c r="E77" t="s">
        <v>22</v>
      </c>
      <c r="F77" t="s">
        <v>32</v>
      </c>
      <c r="G77" t="s">
        <v>84</v>
      </c>
      <c r="K77">
        <f t="shared" si="72"/>
        <v>7782.51</v>
      </c>
      <c r="L77">
        <v>2527.5700000000002</v>
      </c>
      <c r="M77">
        <v>9</v>
      </c>
      <c r="N77">
        <f t="shared" si="77"/>
        <v>10319.08</v>
      </c>
      <c r="O77">
        <f t="shared" si="78"/>
        <v>6319.08</v>
      </c>
    </row>
    <row r="78" spans="1:15" x14ac:dyDescent="0.25">
      <c r="A78" s="1">
        <v>43575</v>
      </c>
      <c r="B78">
        <v>17</v>
      </c>
      <c r="C78" t="s">
        <v>151</v>
      </c>
      <c r="D78" t="s">
        <v>82</v>
      </c>
      <c r="E78" t="s">
        <v>22</v>
      </c>
      <c r="F78" t="s">
        <v>32</v>
      </c>
      <c r="G78" t="s">
        <v>84</v>
      </c>
      <c r="K78">
        <f t="shared" si="72"/>
        <v>7765.51</v>
      </c>
      <c r="L78">
        <v>2527.5700000000002</v>
      </c>
      <c r="M78">
        <v>9</v>
      </c>
      <c r="N78">
        <f t="shared" si="77"/>
        <v>10302.08</v>
      </c>
      <c r="O78">
        <f t="shared" si="78"/>
        <v>6302.08</v>
      </c>
    </row>
    <row r="79" spans="1:15" x14ac:dyDescent="0.25">
      <c r="A79" s="1">
        <v>43575</v>
      </c>
      <c r="B79">
        <v>25.5</v>
      </c>
      <c r="C79" t="s">
        <v>152</v>
      </c>
      <c r="D79" t="s">
        <v>82</v>
      </c>
      <c r="E79" t="s">
        <v>22</v>
      </c>
      <c r="F79" t="s">
        <v>32</v>
      </c>
      <c r="G79" t="s">
        <v>84</v>
      </c>
      <c r="K79">
        <f t="shared" si="72"/>
        <v>7740.01</v>
      </c>
      <c r="L79">
        <v>2527.5700000000002</v>
      </c>
      <c r="M79">
        <v>9</v>
      </c>
      <c r="N79">
        <f t="shared" si="77"/>
        <v>10276.58</v>
      </c>
      <c r="O79">
        <f t="shared" si="78"/>
        <v>6276.58</v>
      </c>
    </row>
    <row r="80" spans="1:15" x14ac:dyDescent="0.25">
      <c r="A80" s="1">
        <v>43575</v>
      </c>
      <c r="B80">
        <v>22.25</v>
      </c>
      <c r="C80" t="s">
        <v>153</v>
      </c>
      <c r="D80" t="s">
        <v>82</v>
      </c>
      <c r="E80" t="s">
        <v>22</v>
      </c>
      <c r="F80" t="s">
        <v>32</v>
      </c>
      <c r="G80" t="s">
        <v>84</v>
      </c>
      <c r="K80">
        <f t="shared" si="72"/>
        <v>7717.76</v>
      </c>
      <c r="L80">
        <v>2527.5700000000002</v>
      </c>
      <c r="M80">
        <v>9</v>
      </c>
      <c r="N80">
        <f t="shared" si="77"/>
        <v>10254.33</v>
      </c>
      <c r="O80">
        <f t="shared" si="78"/>
        <v>6254.33</v>
      </c>
    </row>
    <row r="81" spans="1:16" x14ac:dyDescent="0.25">
      <c r="A81" s="1">
        <v>43575</v>
      </c>
      <c r="B81">
        <v>79.900000000000006</v>
      </c>
      <c r="C81" t="s">
        <v>154</v>
      </c>
      <c r="D81" t="s">
        <v>82</v>
      </c>
      <c r="E81" t="s">
        <v>22</v>
      </c>
      <c r="F81" t="s">
        <v>32</v>
      </c>
      <c r="G81" t="s">
        <v>84</v>
      </c>
      <c r="K81">
        <f t="shared" si="72"/>
        <v>7637.8600000000006</v>
      </c>
      <c r="L81">
        <v>2527.5700000000002</v>
      </c>
      <c r="M81">
        <v>9</v>
      </c>
      <c r="N81">
        <f t="shared" si="77"/>
        <v>10174.43</v>
      </c>
      <c r="O81">
        <f t="shared" si="78"/>
        <v>6174.43</v>
      </c>
    </row>
    <row r="82" spans="1:16" x14ac:dyDescent="0.25">
      <c r="A82" s="1">
        <v>43575</v>
      </c>
      <c r="B82">
        <v>5.6</v>
      </c>
      <c r="C82" t="s">
        <v>155</v>
      </c>
      <c r="D82" t="s">
        <v>82</v>
      </c>
      <c r="E82" t="s">
        <v>22</v>
      </c>
      <c r="F82" t="s">
        <v>32</v>
      </c>
      <c r="G82" t="s">
        <v>84</v>
      </c>
      <c r="K82">
        <f t="shared" si="72"/>
        <v>7632.26</v>
      </c>
      <c r="L82">
        <v>2527.5700000000002</v>
      </c>
      <c r="M82">
        <v>9</v>
      </c>
      <c r="N82">
        <f t="shared" si="77"/>
        <v>10168.83</v>
      </c>
      <c r="O82">
        <f t="shared" si="78"/>
        <v>6168.83</v>
      </c>
    </row>
    <row r="83" spans="1:16" x14ac:dyDescent="0.25">
      <c r="A83" s="1">
        <v>43575</v>
      </c>
      <c r="B83" s="22">
        <v>5.6</v>
      </c>
      <c r="C83" s="22" t="s">
        <v>155</v>
      </c>
      <c r="D83" s="22" t="s">
        <v>82</v>
      </c>
      <c r="E83" s="22" t="s">
        <v>22</v>
      </c>
      <c r="F83" s="22" t="s">
        <v>32</v>
      </c>
      <c r="G83" s="22" t="s">
        <v>84</v>
      </c>
      <c r="K83">
        <f t="shared" si="72"/>
        <v>7626.66</v>
      </c>
      <c r="L83">
        <v>2527.5700000000002</v>
      </c>
      <c r="M83">
        <v>9</v>
      </c>
      <c r="N83">
        <f t="shared" si="77"/>
        <v>10163.23</v>
      </c>
      <c r="O83">
        <f t="shared" si="78"/>
        <v>6163.23</v>
      </c>
    </row>
    <row r="84" spans="1:16" x14ac:dyDescent="0.25">
      <c r="A84" s="1">
        <v>43575</v>
      </c>
      <c r="B84">
        <v>24.75</v>
      </c>
      <c r="C84" t="s">
        <v>156</v>
      </c>
      <c r="D84" t="s">
        <v>82</v>
      </c>
      <c r="E84" t="s">
        <v>22</v>
      </c>
      <c r="F84" t="s">
        <v>32</v>
      </c>
      <c r="G84" t="s">
        <v>84</v>
      </c>
      <c r="K84">
        <f t="shared" si="72"/>
        <v>7601.91</v>
      </c>
      <c r="L84">
        <v>2527.5700000000002</v>
      </c>
      <c r="M84">
        <v>9</v>
      </c>
      <c r="N84">
        <f t="shared" si="77"/>
        <v>10138.48</v>
      </c>
      <c r="O84">
        <f t="shared" si="78"/>
        <v>6138.48</v>
      </c>
    </row>
    <row r="85" spans="1:16" x14ac:dyDescent="0.25">
      <c r="A85" s="1">
        <v>43575</v>
      </c>
      <c r="B85">
        <v>7</v>
      </c>
      <c r="C85" t="s">
        <v>128</v>
      </c>
      <c r="D85" t="s">
        <v>110</v>
      </c>
      <c r="E85" t="s">
        <v>22</v>
      </c>
      <c r="F85" t="s">
        <v>7</v>
      </c>
      <c r="G85" t="s">
        <v>84</v>
      </c>
      <c r="K85">
        <v>7601.91</v>
      </c>
      <c r="L85">
        <v>2527.5700000000002</v>
      </c>
      <c r="M85">
        <f>M84-B85</f>
        <v>2</v>
      </c>
      <c r="N85" s="22">
        <f t="shared" ref="N85" si="79">SUM(K85:M85)</f>
        <v>10131.48</v>
      </c>
      <c r="O85" s="22">
        <f t="shared" ref="O85" si="80">N85-4000</f>
        <v>6131.48</v>
      </c>
    </row>
    <row r="86" spans="1:16" x14ac:dyDescent="0.25">
      <c r="A86" s="1">
        <v>43575</v>
      </c>
      <c r="B86">
        <v>240.07</v>
      </c>
      <c r="C86" t="s">
        <v>157</v>
      </c>
      <c r="D86" t="s">
        <v>48</v>
      </c>
      <c r="E86" t="s">
        <v>22</v>
      </c>
      <c r="F86" t="s">
        <v>32</v>
      </c>
      <c r="G86" t="s">
        <v>49</v>
      </c>
      <c r="K86">
        <f>K85-B86</f>
        <v>7361.84</v>
      </c>
      <c r="L86">
        <v>2527.5700000000002</v>
      </c>
      <c r="M86">
        <v>2</v>
      </c>
      <c r="N86" s="22">
        <f t="shared" ref="N86" si="81">SUM(K86:M86)</f>
        <v>9891.41</v>
      </c>
      <c r="O86" s="22">
        <f t="shared" ref="O86" si="82">N86-4000</f>
        <v>5891.41</v>
      </c>
    </row>
    <row r="87" spans="1:16" x14ac:dyDescent="0.25">
      <c r="A87" s="1">
        <v>43576</v>
      </c>
      <c r="B87">
        <v>85</v>
      </c>
      <c r="C87" t="s">
        <v>93</v>
      </c>
      <c r="D87" t="s">
        <v>93</v>
      </c>
      <c r="E87" t="s">
        <v>22</v>
      </c>
      <c r="F87" t="s">
        <v>18</v>
      </c>
      <c r="G87" t="s">
        <v>93</v>
      </c>
      <c r="K87">
        <v>7361.84</v>
      </c>
      <c r="L87">
        <f>L86-B87</f>
        <v>2442.5700000000002</v>
      </c>
      <c r="M87">
        <v>2</v>
      </c>
      <c r="N87" s="23">
        <f t="shared" ref="N87" si="83">SUM(K87:M87)</f>
        <v>9806.41</v>
      </c>
      <c r="O87" s="23">
        <f t="shared" ref="O87" si="84">N87-4000</f>
        <v>5806.41</v>
      </c>
      <c r="P87" s="25">
        <f>O87-Ahorros!$E$4</f>
        <v>806.40999999999985</v>
      </c>
    </row>
    <row r="88" spans="1:16" x14ac:dyDescent="0.25">
      <c r="A88" s="1">
        <v>43576</v>
      </c>
      <c r="B88">
        <v>19.899999999999999</v>
      </c>
      <c r="C88" t="s">
        <v>159</v>
      </c>
      <c r="D88" t="s">
        <v>69</v>
      </c>
      <c r="E88" t="s">
        <v>22</v>
      </c>
      <c r="F88" t="s">
        <v>32</v>
      </c>
      <c r="G88" t="s">
        <v>84</v>
      </c>
      <c r="K88">
        <f>K87-B88</f>
        <v>7341.9400000000005</v>
      </c>
      <c r="L88">
        <v>2442.5700000000002</v>
      </c>
      <c r="M88">
        <v>2</v>
      </c>
      <c r="N88" s="24">
        <f t="shared" ref="N88:N89" si="85">SUM(K88:M88)</f>
        <v>9786.51</v>
      </c>
      <c r="O88" s="24">
        <f t="shared" ref="O88:O89" si="86">N88-4000</f>
        <v>5786.51</v>
      </c>
      <c r="P88" s="25">
        <f>O88-Ahorros!$E$4</f>
        <v>786.51000000000022</v>
      </c>
    </row>
    <row r="89" spans="1:16" x14ac:dyDescent="0.25">
      <c r="A89" s="1">
        <v>43577</v>
      </c>
      <c r="B89">
        <v>500</v>
      </c>
      <c r="C89" t="s">
        <v>160</v>
      </c>
      <c r="D89" t="s">
        <v>112</v>
      </c>
      <c r="E89" t="s">
        <v>22</v>
      </c>
      <c r="F89" t="s">
        <v>32</v>
      </c>
      <c r="G89" t="s">
        <v>161</v>
      </c>
      <c r="K89">
        <f>K88-B89</f>
        <v>6841.9400000000005</v>
      </c>
      <c r="L89">
        <v>2442.5700000000002</v>
      </c>
      <c r="M89">
        <v>2</v>
      </c>
      <c r="N89">
        <f t="shared" si="85"/>
        <v>9286.51</v>
      </c>
      <c r="O89">
        <f t="shared" si="86"/>
        <v>5286.51</v>
      </c>
      <c r="P89" s="25">
        <f>O89-Ahorros!$E$4</f>
        <v>286.51000000000022</v>
      </c>
    </row>
    <row r="90" spans="1:16" x14ac:dyDescent="0.25">
      <c r="A90" s="1">
        <v>43577</v>
      </c>
      <c r="B90">
        <v>13.5</v>
      </c>
      <c r="C90" t="s">
        <v>162</v>
      </c>
      <c r="D90" t="s">
        <v>69</v>
      </c>
      <c r="E90" t="s">
        <v>22</v>
      </c>
      <c r="F90" t="s">
        <v>32</v>
      </c>
      <c r="G90" t="s">
        <v>163</v>
      </c>
      <c r="K90">
        <f>K89-B90</f>
        <v>6828.4400000000005</v>
      </c>
      <c r="L90">
        <v>2442.5700000000002</v>
      </c>
      <c r="M90">
        <v>2</v>
      </c>
      <c r="N90" s="26">
        <f t="shared" ref="N90" si="87">SUM(K90:M90)</f>
        <v>9273.01</v>
      </c>
      <c r="O90" s="26">
        <f t="shared" ref="O90" si="88">N90-4000</f>
        <v>5273.01</v>
      </c>
      <c r="P90" s="25">
        <f>O90-Ahorros!$E$4</f>
        <v>273.01000000000022</v>
      </c>
    </row>
    <row r="91" spans="1:16" x14ac:dyDescent="0.25">
      <c r="A91" s="1">
        <v>43578</v>
      </c>
      <c r="B91">
        <v>59</v>
      </c>
      <c r="C91" t="s">
        <v>164</v>
      </c>
      <c r="D91" t="s">
        <v>31</v>
      </c>
      <c r="E91" t="s">
        <v>22</v>
      </c>
      <c r="F91" t="s">
        <v>32</v>
      </c>
      <c r="G91" t="s">
        <v>164</v>
      </c>
      <c r="K91">
        <f>K90-B91</f>
        <v>6769.4400000000005</v>
      </c>
      <c r="L91">
        <v>2442.5700000000002</v>
      </c>
      <c r="M91">
        <v>2</v>
      </c>
      <c r="N91" s="27">
        <f t="shared" ref="N91" si="89">SUM(K91:M91)</f>
        <v>9214.01</v>
      </c>
      <c r="O91" s="27">
        <f t="shared" ref="O91" si="90">N91-4000</f>
        <v>5214.01</v>
      </c>
      <c r="P91" s="25">
        <f>O91-Ahorros!$E$4</f>
        <v>214.01000000000022</v>
      </c>
    </row>
    <row r="92" spans="1:16" x14ac:dyDescent="0.25">
      <c r="A92" s="1">
        <v>43578</v>
      </c>
      <c r="B92">
        <v>429</v>
      </c>
      <c r="C92" t="s">
        <v>165</v>
      </c>
      <c r="D92" t="s">
        <v>48</v>
      </c>
      <c r="E92" t="s">
        <v>22</v>
      </c>
      <c r="F92" t="s">
        <v>18</v>
      </c>
      <c r="G92" t="s">
        <v>166</v>
      </c>
      <c r="K92">
        <v>6769.44</v>
      </c>
      <c r="L92">
        <f>L91-B92</f>
        <v>2013.5700000000002</v>
      </c>
      <c r="M92">
        <v>2</v>
      </c>
      <c r="N92" s="28">
        <f t="shared" ref="N92:N93" si="91">SUM(K92:M92)</f>
        <v>8785.01</v>
      </c>
      <c r="O92" s="28">
        <f t="shared" ref="O92:O93" si="92">N92-4000</f>
        <v>4785.01</v>
      </c>
      <c r="P92" s="25">
        <f>O92-Ahorros!$E$4</f>
        <v>-214.98999999999978</v>
      </c>
    </row>
    <row r="93" spans="1:16" x14ac:dyDescent="0.25">
      <c r="A93" s="1">
        <v>43578</v>
      </c>
      <c r="B93">
        <v>285</v>
      </c>
      <c r="C93" t="s">
        <v>165</v>
      </c>
      <c r="D93" t="s">
        <v>78</v>
      </c>
      <c r="E93" t="s">
        <v>17</v>
      </c>
      <c r="F93" t="s">
        <v>18</v>
      </c>
      <c r="G93" t="s">
        <v>73</v>
      </c>
      <c r="K93">
        <v>6769.44</v>
      </c>
      <c r="L93">
        <f>L92+B93</f>
        <v>2298.5700000000002</v>
      </c>
      <c r="M93">
        <v>2</v>
      </c>
      <c r="N93">
        <f t="shared" si="91"/>
        <v>9070.01</v>
      </c>
      <c r="O93">
        <f t="shared" si="92"/>
        <v>5070.01</v>
      </c>
      <c r="P93" s="25">
        <f>O93-Ahorros!$E$4</f>
        <v>70.010000000000218</v>
      </c>
    </row>
    <row r="94" spans="1:16" x14ac:dyDescent="0.25">
      <c r="A94" s="1">
        <v>43579</v>
      </c>
      <c r="B94">
        <v>13</v>
      </c>
      <c r="C94" t="s">
        <v>125</v>
      </c>
      <c r="D94" t="s">
        <v>28</v>
      </c>
      <c r="E94" t="s">
        <v>22</v>
      </c>
      <c r="F94" t="s">
        <v>32</v>
      </c>
      <c r="G94" t="s">
        <v>81</v>
      </c>
      <c r="K94">
        <f>K93-B94</f>
        <v>6756.44</v>
      </c>
      <c r="L94">
        <v>2298.5700000000002</v>
      </c>
      <c r="M94">
        <v>2</v>
      </c>
      <c r="N94" s="29">
        <f t="shared" ref="N94:N95" si="93">SUM(K94:M94)</f>
        <v>9057.01</v>
      </c>
      <c r="O94" s="29">
        <f t="shared" ref="O94:O95" si="94">N94-4000</f>
        <v>5057.01</v>
      </c>
      <c r="P94" s="25">
        <f>O94-Ahorros!$E$4</f>
        <v>57.010000000000218</v>
      </c>
    </row>
    <row r="95" spans="1:16" x14ac:dyDescent="0.25">
      <c r="A95" s="1">
        <v>43580</v>
      </c>
      <c r="B95">
        <v>200</v>
      </c>
      <c r="C95" t="s">
        <v>167</v>
      </c>
      <c r="D95" t="s">
        <v>48</v>
      </c>
      <c r="E95" t="s">
        <v>22</v>
      </c>
      <c r="F95" t="s">
        <v>32</v>
      </c>
      <c r="G95" t="s">
        <v>81</v>
      </c>
      <c r="K95">
        <f>K94-B95</f>
        <v>6556.44</v>
      </c>
      <c r="L95">
        <v>2298.5700000000002</v>
      </c>
      <c r="M95">
        <v>2</v>
      </c>
      <c r="N95">
        <f t="shared" si="93"/>
        <v>8857.01</v>
      </c>
      <c r="O95">
        <f t="shared" si="94"/>
        <v>4857.01</v>
      </c>
      <c r="P95" s="25">
        <f>O95-Ahorros!$E$4</f>
        <v>-142.98999999999978</v>
      </c>
    </row>
    <row r="96" spans="1:16" x14ac:dyDescent="0.25">
      <c r="A96" s="1">
        <v>43581</v>
      </c>
      <c r="B96">
        <v>15</v>
      </c>
      <c r="C96" t="s">
        <v>168</v>
      </c>
      <c r="D96" t="s">
        <v>69</v>
      </c>
      <c r="E96" t="s">
        <v>22</v>
      </c>
      <c r="F96" t="s">
        <v>18</v>
      </c>
      <c r="G96" t="s">
        <v>81</v>
      </c>
      <c r="K96">
        <v>6556.44</v>
      </c>
      <c r="L96">
        <f>L95-B96</f>
        <v>2283.5700000000002</v>
      </c>
      <c r="M96">
        <v>2</v>
      </c>
      <c r="N96" s="29">
        <f t="shared" ref="N96:N99" si="95">SUM(K96:M96)</f>
        <v>8842.01</v>
      </c>
      <c r="O96" s="29">
        <f t="shared" ref="O96:O99" si="96">N96-4000</f>
        <v>4842.01</v>
      </c>
      <c r="P96" s="25">
        <f>O96-Ahorros!$E$4</f>
        <v>-157.98999999999978</v>
      </c>
    </row>
    <row r="97" spans="1:16" x14ac:dyDescent="0.25">
      <c r="A97" s="1">
        <v>43582</v>
      </c>
      <c r="B97">
        <v>13</v>
      </c>
      <c r="C97" t="s">
        <v>169</v>
      </c>
      <c r="D97" t="s">
        <v>69</v>
      </c>
      <c r="E97" t="s">
        <v>22</v>
      </c>
      <c r="F97" t="s">
        <v>18</v>
      </c>
      <c r="G97" t="s">
        <v>163</v>
      </c>
      <c r="K97">
        <v>6556.44</v>
      </c>
      <c r="L97">
        <f>L96-B97</f>
        <v>2270.5700000000002</v>
      </c>
      <c r="M97">
        <v>2</v>
      </c>
      <c r="N97">
        <f t="shared" si="95"/>
        <v>8829.01</v>
      </c>
      <c r="O97">
        <f t="shared" si="96"/>
        <v>4829.01</v>
      </c>
      <c r="P97" s="25">
        <f>O97-Ahorros!$E$4</f>
        <v>-170.98999999999978</v>
      </c>
    </row>
    <row r="98" spans="1:16" x14ac:dyDescent="0.25">
      <c r="A98" s="1">
        <v>43582</v>
      </c>
      <c r="B98">
        <v>10</v>
      </c>
      <c r="C98" t="s">
        <v>125</v>
      </c>
      <c r="D98" t="s">
        <v>69</v>
      </c>
      <c r="E98" t="s">
        <v>22</v>
      </c>
      <c r="F98" t="s">
        <v>18</v>
      </c>
      <c r="G98" t="s">
        <v>163</v>
      </c>
      <c r="K98">
        <v>6556.44</v>
      </c>
      <c r="L98" s="30">
        <f t="shared" ref="L98:L99" si="97">L97-B98</f>
        <v>2260.5700000000002</v>
      </c>
      <c r="M98">
        <v>2</v>
      </c>
      <c r="N98">
        <f t="shared" si="95"/>
        <v>8819.01</v>
      </c>
      <c r="O98">
        <f t="shared" si="96"/>
        <v>4819.01</v>
      </c>
      <c r="P98" s="25">
        <f>O98-Ahorros!$E$4</f>
        <v>-180.98999999999978</v>
      </c>
    </row>
    <row r="99" spans="1:16" x14ac:dyDescent="0.25">
      <c r="A99" s="1">
        <v>43582</v>
      </c>
      <c r="B99">
        <v>34</v>
      </c>
      <c r="C99" t="s">
        <v>170</v>
      </c>
      <c r="D99" t="s">
        <v>69</v>
      </c>
      <c r="E99" t="s">
        <v>22</v>
      </c>
      <c r="F99" t="s">
        <v>18</v>
      </c>
      <c r="G99" t="s">
        <v>170</v>
      </c>
      <c r="K99">
        <v>6556.44</v>
      </c>
      <c r="L99" s="30">
        <f t="shared" si="97"/>
        <v>2226.5700000000002</v>
      </c>
      <c r="M99">
        <v>2</v>
      </c>
      <c r="N99">
        <f t="shared" si="95"/>
        <v>8785.01</v>
      </c>
      <c r="O99">
        <f t="shared" si="96"/>
        <v>4785.01</v>
      </c>
      <c r="P99" s="25">
        <f>O99-Ahorros!$E$4</f>
        <v>-214.98999999999978</v>
      </c>
    </row>
    <row r="100" spans="1:16" x14ac:dyDescent="0.25">
      <c r="A100" s="1">
        <v>43583</v>
      </c>
      <c r="B100">
        <v>65</v>
      </c>
      <c r="C100" t="s">
        <v>93</v>
      </c>
      <c r="D100" t="s">
        <v>93</v>
      </c>
      <c r="E100" t="s">
        <v>22</v>
      </c>
      <c r="F100" t="s">
        <v>32</v>
      </c>
      <c r="G100" t="s">
        <v>93</v>
      </c>
      <c r="K100">
        <f>K99-B100</f>
        <v>6491.44</v>
      </c>
      <c r="L100">
        <v>2226.5700000000002</v>
      </c>
      <c r="M100">
        <v>2</v>
      </c>
      <c r="N100" s="30">
        <f t="shared" ref="N100:N101" si="98">SUM(K100:M100)</f>
        <v>8720.01</v>
      </c>
      <c r="O100" s="30">
        <f t="shared" ref="O100:O101" si="99">N100-4000</f>
        <v>4720.01</v>
      </c>
      <c r="P100" s="25">
        <f>O100-Ahorros!$E$4</f>
        <v>-279.98999999999978</v>
      </c>
    </row>
    <row r="101" spans="1:16" x14ac:dyDescent="0.25">
      <c r="A101" s="1">
        <v>43583</v>
      </c>
      <c r="B101">
        <v>200</v>
      </c>
      <c r="C101" t="s">
        <v>171</v>
      </c>
      <c r="D101" t="s">
        <v>25</v>
      </c>
      <c r="E101" t="s">
        <v>25</v>
      </c>
      <c r="F101" t="s">
        <v>32</v>
      </c>
      <c r="G101" t="s">
        <v>172</v>
      </c>
      <c r="K101">
        <f>K100-B101</f>
        <v>6291.44</v>
      </c>
      <c r="L101">
        <v>2226.5700000000002</v>
      </c>
      <c r="M101">
        <f>M100+B101</f>
        <v>202</v>
      </c>
      <c r="N101" s="30">
        <f t="shared" si="98"/>
        <v>8720.01</v>
      </c>
      <c r="O101" s="30">
        <f t="shared" si="99"/>
        <v>4720.01</v>
      </c>
      <c r="P101" s="25">
        <f>O101-Ahorros!$E$4</f>
        <v>-279.98999999999978</v>
      </c>
    </row>
    <row r="102" spans="1:16" x14ac:dyDescent="0.25">
      <c r="A102" s="1">
        <v>43583</v>
      </c>
      <c r="B102">
        <v>94</v>
      </c>
      <c r="C102" t="s">
        <v>173</v>
      </c>
      <c r="D102" t="s">
        <v>133</v>
      </c>
      <c r="E102" t="s">
        <v>22</v>
      </c>
      <c r="F102" t="s">
        <v>7</v>
      </c>
      <c r="G102" t="s">
        <v>134</v>
      </c>
      <c r="K102">
        <v>6291.44</v>
      </c>
      <c r="L102">
        <v>2226.5700000000002</v>
      </c>
      <c r="M102">
        <f>M101-B102</f>
        <v>108</v>
      </c>
      <c r="N102" s="30">
        <f t="shared" ref="N102:N103" si="100">SUM(K102:M102)</f>
        <v>8626.01</v>
      </c>
      <c r="O102" s="30">
        <f t="shared" ref="O102:O103" si="101">N102-4000</f>
        <v>4626.01</v>
      </c>
      <c r="P102" s="25">
        <f>O102-Ahorros!$E$4</f>
        <v>-373.98999999999978</v>
      </c>
    </row>
    <row r="103" spans="1:16" x14ac:dyDescent="0.25">
      <c r="A103" s="1">
        <v>43583</v>
      </c>
      <c r="B103">
        <v>35</v>
      </c>
      <c r="C103" t="s">
        <v>174</v>
      </c>
      <c r="D103" t="s">
        <v>104</v>
      </c>
      <c r="E103" t="s">
        <v>22</v>
      </c>
      <c r="F103" t="s">
        <v>7</v>
      </c>
      <c r="G103" t="s">
        <v>175</v>
      </c>
      <c r="K103">
        <v>6291.44</v>
      </c>
      <c r="L103">
        <v>2226.5700000000002</v>
      </c>
      <c r="M103">
        <f>M102-B103</f>
        <v>73</v>
      </c>
      <c r="N103">
        <f t="shared" si="100"/>
        <v>8591.01</v>
      </c>
      <c r="O103">
        <f t="shared" si="101"/>
        <v>4591.01</v>
      </c>
      <c r="P103" s="25">
        <f>O103-Ahorros!$E$4</f>
        <v>-408.98999999999978</v>
      </c>
    </row>
    <row r="104" spans="1:16" x14ac:dyDescent="0.25">
      <c r="A104" s="1">
        <v>43583</v>
      </c>
      <c r="B104">
        <v>5</v>
      </c>
      <c r="C104" t="s">
        <v>176</v>
      </c>
      <c r="D104" t="s">
        <v>128</v>
      </c>
      <c r="E104" t="s">
        <v>22</v>
      </c>
      <c r="F104" t="s">
        <v>7</v>
      </c>
      <c r="G104" t="s">
        <v>84</v>
      </c>
      <c r="K104">
        <v>6291.44</v>
      </c>
      <c r="L104">
        <v>2226.5700000000002</v>
      </c>
      <c r="M104">
        <f>M103-B104</f>
        <v>68</v>
      </c>
      <c r="N104" s="30">
        <f t="shared" ref="N104" si="102">SUM(K104:M104)</f>
        <v>8586.01</v>
      </c>
      <c r="O104" s="30">
        <f t="shared" ref="O104" si="103">N104-4000</f>
        <v>4586.01</v>
      </c>
      <c r="P104" s="25">
        <f>O104-Ahorros!$E$4</f>
        <v>-413.98999999999978</v>
      </c>
    </row>
    <row r="105" spans="1:16" x14ac:dyDescent="0.25">
      <c r="A105" s="1">
        <v>43583</v>
      </c>
      <c r="B105">
        <v>15</v>
      </c>
      <c r="C105" t="s">
        <v>177</v>
      </c>
      <c r="D105" t="s">
        <v>178</v>
      </c>
      <c r="E105" t="s">
        <v>22</v>
      </c>
      <c r="F105" t="s">
        <v>7</v>
      </c>
      <c r="G105" t="s">
        <v>44</v>
      </c>
      <c r="K105">
        <v>6291.44</v>
      </c>
      <c r="L105">
        <v>2226.5700000000002</v>
      </c>
      <c r="M105">
        <f>M104-B105</f>
        <v>53</v>
      </c>
      <c r="N105" s="30">
        <f t="shared" ref="N105" si="104">SUM(K105:M105)</f>
        <v>8571.01</v>
      </c>
      <c r="O105" s="30">
        <f t="shared" ref="O105" si="105">N105-4000</f>
        <v>4571.01</v>
      </c>
      <c r="P105" s="25">
        <f>O105-Ahorros!$E$4</f>
        <v>-428.98999999999978</v>
      </c>
    </row>
    <row r="106" spans="1:16" x14ac:dyDescent="0.25">
      <c r="A106" s="1">
        <v>43583</v>
      </c>
      <c r="B106">
        <v>24</v>
      </c>
      <c r="C106" t="s">
        <v>180</v>
      </c>
      <c r="D106" t="s">
        <v>69</v>
      </c>
      <c r="E106" t="s">
        <v>22</v>
      </c>
      <c r="F106" t="s">
        <v>32</v>
      </c>
      <c r="G106" t="s">
        <v>84</v>
      </c>
      <c r="K106">
        <f t="shared" ref="K106:K116" si="106">K105-B106</f>
        <v>6267.44</v>
      </c>
      <c r="L106">
        <v>2226.5700000000002</v>
      </c>
      <c r="M106">
        <v>53</v>
      </c>
      <c r="N106" s="31">
        <f t="shared" ref="N106:N107" si="107">SUM(K106:M106)</f>
        <v>8547.01</v>
      </c>
      <c r="O106" s="31">
        <f t="shared" ref="O106:O107" si="108">N106-4000</f>
        <v>4547.01</v>
      </c>
      <c r="P106" s="25">
        <f>O106-Ahorros!$E$4</f>
        <v>-452.98999999999978</v>
      </c>
    </row>
    <row r="107" spans="1:16" x14ac:dyDescent="0.25">
      <c r="A107" s="1">
        <v>43583</v>
      </c>
      <c r="B107">
        <v>34</v>
      </c>
      <c r="C107" t="s">
        <v>181</v>
      </c>
      <c r="D107" t="s">
        <v>82</v>
      </c>
      <c r="E107" t="s">
        <v>22</v>
      </c>
      <c r="F107" t="s">
        <v>32</v>
      </c>
      <c r="G107" t="s">
        <v>84</v>
      </c>
      <c r="K107">
        <f t="shared" si="106"/>
        <v>6233.44</v>
      </c>
      <c r="L107">
        <v>2226.5700000000002</v>
      </c>
      <c r="M107">
        <v>53</v>
      </c>
      <c r="N107">
        <f t="shared" si="107"/>
        <v>8513.01</v>
      </c>
      <c r="O107">
        <f t="shared" si="108"/>
        <v>4513.01</v>
      </c>
      <c r="P107" s="25">
        <f>O107-Ahorros!$E$4</f>
        <v>-486.98999999999978</v>
      </c>
    </row>
    <row r="108" spans="1:16" x14ac:dyDescent="0.25">
      <c r="A108" s="1">
        <v>43583</v>
      </c>
      <c r="B108">
        <v>11.5</v>
      </c>
      <c r="C108" t="s">
        <v>125</v>
      </c>
      <c r="D108" t="s">
        <v>69</v>
      </c>
      <c r="E108" t="s">
        <v>22</v>
      </c>
      <c r="F108" t="s">
        <v>32</v>
      </c>
      <c r="G108" t="s">
        <v>84</v>
      </c>
      <c r="K108">
        <f t="shared" si="106"/>
        <v>6221.94</v>
      </c>
      <c r="L108">
        <v>2226.5700000000002</v>
      </c>
      <c r="M108">
        <v>53</v>
      </c>
      <c r="N108" s="31">
        <f t="shared" ref="N108:N116" si="109">SUM(K108:M108)</f>
        <v>8501.51</v>
      </c>
      <c r="O108" s="31">
        <f t="shared" ref="O108:O116" si="110">N108-4000</f>
        <v>4501.51</v>
      </c>
      <c r="P108" s="25">
        <f>O108-Ahorros!$E$4</f>
        <v>-498.48999999999978</v>
      </c>
    </row>
    <row r="109" spans="1:16" x14ac:dyDescent="0.25">
      <c r="A109" s="1">
        <v>43583</v>
      </c>
      <c r="B109">
        <v>13.5</v>
      </c>
      <c r="C109" t="s">
        <v>182</v>
      </c>
      <c r="D109" t="s">
        <v>82</v>
      </c>
      <c r="E109" t="s">
        <v>22</v>
      </c>
      <c r="F109" t="s">
        <v>32</v>
      </c>
      <c r="G109" t="s">
        <v>84</v>
      </c>
      <c r="K109">
        <f t="shared" si="106"/>
        <v>6208.44</v>
      </c>
      <c r="L109">
        <v>2226.5700000000002</v>
      </c>
      <c r="M109">
        <v>53</v>
      </c>
      <c r="N109">
        <f t="shared" si="109"/>
        <v>8488.01</v>
      </c>
      <c r="O109">
        <f t="shared" si="110"/>
        <v>4488.01</v>
      </c>
      <c r="P109" s="25">
        <f>O109-Ahorros!$E$4</f>
        <v>-511.98999999999978</v>
      </c>
    </row>
    <row r="110" spans="1:16" x14ac:dyDescent="0.25">
      <c r="A110" s="1">
        <v>43583</v>
      </c>
      <c r="B110">
        <v>25.5</v>
      </c>
      <c r="C110" t="s">
        <v>152</v>
      </c>
      <c r="D110" t="s">
        <v>82</v>
      </c>
      <c r="E110" t="s">
        <v>22</v>
      </c>
      <c r="F110" t="s">
        <v>32</v>
      </c>
      <c r="G110" t="s">
        <v>84</v>
      </c>
      <c r="K110">
        <f t="shared" si="106"/>
        <v>6182.94</v>
      </c>
      <c r="L110">
        <v>2226.5700000000002</v>
      </c>
      <c r="M110">
        <v>53</v>
      </c>
      <c r="N110">
        <f t="shared" si="109"/>
        <v>8462.51</v>
      </c>
      <c r="O110">
        <f t="shared" si="110"/>
        <v>4462.51</v>
      </c>
      <c r="P110" s="25">
        <f>O110-Ahorros!$E$4</f>
        <v>-537.48999999999978</v>
      </c>
    </row>
    <row r="111" spans="1:16" x14ac:dyDescent="0.25">
      <c r="A111" s="1">
        <v>43583</v>
      </c>
      <c r="B111">
        <v>21.5</v>
      </c>
      <c r="C111" t="s">
        <v>183</v>
      </c>
      <c r="D111" t="s">
        <v>82</v>
      </c>
      <c r="E111" t="s">
        <v>22</v>
      </c>
      <c r="F111" t="s">
        <v>32</v>
      </c>
      <c r="G111" t="s">
        <v>84</v>
      </c>
      <c r="K111">
        <f t="shared" si="106"/>
        <v>6161.44</v>
      </c>
      <c r="L111">
        <v>2226.5700000000002</v>
      </c>
      <c r="M111">
        <v>53</v>
      </c>
      <c r="N111">
        <f t="shared" si="109"/>
        <v>8441.01</v>
      </c>
      <c r="O111">
        <f t="shared" si="110"/>
        <v>4441.01</v>
      </c>
      <c r="P111" s="25">
        <f>O111-Ahorros!$E$4</f>
        <v>-558.98999999999978</v>
      </c>
    </row>
    <row r="112" spans="1:16" x14ac:dyDescent="0.25">
      <c r="A112" s="1">
        <v>43583</v>
      </c>
      <c r="B112">
        <v>14.95</v>
      </c>
      <c r="C112" t="s">
        <v>184</v>
      </c>
      <c r="D112" t="s">
        <v>82</v>
      </c>
      <c r="E112" t="s">
        <v>22</v>
      </c>
      <c r="F112" t="s">
        <v>32</v>
      </c>
      <c r="G112" t="s">
        <v>84</v>
      </c>
      <c r="K112">
        <f t="shared" si="106"/>
        <v>6146.49</v>
      </c>
      <c r="L112">
        <v>2226.5700000000002</v>
      </c>
      <c r="M112">
        <v>53</v>
      </c>
      <c r="N112">
        <f t="shared" si="109"/>
        <v>8426.06</v>
      </c>
      <c r="O112">
        <f t="shared" si="110"/>
        <v>4426.0599999999995</v>
      </c>
      <c r="P112" s="25">
        <f>O112-Ahorros!$E$4</f>
        <v>-573.94000000000051</v>
      </c>
    </row>
    <row r="113" spans="1:20" x14ac:dyDescent="0.25">
      <c r="A113" s="1">
        <v>43583</v>
      </c>
      <c r="B113">
        <v>53.16</v>
      </c>
      <c r="C113" t="s">
        <v>185</v>
      </c>
      <c r="D113" t="s">
        <v>82</v>
      </c>
      <c r="E113" t="s">
        <v>22</v>
      </c>
      <c r="F113" t="s">
        <v>32</v>
      </c>
      <c r="G113" t="s">
        <v>84</v>
      </c>
      <c r="K113">
        <f t="shared" si="106"/>
        <v>6093.33</v>
      </c>
      <c r="L113">
        <v>2226.5700000000002</v>
      </c>
      <c r="M113">
        <v>53</v>
      </c>
      <c r="N113">
        <f t="shared" si="109"/>
        <v>8372.9</v>
      </c>
      <c r="O113">
        <f t="shared" si="110"/>
        <v>4372.8999999999996</v>
      </c>
      <c r="P113" s="25">
        <f>O113-Ahorros!$E$4</f>
        <v>-627.10000000000036</v>
      </c>
    </row>
    <row r="114" spans="1:20" x14ac:dyDescent="0.25">
      <c r="A114" s="1">
        <v>43583</v>
      </c>
      <c r="B114">
        <v>37.25</v>
      </c>
      <c r="C114" t="s">
        <v>87</v>
      </c>
      <c r="D114" t="s">
        <v>82</v>
      </c>
      <c r="E114" t="s">
        <v>22</v>
      </c>
      <c r="F114" t="s">
        <v>32</v>
      </c>
      <c r="G114" t="s">
        <v>84</v>
      </c>
      <c r="K114">
        <f t="shared" si="106"/>
        <v>6056.08</v>
      </c>
      <c r="L114">
        <v>2226.5700000000002</v>
      </c>
      <c r="M114">
        <v>53</v>
      </c>
      <c r="N114">
        <f t="shared" si="109"/>
        <v>8335.65</v>
      </c>
      <c r="O114">
        <f t="shared" si="110"/>
        <v>4335.6499999999996</v>
      </c>
      <c r="P114" s="25">
        <f>O114-Ahorros!$E$4</f>
        <v>-664.35000000000036</v>
      </c>
    </row>
    <row r="115" spans="1:20" x14ac:dyDescent="0.25">
      <c r="A115" s="1">
        <v>43583</v>
      </c>
      <c r="B115">
        <v>12</v>
      </c>
      <c r="C115" t="s">
        <v>186</v>
      </c>
      <c r="D115" t="s">
        <v>82</v>
      </c>
      <c r="E115" t="s">
        <v>22</v>
      </c>
      <c r="F115" t="s">
        <v>32</v>
      </c>
      <c r="G115" t="s">
        <v>84</v>
      </c>
      <c r="K115">
        <f t="shared" si="106"/>
        <v>6044.08</v>
      </c>
      <c r="L115">
        <v>2226.5700000000002</v>
      </c>
      <c r="M115">
        <v>53</v>
      </c>
      <c r="N115">
        <f t="shared" si="109"/>
        <v>8323.65</v>
      </c>
      <c r="O115">
        <f t="shared" si="110"/>
        <v>4323.6499999999996</v>
      </c>
      <c r="P115" s="25">
        <f>O115-Ahorros!$E$4</f>
        <v>-676.35000000000036</v>
      </c>
    </row>
    <row r="116" spans="1:20" x14ac:dyDescent="0.25">
      <c r="A116" s="1">
        <v>43583</v>
      </c>
      <c r="B116">
        <v>23.5</v>
      </c>
      <c r="C116" t="s">
        <v>187</v>
      </c>
      <c r="D116" t="s">
        <v>82</v>
      </c>
      <c r="E116" t="s">
        <v>22</v>
      </c>
      <c r="F116" t="s">
        <v>32</v>
      </c>
      <c r="G116" t="s">
        <v>84</v>
      </c>
      <c r="K116">
        <f t="shared" si="106"/>
        <v>6020.58</v>
      </c>
      <c r="L116">
        <v>2226.5700000000002</v>
      </c>
      <c r="M116">
        <v>53</v>
      </c>
      <c r="N116">
        <f t="shared" si="109"/>
        <v>8300.15</v>
      </c>
      <c r="O116">
        <f t="shared" si="110"/>
        <v>4300.1499999999996</v>
      </c>
      <c r="P116" s="25">
        <f>O116-Ahorros!$E$4</f>
        <v>-699.85000000000036</v>
      </c>
    </row>
    <row r="117" spans="1:20" x14ac:dyDescent="0.25">
      <c r="A117" s="1">
        <v>43584</v>
      </c>
      <c r="B117">
        <v>85</v>
      </c>
      <c r="C117" t="s">
        <v>188</v>
      </c>
      <c r="D117" t="s">
        <v>31</v>
      </c>
      <c r="E117" t="s">
        <v>22</v>
      </c>
      <c r="F117" t="s">
        <v>18</v>
      </c>
      <c r="G117" t="s">
        <v>189</v>
      </c>
      <c r="K117">
        <v>6020.58</v>
      </c>
      <c r="L117">
        <f>L116-B117</f>
        <v>2141.5700000000002</v>
      </c>
      <c r="M117">
        <v>53</v>
      </c>
      <c r="N117" s="31">
        <f t="shared" ref="N117" si="111">SUM(K117:M117)</f>
        <v>8215.15</v>
      </c>
      <c r="O117" s="31">
        <f t="shared" ref="O117" si="112">N117-4000</f>
        <v>4215.1499999999996</v>
      </c>
      <c r="P117" s="25">
        <f>O117-Ahorros!$E$4</f>
        <v>-784.85000000000036</v>
      </c>
    </row>
    <row r="118" spans="1:20" x14ac:dyDescent="0.25">
      <c r="A118" s="1">
        <v>43585</v>
      </c>
      <c r="B118">
        <v>13.5</v>
      </c>
      <c r="C118" t="s">
        <v>125</v>
      </c>
      <c r="D118" t="s">
        <v>69</v>
      </c>
      <c r="E118" t="s">
        <v>22</v>
      </c>
      <c r="F118" t="s">
        <v>32</v>
      </c>
      <c r="G118" t="s">
        <v>163</v>
      </c>
      <c r="K118">
        <f>K117-B118</f>
        <v>6007.08</v>
      </c>
      <c r="L118">
        <v>2141.5700000000002</v>
      </c>
      <c r="M118">
        <v>53</v>
      </c>
      <c r="N118" s="31">
        <f t="shared" ref="N118:N119" si="113">SUM(K118:M118)</f>
        <v>8201.65</v>
      </c>
      <c r="O118" s="31">
        <f t="shared" ref="O118:O119" si="114">N118-4000</f>
        <v>4201.6499999999996</v>
      </c>
      <c r="P118" s="25">
        <f>O118-Ahorros!$E$4</f>
        <v>-798.35000000000036</v>
      </c>
    </row>
    <row r="119" spans="1:20" x14ac:dyDescent="0.25">
      <c r="A119" s="1">
        <v>43585</v>
      </c>
      <c r="B119">
        <v>17</v>
      </c>
      <c r="C119" t="s">
        <v>190</v>
      </c>
      <c r="D119" t="s">
        <v>69</v>
      </c>
      <c r="E119" t="s">
        <v>22</v>
      </c>
      <c r="F119" t="s">
        <v>32</v>
      </c>
      <c r="G119" t="s">
        <v>191</v>
      </c>
      <c r="K119">
        <f>K118-B119</f>
        <v>5990.08</v>
      </c>
      <c r="L119">
        <v>2141.5700000000002</v>
      </c>
      <c r="M119">
        <v>53</v>
      </c>
      <c r="N119">
        <f t="shared" si="113"/>
        <v>8184.65</v>
      </c>
      <c r="O119">
        <f t="shared" si="114"/>
        <v>4184.6499999999996</v>
      </c>
      <c r="P119" s="25">
        <f>O119-Ahorros!$E$4</f>
        <v>-815.35000000000036</v>
      </c>
    </row>
    <row r="120" spans="1:20" x14ac:dyDescent="0.25">
      <c r="A120" s="1">
        <v>43585</v>
      </c>
      <c r="B120">
        <v>6640</v>
      </c>
      <c r="C120" t="s">
        <v>193</v>
      </c>
      <c r="D120" t="s">
        <v>16</v>
      </c>
      <c r="E120" t="s">
        <v>17</v>
      </c>
      <c r="F120" t="s">
        <v>18</v>
      </c>
      <c r="G120" t="s">
        <v>19</v>
      </c>
      <c r="K120">
        <v>5990.08</v>
      </c>
      <c r="L120">
        <f>L119+B120</f>
        <v>8781.57</v>
      </c>
      <c r="M120">
        <v>53</v>
      </c>
      <c r="N120" s="31">
        <f t="shared" ref="N120" si="115">SUM(K120:M120)</f>
        <v>14824.65</v>
      </c>
      <c r="O120" s="31">
        <f t="shared" ref="O120" si="116">N120-4000</f>
        <v>10824.65</v>
      </c>
      <c r="P120" s="25">
        <f>O120-Ahorros!$E$4</f>
        <v>5824.65</v>
      </c>
    </row>
    <row r="121" spans="1:20" x14ac:dyDescent="0.25">
      <c r="A121" s="1">
        <v>43585</v>
      </c>
      <c r="B121">
        <v>15</v>
      </c>
      <c r="C121" t="s">
        <v>174</v>
      </c>
      <c r="D121" t="s">
        <v>104</v>
      </c>
      <c r="E121" t="s">
        <v>22</v>
      </c>
      <c r="F121" t="s">
        <v>7</v>
      </c>
      <c r="G121" t="s">
        <v>175</v>
      </c>
      <c r="K121">
        <v>5990.08</v>
      </c>
      <c r="L121">
        <v>8781.57</v>
      </c>
      <c r="M121">
        <f>M120-B121</f>
        <v>38</v>
      </c>
      <c r="N121" s="31">
        <f t="shared" ref="N121:N122" si="117">SUM(K121:M121)</f>
        <v>14809.65</v>
      </c>
      <c r="O121" s="31">
        <f t="shared" ref="O121:O122" si="118">N121-4000</f>
        <v>10809.65</v>
      </c>
      <c r="P121" s="25">
        <f>O121-Ahorros!$E$4</f>
        <v>5809.65</v>
      </c>
    </row>
    <row r="122" spans="1:20" x14ac:dyDescent="0.25">
      <c r="A122" s="1">
        <v>43585</v>
      </c>
      <c r="B122">
        <v>10</v>
      </c>
      <c r="C122" t="s">
        <v>192</v>
      </c>
      <c r="D122" t="s">
        <v>104</v>
      </c>
      <c r="E122" t="s">
        <v>22</v>
      </c>
      <c r="F122" t="s">
        <v>7</v>
      </c>
      <c r="G122" t="s">
        <v>144</v>
      </c>
      <c r="K122">
        <v>5990.08</v>
      </c>
      <c r="L122">
        <v>8781.57</v>
      </c>
      <c r="M122">
        <f>M121-B122</f>
        <v>28</v>
      </c>
      <c r="N122">
        <f t="shared" si="117"/>
        <v>14799.65</v>
      </c>
      <c r="O122">
        <f t="shared" si="118"/>
        <v>10799.65</v>
      </c>
      <c r="P122" s="25">
        <f>O122-Ahorros!$E$4</f>
        <v>5799.65</v>
      </c>
    </row>
    <row r="123" spans="1:20" x14ac:dyDescent="0.25">
      <c r="A123" s="1">
        <v>43586</v>
      </c>
      <c r="B123">
        <v>1900</v>
      </c>
      <c r="C123" t="s">
        <v>119</v>
      </c>
      <c r="D123" t="s">
        <v>78</v>
      </c>
      <c r="E123" t="s">
        <v>22</v>
      </c>
      <c r="F123" t="s">
        <v>18</v>
      </c>
      <c r="G123" t="s">
        <v>73</v>
      </c>
      <c r="K123">
        <v>5990.08</v>
      </c>
      <c r="L123">
        <f>L122-B123</f>
        <v>6881.57</v>
      </c>
      <c r="M123">
        <v>28</v>
      </c>
      <c r="N123" s="31">
        <f t="shared" ref="N123" si="119">SUM(K123:M123)</f>
        <v>12899.65</v>
      </c>
      <c r="O123" s="31">
        <f t="shared" ref="O123" si="120">N123-4000</f>
        <v>8899.65</v>
      </c>
      <c r="P123" s="25">
        <f>O123-Ahorros!$E$4</f>
        <v>3899.6499999999996</v>
      </c>
    </row>
    <row r="124" spans="1:20" x14ac:dyDescent="0.25">
      <c r="A124" s="1">
        <v>43586</v>
      </c>
      <c r="B124">
        <v>5</v>
      </c>
      <c r="C124" t="s">
        <v>177</v>
      </c>
      <c r="D124" t="s">
        <v>43</v>
      </c>
      <c r="E124" t="s">
        <v>22</v>
      </c>
      <c r="F124" t="s">
        <v>7</v>
      </c>
      <c r="G124" t="s">
        <v>44</v>
      </c>
      <c r="K124">
        <v>5990.08</v>
      </c>
      <c r="L124">
        <v>6881.57</v>
      </c>
      <c r="M124">
        <f>M123-B124</f>
        <v>23</v>
      </c>
      <c r="N124" s="31">
        <f t="shared" ref="N124" si="121">SUM(K124:M124)</f>
        <v>12894.65</v>
      </c>
      <c r="O124" s="31">
        <f t="shared" ref="O124" si="122">N124-4000</f>
        <v>8894.65</v>
      </c>
      <c r="P124" s="25">
        <f>O124-Ahorros!$E$4</f>
        <v>3894.6499999999996</v>
      </c>
    </row>
    <row r="125" spans="1:20" x14ac:dyDescent="0.25">
      <c r="A125" s="1">
        <v>43586</v>
      </c>
      <c r="B125">
        <v>97.5</v>
      </c>
      <c r="C125" t="s">
        <v>194</v>
      </c>
      <c r="D125" t="s">
        <v>82</v>
      </c>
      <c r="E125" t="s">
        <v>22</v>
      </c>
      <c r="F125" t="s">
        <v>32</v>
      </c>
      <c r="G125" t="s">
        <v>79</v>
      </c>
      <c r="K125">
        <f>K124-B125</f>
        <v>5892.58</v>
      </c>
      <c r="L125">
        <v>6881.57</v>
      </c>
      <c r="M125">
        <v>23</v>
      </c>
      <c r="N125" s="31">
        <f t="shared" ref="N125" si="123">SUM(K125:M125)</f>
        <v>12797.15</v>
      </c>
      <c r="O125" s="31">
        <f t="shared" ref="O125" si="124">N125-4000</f>
        <v>8797.15</v>
      </c>
      <c r="P125" s="25">
        <f>O125-Ahorros!$E$4</f>
        <v>3797.1499999999996</v>
      </c>
    </row>
    <row r="126" spans="1:20" x14ac:dyDescent="0.25">
      <c r="A126" s="1">
        <v>43586</v>
      </c>
      <c r="B126">
        <v>3000</v>
      </c>
      <c r="C126" t="s">
        <v>20</v>
      </c>
      <c r="D126" t="s">
        <v>21</v>
      </c>
      <c r="E126" t="s">
        <v>22</v>
      </c>
      <c r="F126" t="s">
        <v>18</v>
      </c>
      <c r="G126" t="s">
        <v>23</v>
      </c>
      <c r="K126">
        <v>5892.58</v>
      </c>
      <c r="L126">
        <f>L125-B126</f>
        <v>3881.5699999999997</v>
      </c>
      <c r="M126">
        <v>23</v>
      </c>
      <c r="N126" s="32">
        <f t="shared" ref="N126:N127" si="125">SUM(K126:M126)</f>
        <v>9797.15</v>
      </c>
      <c r="O126" s="32">
        <f t="shared" ref="O126:O127" si="126">N126-4000</f>
        <v>5797.15</v>
      </c>
      <c r="P126" s="25">
        <f>O126-Ahorros!$E$4</f>
        <v>797.14999999999964</v>
      </c>
    </row>
    <row r="127" spans="1:20" x14ac:dyDescent="0.25">
      <c r="A127" s="1">
        <v>43586</v>
      </c>
      <c r="B127">
        <v>13</v>
      </c>
      <c r="C127" t="s">
        <v>125</v>
      </c>
      <c r="D127" t="s">
        <v>69</v>
      </c>
      <c r="E127" t="s">
        <v>22</v>
      </c>
      <c r="F127" t="s">
        <v>18</v>
      </c>
      <c r="G127" t="s">
        <v>163</v>
      </c>
      <c r="K127">
        <v>5892.58</v>
      </c>
      <c r="L127">
        <f>L126-B127</f>
        <v>3868.5699999999997</v>
      </c>
      <c r="M127">
        <v>23</v>
      </c>
      <c r="N127">
        <f t="shared" si="125"/>
        <v>9784.15</v>
      </c>
      <c r="O127">
        <f t="shared" si="126"/>
        <v>5784.15</v>
      </c>
      <c r="P127" s="25">
        <f>O127-Ahorros!$E$4</f>
        <v>784.14999999999964</v>
      </c>
    </row>
    <row r="128" spans="1:20" x14ac:dyDescent="0.25">
      <c r="A128" s="1">
        <v>43586</v>
      </c>
      <c r="B128">
        <v>49</v>
      </c>
      <c r="C128" t="s">
        <v>195</v>
      </c>
      <c r="D128" t="s">
        <v>48</v>
      </c>
      <c r="E128" t="s">
        <v>22</v>
      </c>
      <c r="F128" t="s">
        <v>32</v>
      </c>
      <c r="G128" t="s">
        <v>196</v>
      </c>
      <c r="K128">
        <f>K127-B128</f>
        <v>5843.58</v>
      </c>
      <c r="L128">
        <v>3868.57</v>
      </c>
      <c r="M128">
        <v>23</v>
      </c>
      <c r="N128" s="32">
        <f t="shared" ref="N128" si="127">SUM(K128:M128)</f>
        <v>9735.15</v>
      </c>
      <c r="O128" s="32">
        <f t="shared" ref="O128" si="128">N128-4000</f>
        <v>5735.15</v>
      </c>
      <c r="P128" s="25">
        <f>O128-Ahorros!$E$4</f>
        <v>735.14999999999964</v>
      </c>
      <c r="T128">
        <f>3845.57+27</f>
        <v>3872.57</v>
      </c>
    </row>
    <row r="129" spans="1:16" x14ac:dyDescent="0.25">
      <c r="A129" s="1">
        <v>43587</v>
      </c>
      <c r="B129">
        <v>75</v>
      </c>
      <c r="C129" t="s">
        <v>199</v>
      </c>
      <c r="D129" t="s">
        <v>78</v>
      </c>
      <c r="E129" t="s">
        <v>22</v>
      </c>
      <c r="F129" t="s">
        <v>18</v>
      </c>
      <c r="G129" t="s">
        <v>73</v>
      </c>
      <c r="K129">
        <v>5843.58</v>
      </c>
      <c r="L129">
        <f>L128-B129</f>
        <v>3793.57</v>
      </c>
      <c r="M129">
        <v>23</v>
      </c>
      <c r="N129" s="33">
        <f t="shared" ref="N129" si="129">SUM(K129:M129)</f>
        <v>9660.15</v>
      </c>
      <c r="O129" s="33">
        <f t="shared" ref="O129" si="130">N129-4000</f>
        <v>5660.15</v>
      </c>
      <c r="P129" s="25">
        <f>O129-Ahorros!$E$4</f>
        <v>660.14999999999964</v>
      </c>
    </row>
    <row r="130" spans="1:16" x14ac:dyDescent="0.25">
      <c r="A130" s="1">
        <v>43587</v>
      </c>
      <c r="B130">
        <v>200</v>
      </c>
      <c r="C130" t="s">
        <v>200</v>
      </c>
      <c r="D130" t="s">
        <v>31</v>
      </c>
      <c r="E130" t="s">
        <v>22</v>
      </c>
      <c r="F130" t="s">
        <v>32</v>
      </c>
      <c r="G130" t="s">
        <v>79</v>
      </c>
      <c r="K130">
        <f>K129-B130</f>
        <v>5643.58</v>
      </c>
      <c r="L130">
        <v>3793.57</v>
      </c>
      <c r="M130">
        <v>23</v>
      </c>
      <c r="N130" s="35">
        <f t="shared" ref="N130" si="131">SUM(K130:M130)</f>
        <v>9460.15</v>
      </c>
      <c r="O130" s="35">
        <f t="shared" ref="O130" si="132">N130-4000</f>
        <v>5460.15</v>
      </c>
      <c r="P130" s="25">
        <f>O130-Ahorros!$E$4</f>
        <v>460.14999999999964</v>
      </c>
    </row>
    <row r="131" spans="1:16" x14ac:dyDescent="0.25">
      <c r="A131" s="1">
        <v>43587</v>
      </c>
      <c r="B131">
        <v>66</v>
      </c>
      <c r="C131" t="s">
        <v>201</v>
      </c>
      <c r="D131" t="s">
        <v>78</v>
      </c>
      <c r="E131" t="s">
        <v>17</v>
      </c>
      <c r="F131" t="s">
        <v>7</v>
      </c>
      <c r="G131" t="s">
        <v>73</v>
      </c>
      <c r="K131">
        <v>5643.58</v>
      </c>
      <c r="L131">
        <v>3793.57</v>
      </c>
      <c r="M131">
        <f>M130+B131</f>
        <v>89</v>
      </c>
      <c r="N131" s="35">
        <f t="shared" ref="N131" si="133">SUM(K131:M131)</f>
        <v>9526.15</v>
      </c>
      <c r="O131" s="35">
        <f t="shared" ref="O131" si="134">N131-4000</f>
        <v>5526.15</v>
      </c>
      <c r="P131" s="25">
        <f>O131-Ahorros!$E$4</f>
        <v>526.14999999999964</v>
      </c>
    </row>
    <row r="132" spans="1:16" x14ac:dyDescent="0.25">
      <c r="A132" s="1">
        <v>43587</v>
      </c>
      <c r="B132">
        <v>53</v>
      </c>
      <c r="C132" t="s">
        <v>201</v>
      </c>
      <c r="D132" t="s">
        <v>78</v>
      </c>
      <c r="E132" t="s">
        <v>17</v>
      </c>
      <c r="F132" t="s">
        <v>18</v>
      </c>
      <c r="G132" t="s">
        <v>73</v>
      </c>
      <c r="K132">
        <v>5643.58</v>
      </c>
      <c r="L132">
        <f>L131+B132</f>
        <v>3846.57</v>
      </c>
      <c r="M132">
        <v>89</v>
      </c>
      <c r="N132" s="35">
        <f t="shared" ref="N132" si="135">SUM(K132:M132)</f>
        <v>9579.15</v>
      </c>
      <c r="O132" s="35">
        <f t="shared" ref="O132" si="136">N132-4000</f>
        <v>5579.15</v>
      </c>
      <c r="P132" s="25">
        <f>O132-Ahorros!$E$4</f>
        <v>579.14999999999964</v>
      </c>
    </row>
    <row r="133" spans="1:16" x14ac:dyDescent="0.25">
      <c r="A133" s="1">
        <v>43588</v>
      </c>
      <c r="B133">
        <v>20</v>
      </c>
      <c r="C133" t="s">
        <v>202</v>
      </c>
      <c r="D133" t="s">
        <v>31</v>
      </c>
      <c r="E133" t="s">
        <v>22</v>
      </c>
      <c r="F133" t="s">
        <v>7</v>
      </c>
      <c r="G133" t="s">
        <v>203</v>
      </c>
      <c r="K133">
        <v>5643.58</v>
      </c>
      <c r="L133">
        <v>3846.57</v>
      </c>
      <c r="M133">
        <f>M132-B133</f>
        <v>69</v>
      </c>
      <c r="N133" s="36">
        <f t="shared" ref="N133:N134" si="137">SUM(K133:M133)</f>
        <v>9559.15</v>
      </c>
      <c r="O133" s="36">
        <f t="shared" ref="O133:O134" si="138">N133-4000</f>
        <v>5559.15</v>
      </c>
      <c r="P133" s="25">
        <f>O133-Ahorros!$E$4</f>
        <v>559.14999999999964</v>
      </c>
    </row>
    <row r="134" spans="1:16" x14ac:dyDescent="0.25">
      <c r="A134" s="1">
        <v>43589</v>
      </c>
      <c r="B134">
        <v>10</v>
      </c>
      <c r="C134" t="s">
        <v>177</v>
      </c>
      <c r="D134" t="s">
        <v>43</v>
      </c>
      <c r="E134" t="s">
        <v>22</v>
      </c>
      <c r="F134" t="s">
        <v>7</v>
      </c>
      <c r="G134" t="s">
        <v>44</v>
      </c>
      <c r="K134">
        <v>5643.58</v>
      </c>
      <c r="L134">
        <v>3846.57</v>
      </c>
      <c r="M134">
        <f>M133-B134</f>
        <v>59</v>
      </c>
      <c r="N134">
        <f t="shared" si="137"/>
        <v>9549.15</v>
      </c>
      <c r="O134">
        <f t="shared" si="138"/>
        <v>5549.15</v>
      </c>
      <c r="P134" s="25">
        <f>O134-Ahorros!$E$4</f>
        <v>549.14999999999964</v>
      </c>
    </row>
    <row r="135" spans="1:16" x14ac:dyDescent="0.25">
      <c r="A135" s="1">
        <v>43589</v>
      </c>
      <c r="B135">
        <v>19.55</v>
      </c>
      <c r="C135" t="s">
        <v>204</v>
      </c>
      <c r="D135" t="s">
        <v>82</v>
      </c>
      <c r="E135" t="s">
        <v>22</v>
      </c>
      <c r="F135" t="s">
        <v>18</v>
      </c>
      <c r="G135" t="s">
        <v>84</v>
      </c>
      <c r="K135">
        <f>5643.58</f>
        <v>5643.58</v>
      </c>
      <c r="L135">
        <f t="shared" ref="L135:L147" si="139">L134-B135</f>
        <v>3827.02</v>
      </c>
      <c r="M135">
        <v>59</v>
      </c>
      <c r="N135" s="39">
        <f t="shared" ref="N135" si="140">SUM(K135:M135)</f>
        <v>9529.6</v>
      </c>
      <c r="O135" s="39">
        <f t="shared" ref="O135" si="141">N135-4000</f>
        <v>5529.6</v>
      </c>
      <c r="P135" s="25">
        <f>O135-Ahorros!$E$4</f>
        <v>529.60000000000036</v>
      </c>
    </row>
    <row r="136" spans="1:16" x14ac:dyDescent="0.25">
      <c r="A136" s="1">
        <v>43589</v>
      </c>
      <c r="B136">
        <v>25</v>
      </c>
      <c r="C136" t="s">
        <v>205</v>
      </c>
      <c r="D136" t="s">
        <v>69</v>
      </c>
      <c r="E136" t="s">
        <v>22</v>
      </c>
      <c r="F136" t="s">
        <v>18</v>
      </c>
      <c r="G136" t="s">
        <v>84</v>
      </c>
      <c r="K136">
        <v>5643.58</v>
      </c>
      <c r="L136">
        <f t="shared" si="139"/>
        <v>3802.02</v>
      </c>
      <c r="M136">
        <v>59</v>
      </c>
      <c r="N136" s="39">
        <f t="shared" ref="N136:N147" si="142">SUM(K136:M136)</f>
        <v>9504.6</v>
      </c>
      <c r="O136" s="39">
        <f t="shared" ref="O136:O147" si="143">N136-4000</f>
        <v>5504.6</v>
      </c>
      <c r="P136" s="25">
        <f>O136-Ahorros!$E$4</f>
        <v>504.60000000000036</v>
      </c>
    </row>
    <row r="137" spans="1:16" x14ac:dyDescent="0.25">
      <c r="A137" s="1">
        <v>43589</v>
      </c>
      <c r="B137">
        <v>33.54</v>
      </c>
      <c r="C137" t="s">
        <v>206</v>
      </c>
      <c r="D137" t="s">
        <v>82</v>
      </c>
      <c r="E137" t="s">
        <v>22</v>
      </c>
      <c r="F137" t="s">
        <v>18</v>
      </c>
      <c r="G137" t="s">
        <v>84</v>
      </c>
      <c r="K137">
        <v>5643.58</v>
      </c>
      <c r="L137">
        <f t="shared" si="139"/>
        <v>3768.48</v>
      </c>
      <c r="M137">
        <v>59</v>
      </c>
      <c r="N137">
        <f t="shared" si="142"/>
        <v>9471.06</v>
      </c>
      <c r="O137">
        <f t="shared" si="143"/>
        <v>5471.0599999999995</v>
      </c>
      <c r="P137" s="25">
        <f>O137-Ahorros!$E$4</f>
        <v>471.05999999999949</v>
      </c>
    </row>
    <row r="138" spans="1:16" x14ac:dyDescent="0.25">
      <c r="A138" s="1">
        <v>43589</v>
      </c>
      <c r="B138">
        <v>25</v>
      </c>
      <c r="C138" t="s">
        <v>207</v>
      </c>
      <c r="D138" t="s">
        <v>69</v>
      </c>
      <c r="E138" t="s">
        <v>22</v>
      </c>
      <c r="F138" t="s">
        <v>18</v>
      </c>
      <c r="G138" t="s">
        <v>84</v>
      </c>
      <c r="K138">
        <v>5643.58</v>
      </c>
      <c r="L138">
        <f t="shared" si="139"/>
        <v>3743.48</v>
      </c>
      <c r="M138">
        <v>59</v>
      </c>
      <c r="N138">
        <f t="shared" si="142"/>
        <v>9446.06</v>
      </c>
      <c r="O138">
        <f t="shared" si="143"/>
        <v>5446.0599999999995</v>
      </c>
      <c r="P138" s="25">
        <f>O138-Ahorros!$E$4</f>
        <v>446.05999999999949</v>
      </c>
    </row>
    <row r="139" spans="1:16" x14ac:dyDescent="0.25">
      <c r="A139" s="1">
        <v>43589</v>
      </c>
      <c r="B139">
        <v>13.9</v>
      </c>
      <c r="C139" t="s">
        <v>147</v>
      </c>
      <c r="D139" t="s">
        <v>82</v>
      </c>
      <c r="E139" t="s">
        <v>22</v>
      </c>
      <c r="F139" t="s">
        <v>18</v>
      </c>
      <c r="G139" t="s">
        <v>84</v>
      </c>
      <c r="K139">
        <v>5643.58</v>
      </c>
      <c r="L139">
        <f t="shared" si="139"/>
        <v>3729.58</v>
      </c>
      <c r="M139">
        <v>59</v>
      </c>
      <c r="N139">
        <f t="shared" si="142"/>
        <v>9432.16</v>
      </c>
      <c r="O139">
        <f t="shared" si="143"/>
        <v>5432.16</v>
      </c>
      <c r="P139" s="25">
        <f>O139-Ahorros!$E$4</f>
        <v>432.15999999999985</v>
      </c>
    </row>
    <row r="140" spans="1:16" x14ac:dyDescent="0.25">
      <c r="A140" s="1">
        <v>43589</v>
      </c>
      <c r="B140">
        <v>35.33</v>
      </c>
      <c r="C140" t="s">
        <v>208</v>
      </c>
      <c r="D140" t="s">
        <v>82</v>
      </c>
      <c r="E140" t="s">
        <v>22</v>
      </c>
      <c r="F140" t="s">
        <v>18</v>
      </c>
      <c r="G140" t="s">
        <v>84</v>
      </c>
      <c r="K140">
        <v>5643.58</v>
      </c>
      <c r="L140">
        <f t="shared" si="139"/>
        <v>3694.25</v>
      </c>
      <c r="M140">
        <v>59</v>
      </c>
      <c r="N140">
        <f t="shared" si="142"/>
        <v>9396.83</v>
      </c>
      <c r="O140">
        <f t="shared" si="143"/>
        <v>5396.83</v>
      </c>
      <c r="P140" s="25">
        <f>O140-Ahorros!$E$4</f>
        <v>396.82999999999993</v>
      </c>
    </row>
    <row r="141" spans="1:16" x14ac:dyDescent="0.25">
      <c r="A141" s="1">
        <v>43589</v>
      </c>
      <c r="B141">
        <v>11.5</v>
      </c>
      <c r="C141" t="s">
        <v>125</v>
      </c>
      <c r="D141" t="s">
        <v>69</v>
      </c>
      <c r="E141" t="s">
        <v>22</v>
      </c>
      <c r="F141" t="s">
        <v>18</v>
      </c>
      <c r="G141" t="s">
        <v>84</v>
      </c>
      <c r="K141">
        <v>5643.58</v>
      </c>
      <c r="L141">
        <f t="shared" si="139"/>
        <v>3682.75</v>
      </c>
      <c r="M141">
        <v>59</v>
      </c>
      <c r="N141">
        <f t="shared" si="142"/>
        <v>9385.33</v>
      </c>
      <c r="O141">
        <f t="shared" si="143"/>
        <v>5385.33</v>
      </c>
      <c r="P141" s="25">
        <f>O141-Ahorros!$E$4</f>
        <v>385.32999999999993</v>
      </c>
    </row>
    <row r="142" spans="1:16" x14ac:dyDescent="0.25">
      <c r="A142" s="1">
        <v>43589</v>
      </c>
      <c r="B142">
        <v>13.5</v>
      </c>
      <c r="C142" t="s">
        <v>209</v>
      </c>
      <c r="D142" t="s">
        <v>82</v>
      </c>
      <c r="E142" t="s">
        <v>22</v>
      </c>
      <c r="F142" t="s">
        <v>18</v>
      </c>
      <c r="G142" t="s">
        <v>84</v>
      </c>
      <c r="K142">
        <v>5643.58</v>
      </c>
      <c r="L142">
        <f t="shared" si="139"/>
        <v>3669.25</v>
      </c>
      <c r="M142">
        <v>59</v>
      </c>
      <c r="N142">
        <f t="shared" si="142"/>
        <v>9371.83</v>
      </c>
      <c r="O142">
        <f t="shared" si="143"/>
        <v>5371.83</v>
      </c>
      <c r="P142" s="25">
        <f>O142-Ahorros!$E$4</f>
        <v>371.82999999999993</v>
      </c>
    </row>
    <row r="143" spans="1:16" x14ac:dyDescent="0.25">
      <c r="A143" s="1">
        <v>43589</v>
      </c>
      <c r="B143">
        <v>29.5</v>
      </c>
      <c r="C143" t="s">
        <v>210</v>
      </c>
      <c r="D143" t="s">
        <v>82</v>
      </c>
      <c r="E143" t="s">
        <v>22</v>
      </c>
      <c r="F143" t="s">
        <v>18</v>
      </c>
      <c r="G143" t="s">
        <v>84</v>
      </c>
      <c r="K143">
        <v>5643.58</v>
      </c>
      <c r="L143">
        <f t="shared" si="139"/>
        <v>3639.75</v>
      </c>
      <c r="M143">
        <v>59</v>
      </c>
      <c r="N143">
        <f t="shared" si="142"/>
        <v>9342.33</v>
      </c>
      <c r="O143">
        <f t="shared" si="143"/>
        <v>5342.33</v>
      </c>
      <c r="P143" s="25">
        <f>O143-Ahorros!$E$4</f>
        <v>342.32999999999993</v>
      </c>
    </row>
    <row r="144" spans="1:16" x14ac:dyDescent="0.25">
      <c r="A144" s="1">
        <v>43589</v>
      </c>
      <c r="B144">
        <v>11.05</v>
      </c>
      <c r="C144" t="s">
        <v>211</v>
      </c>
      <c r="D144" t="s">
        <v>82</v>
      </c>
      <c r="E144" t="s">
        <v>22</v>
      </c>
      <c r="F144" t="s">
        <v>18</v>
      </c>
      <c r="G144" t="s">
        <v>84</v>
      </c>
      <c r="K144">
        <v>5643.58</v>
      </c>
      <c r="L144">
        <f t="shared" si="139"/>
        <v>3628.7</v>
      </c>
      <c r="M144">
        <v>59</v>
      </c>
      <c r="N144">
        <f t="shared" si="142"/>
        <v>9331.2799999999988</v>
      </c>
      <c r="O144">
        <f t="shared" si="143"/>
        <v>5331.2799999999988</v>
      </c>
      <c r="P144" s="25">
        <f>O144-Ahorros!$E$4</f>
        <v>331.27999999999884</v>
      </c>
    </row>
    <row r="145" spans="1:16" x14ac:dyDescent="0.25">
      <c r="A145" s="1">
        <v>43589</v>
      </c>
      <c r="B145">
        <v>21.5</v>
      </c>
      <c r="C145" t="s">
        <v>183</v>
      </c>
      <c r="D145" t="s">
        <v>82</v>
      </c>
      <c r="E145" t="s">
        <v>22</v>
      </c>
      <c r="F145" t="s">
        <v>18</v>
      </c>
      <c r="G145" t="s">
        <v>84</v>
      </c>
      <c r="K145">
        <v>5643.58</v>
      </c>
      <c r="L145">
        <f t="shared" si="139"/>
        <v>3607.2</v>
      </c>
      <c r="M145">
        <v>59</v>
      </c>
      <c r="N145">
        <f t="shared" si="142"/>
        <v>9309.7799999999988</v>
      </c>
      <c r="O145">
        <f t="shared" si="143"/>
        <v>5309.7799999999988</v>
      </c>
      <c r="P145" s="25">
        <f>O145-Ahorros!$E$4</f>
        <v>309.77999999999884</v>
      </c>
    </row>
    <row r="146" spans="1:16" x14ac:dyDescent="0.25">
      <c r="A146" s="1">
        <v>43589</v>
      </c>
      <c r="B146">
        <v>37.25</v>
      </c>
      <c r="C146" t="s">
        <v>87</v>
      </c>
      <c r="D146" t="s">
        <v>82</v>
      </c>
      <c r="E146" t="s">
        <v>22</v>
      </c>
      <c r="F146" t="s">
        <v>18</v>
      </c>
      <c r="G146" t="s">
        <v>84</v>
      </c>
      <c r="K146">
        <v>5643.58</v>
      </c>
      <c r="L146">
        <f t="shared" si="139"/>
        <v>3569.95</v>
      </c>
      <c r="M146">
        <v>59</v>
      </c>
      <c r="N146">
        <f t="shared" si="142"/>
        <v>9272.5299999999988</v>
      </c>
      <c r="O146">
        <f t="shared" si="143"/>
        <v>5272.5299999999988</v>
      </c>
      <c r="P146" s="25">
        <f>O146-Ahorros!$E$4</f>
        <v>272.52999999999884</v>
      </c>
    </row>
    <row r="147" spans="1:16" x14ac:dyDescent="0.25">
      <c r="A147" s="1">
        <v>43589</v>
      </c>
      <c r="B147">
        <v>22.83</v>
      </c>
      <c r="C147" t="s">
        <v>212</v>
      </c>
      <c r="D147" t="s">
        <v>82</v>
      </c>
      <c r="E147" t="s">
        <v>22</v>
      </c>
      <c r="F147" t="s">
        <v>18</v>
      </c>
      <c r="G147" t="s">
        <v>84</v>
      </c>
      <c r="K147">
        <v>5643.58</v>
      </c>
      <c r="L147">
        <f t="shared" si="139"/>
        <v>3547.12</v>
      </c>
      <c r="M147">
        <v>59</v>
      </c>
      <c r="N147">
        <f t="shared" si="142"/>
        <v>9249.7000000000007</v>
      </c>
      <c r="O147">
        <f t="shared" si="143"/>
        <v>5249.7000000000007</v>
      </c>
      <c r="P147" s="25">
        <f>O147-Ahorros!$E$4</f>
        <v>249.70000000000073</v>
      </c>
    </row>
    <row r="148" spans="1:16" x14ac:dyDescent="0.25">
      <c r="A148" s="1">
        <v>43589</v>
      </c>
      <c r="B148">
        <v>6</v>
      </c>
      <c r="C148" t="s">
        <v>128</v>
      </c>
      <c r="D148" t="s">
        <v>128</v>
      </c>
      <c r="E148" t="s">
        <v>22</v>
      </c>
      <c r="F148" t="s">
        <v>7</v>
      </c>
      <c r="G148" t="s">
        <v>84</v>
      </c>
      <c r="K148">
        <v>5643.58</v>
      </c>
      <c r="L148">
        <v>3547.12</v>
      </c>
      <c r="M148">
        <f>M147-B148</f>
        <v>53</v>
      </c>
      <c r="N148" s="39">
        <f t="shared" ref="N148" si="144">SUM(K148:M148)</f>
        <v>9243.7000000000007</v>
      </c>
      <c r="O148" s="39">
        <f t="shared" ref="O148" si="145">N148-4000</f>
        <v>5243.7000000000007</v>
      </c>
      <c r="P148" s="25">
        <f>O148-Ahorros!$E$4</f>
        <v>243.70000000000073</v>
      </c>
    </row>
    <row r="149" spans="1:16" x14ac:dyDescent="0.25">
      <c r="A149" s="1">
        <v>43590</v>
      </c>
      <c r="B149">
        <v>85</v>
      </c>
      <c r="C149" t="s">
        <v>93</v>
      </c>
      <c r="D149" t="s">
        <v>93</v>
      </c>
      <c r="E149" t="s">
        <v>22</v>
      </c>
      <c r="F149" t="s">
        <v>131</v>
      </c>
      <c r="G149" t="s">
        <v>93</v>
      </c>
      <c r="K149">
        <f t="shared" ref="K149:K154" si="146">K148-B149</f>
        <v>5558.58</v>
      </c>
      <c r="L149">
        <v>3547.12</v>
      </c>
      <c r="M149">
        <v>53</v>
      </c>
      <c r="N149" s="39">
        <f t="shared" ref="N149:N154" si="147">SUM(K149:M149)</f>
        <v>9158.7000000000007</v>
      </c>
      <c r="O149" s="39">
        <f t="shared" ref="O149:O154" si="148">N149-4000</f>
        <v>5158.7000000000007</v>
      </c>
      <c r="P149" s="25">
        <f>O149-Ahorros!$E$4</f>
        <v>158.70000000000073</v>
      </c>
    </row>
    <row r="150" spans="1:16" x14ac:dyDescent="0.25">
      <c r="A150" s="1">
        <v>43591</v>
      </c>
      <c r="B150">
        <v>350</v>
      </c>
      <c r="C150" t="s">
        <v>213</v>
      </c>
      <c r="D150" t="s">
        <v>214</v>
      </c>
      <c r="E150" t="s">
        <v>22</v>
      </c>
      <c r="F150" t="s">
        <v>32</v>
      </c>
      <c r="G150" t="s">
        <v>215</v>
      </c>
      <c r="K150">
        <f t="shared" si="146"/>
        <v>5208.58</v>
      </c>
      <c r="L150">
        <v>3547.12</v>
      </c>
      <c r="M150">
        <v>53</v>
      </c>
      <c r="N150">
        <f t="shared" si="147"/>
        <v>8808.7000000000007</v>
      </c>
      <c r="O150">
        <f t="shared" si="148"/>
        <v>4808.7000000000007</v>
      </c>
      <c r="P150" s="25">
        <f>O150-Ahorros!$E$4</f>
        <v>-191.29999999999927</v>
      </c>
    </row>
    <row r="151" spans="1:16" x14ac:dyDescent="0.25">
      <c r="A151" s="1">
        <v>43591</v>
      </c>
      <c r="B151">
        <v>80</v>
      </c>
      <c r="C151" t="s">
        <v>216</v>
      </c>
      <c r="D151" t="s">
        <v>217</v>
      </c>
      <c r="E151" t="s">
        <v>22</v>
      </c>
      <c r="F151" t="s">
        <v>32</v>
      </c>
      <c r="G151" t="s">
        <v>218</v>
      </c>
      <c r="K151">
        <f t="shared" si="146"/>
        <v>5128.58</v>
      </c>
      <c r="L151">
        <v>3547.12</v>
      </c>
      <c r="M151">
        <v>53</v>
      </c>
      <c r="N151">
        <f t="shared" si="147"/>
        <v>8728.7000000000007</v>
      </c>
      <c r="O151">
        <f t="shared" si="148"/>
        <v>4728.7000000000007</v>
      </c>
      <c r="P151" s="25">
        <f>O151-Ahorros!$E$4</f>
        <v>-271.29999999999927</v>
      </c>
    </row>
    <row r="152" spans="1:16" x14ac:dyDescent="0.25">
      <c r="A152" s="1">
        <v>43591</v>
      </c>
      <c r="B152">
        <v>17.5</v>
      </c>
      <c r="C152" t="s">
        <v>219</v>
      </c>
      <c r="D152" t="s">
        <v>220</v>
      </c>
      <c r="E152" t="s">
        <v>22</v>
      </c>
      <c r="F152" t="s">
        <v>131</v>
      </c>
      <c r="G152" t="s">
        <v>84</v>
      </c>
      <c r="K152">
        <f t="shared" si="146"/>
        <v>5111.08</v>
      </c>
      <c r="L152">
        <v>3547.12</v>
      </c>
      <c r="M152">
        <v>53</v>
      </c>
      <c r="N152">
        <f t="shared" si="147"/>
        <v>8711.2000000000007</v>
      </c>
      <c r="O152">
        <f t="shared" si="148"/>
        <v>4711.2000000000007</v>
      </c>
      <c r="P152" s="25">
        <f>O152-Ahorros!$E$4</f>
        <v>-288.79999999999927</v>
      </c>
    </row>
    <row r="153" spans="1:16" x14ac:dyDescent="0.25">
      <c r="A153" s="1">
        <v>43591</v>
      </c>
      <c r="B153">
        <v>15.6</v>
      </c>
      <c r="C153" t="s">
        <v>221</v>
      </c>
      <c r="D153" t="s">
        <v>69</v>
      </c>
      <c r="E153" t="s">
        <v>22</v>
      </c>
      <c r="F153" t="s">
        <v>131</v>
      </c>
      <c r="G153" t="s">
        <v>84</v>
      </c>
      <c r="K153">
        <f t="shared" si="146"/>
        <v>5095.4799999999996</v>
      </c>
      <c r="L153">
        <v>3547.12</v>
      </c>
      <c r="M153">
        <v>53</v>
      </c>
      <c r="N153">
        <f t="shared" si="147"/>
        <v>8695.5999999999985</v>
      </c>
      <c r="O153">
        <f t="shared" si="148"/>
        <v>4695.5999999999985</v>
      </c>
      <c r="P153" s="25">
        <f>O153-Ahorros!$E$4</f>
        <v>-304.40000000000146</v>
      </c>
    </row>
    <row r="154" spans="1:16" x14ac:dyDescent="0.25">
      <c r="A154" s="1">
        <v>43591</v>
      </c>
      <c r="B154">
        <v>31.3</v>
      </c>
      <c r="C154" t="s">
        <v>222</v>
      </c>
      <c r="D154" t="s">
        <v>82</v>
      </c>
      <c r="E154" t="s">
        <v>22</v>
      </c>
      <c r="F154" t="s">
        <v>32</v>
      </c>
      <c r="G154" t="s">
        <v>84</v>
      </c>
      <c r="K154">
        <f t="shared" si="146"/>
        <v>5064.1799999999994</v>
      </c>
      <c r="L154">
        <v>3547.12</v>
      </c>
      <c r="M154">
        <v>53</v>
      </c>
      <c r="N154">
        <f t="shared" si="147"/>
        <v>8664.2999999999993</v>
      </c>
      <c r="O154">
        <f t="shared" si="148"/>
        <v>4664.2999999999993</v>
      </c>
      <c r="P154" s="25">
        <f>O154-Ahorros!$E$4</f>
        <v>-335.70000000000073</v>
      </c>
    </row>
    <row r="155" spans="1:16" x14ac:dyDescent="0.25">
      <c r="A155" s="1">
        <v>43592</v>
      </c>
      <c r="B155">
        <v>9</v>
      </c>
      <c r="C155" t="s">
        <v>223</v>
      </c>
      <c r="D155" t="s">
        <v>82</v>
      </c>
      <c r="E155" t="s">
        <v>22</v>
      </c>
      <c r="F155" t="s">
        <v>18</v>
      </c>
      <c r="G155" t="s">
        <v>81</v>
      </c>
      <c r="K155">
        <v>5064.18</v>
      </c>
      <c r="L155">
        <f>L154-B155</f>
        <v>3538.12</v>
      </c>
      <c r="M155">
        <v>53</v>
      </c>
      <c r="N155" s="40">
        <f t="shared" ref="N155:N156" si="149">SUM(K155:M155)</f>
        <v>8655.2999999999993</v>
      </c>
      <c r="O155" s="40">
        <f t="shared" ref="O155:O156" si="150">N155-4000</f>
        <v>4655.2999999999993</v>
      </c>
      <c r="P155" s="25">
        <f>O155-Ahorros!$E$4</f>
        <v>-344.70000000000073</v>
      </c>
    </row>
    <row r="156" spans="1:16" x14ac:dyDescent="0.25">
      <c r="A156" s="1">
        <v>43592</v>
      </c>
      <c r="B156">
        <v>79</v>
      </c>
      <c r="C156" t="s">
        <v>216</v>
      </c>
      <c r="D156" t="s">
        <v>217</v>
      </c>
      <c r="E156" t="s">
        <v>22</v>
      </c>
      <c r="F156" t="s">
        <v>18</v>
      </c>
      <c r="G156" t="s">
        <v>218</v>
      </c>
      <c r="K156">
        <v>5064.18</v>
      </c>
      <c r="L156">
        <f>L155-B156</f>
        <v>3459.12</v>
      </c>
      <c r="M156">
        <v>53</v>
      </c>
      <c r="N156">
        <f t="shared" si="149"/>
        <v>8576.2999999999993</v>
      </c>
      <c r="O156">
        <f t="shared" si="150"/>
        <v>4576.2999999999993</v>
      </c>
      <c r="P156" s="25">
        <f>O156-Ahorros!$E$4</f>
        <v>-423.70000000000073</v>
      </c>
    </row>
    <row r="157" spans="1:16" x14ac:dyDescent="0.25">
      <c r="A157" s="1">
        <v>43593</v>
      </c>
      <c r="B157">
        <v>38</v>
      </c>
      <c r="C157" t="s">
        <v>99</v>
      </c>
      <c r="D157" t="s">
        <v>82</v>
      </c>
      <c r="E157" t="s">
        <v>22</v>
      </c>
      <c r="F157" t="s">
        <v>7</v>
      </c>
      <c r="G157" t="s">
        <v>81</v>
      </c>
      <c r="K157">
        <v>5064.18</v>
      </c>
      <c r="L157">
        <v>3459.12</v>
      </c>
      <c r="M157">
        <f>M156-B157</f>
        <v>15</v>
      </c>
      <c r="N157" s="41">
        <f t="shared" ref="N157" si="151">SUM(K157:M157)</f>
        <v>8538.2999999999993</v>
      </c>
      <c r="O157" s="41">
        <f t="shared" ref="O157" si="152">N157-4000</f>
        <v>4538.2999999999993</v>
      </c>
      <c r="P157" s="25">
        <f>O157-Ahorros!$E$4</f>
        <v>-461.70000000000073</v>
      </c>
    </row>
    <row r="158" spans="1:16" x14ac:dyDescent="0.25">
      <c r="A158" s="1">
        <v>43594</v>
      </c>
      <c r="B158">
        <v>20</v>
      </c>
      <c r="C158" t="s">
        <v>224</v>
      </c>
      <c r="D158" t="s">
        <v>69</v>
      </c>
      <c r="E158" t="s">
        <v>22</v>
      </c>
      <c r="F158" t="s">
        <v>18</v>
      </c>
      <c r="G158" t="s">
        <v>81</v>
      </c>
      <c r="K158">
        <v>5064.18</v>
      </c>
      <c r="L158">
        <f>L157-B158</f>
        <v>3439.12</v>
      </c>
      <c r="M158">
        <v>15</v>
      </c>
      <c r="N158" s="42">
        <f t="shared" ref="N158" si="153">SUM(K158:M158)</f>
        <v>8518.2999999999993</v>
      </c>
      <c r="O158" s="42">
        <f t="shared" ref="O158" si="154">N158-4000</f>
        <v>4518.2999999999993</v>
      </c>
      <c r="P158" s="25">
        <f>O158-Ahorros!$E$4</f>
        <v>-481.70000000000073</v>
      </c>
    </row>
    <row r="159" spans="1:16" x14ac:dyDescent="0.25">
      <c r="A159" s="1">
        <v>43594</v>
      </c>
      <c r="B159">
        <v>10</v>
      </c>
      <c r="C159" t="s">
        <v>177</v>
      </c>
      <c r="D159" t="s">
        <v>43</v>
      </c>
      <c r="E159" t="s">
        <v>22</v>
      </c>
      <c r="F159" t="s">
        <v>7</v>
      </c>
      <c r="G159" t="s">
        <v>44</v>
      </c>
      <c r="K159">
        <v>5064.18</v>
      </c>
      <c r="L159">
        <v>3439.12</v>
      </c>
      <c r="M159">
        <f>M158-B159</f>
        <v>5</v>
      </c>
      <c r="N159" s="42">
        <f t="shared" ref="N159" si="155">SUM(K159:M159)</f>
        <v>8508.2999999999993</v>
      </c>
      <c r="O159" s="42">
        <f t="shared" ref="O159" si="156">N159-4000</f>
        <v>4508.2999999999993</v>
      </c>
      <c r="P159" s="25">
        <f>O159-Ahorros!$E$4</f>
        <v>-491.70000000000073</v>
      </c>
    </row>
    <row r="160" spans="1:16" x14ac:dyDescent="0.25">
      <c r="A160" s="1">
        <v>43595</v>
      </c>
      <c r="B160">
        <v>18.899999999999999</v>
      </c>
      <c r="C160" t="s">
        <v>225</v>
      </c>
      <c r="D160" t="s">
        <v>31</v>
      </c>
      <c r="E160" t="s">
        <v>22</v>
      </c>
      <c r="F160" t="s">
        <v>18</v>
      </c>
      <c r="G160" t="s">
        <v>81</v>
      </c>
      <c r="K160">
        <v>5064.18</v>
      </c>
      <c r="L160">
        <f>L159-B160</f>
        <v>3420.22</v>
      </c>
      <c r="M160">
        <v>5</v>
      </c>
      <c r="N160" s="43">
        <f t="shared" ref="N160:N161" si="157">SUM(K160:M160)</f>
        <v>8489.4</v>
      </c>
      <c r="O160" s="43">
        <f t="shared" ref="O160:O161" si="158">N160-4000</f>
        <v>4489.3999999999996</v>
      </c>
      <c r="P160" s="25">
        <f>O160-Ahorros!$E$4</f>
        <v>-510.60000000000036</v>
      </c>
    </row>
    <row r="161" spans="1:16" x14ac:dyDescent="0.25">
      <c r="A161" s="1">
        <v>43595</v>
      </c>
      <c r="B161">
        <v>223.96</v>
      </c>
      <c r="C161" t="s">
        <v>72</v>
      </c>
      <c r="D161" t="s">
        <v>72</v>
      </c>
      <c r="E161" t="s">
        <v>22</v>
      </c>
      <c r="F161" t="s">
        <v>18</v>
      </c>
      <c r="G161" t="s">
        <v>145</v>
      </c>
      <c r="K161">
        <v>5064.18</v>
      </c>
      <c r="L161">
        <f>L160-B161</f>
        <v>3196.2599999999998</v>
      </c>
      <c r="M161">
        <v>5</v>
      </c>
      <c r="N161">
        <f t="shared" si="157"/>
        <v>8265.44</v>
      </c>
      <c r="O161">
        <f t="shared" si="158"/>
        <v>4265.4400000000005</v>
      </c>
      <c r="P161" s="25">
        <f>O161-Ahorros!$E$4</f>
        <v>-734.55999999999949</v>
      </c>
    </row>
    <row r="162" spans="1:16" x14ac:dyDescent="0.25">
      <c r="A162" s="1">
        <v>43596</v>
      </c>
      <c r="B162">
        <v>32.5</v>
      </c>
      <c r="C162" t="s">
        <v>226</v>
      </c>
      <c r="D162" t="s">
        <v>69</v>
      </c>
      <c r="E162" t="s">
        <v>22</v>
      </c>
      <c r="F162" t="s">
        <v>32</v>
      </c>
      <c r="G162" t="s">
        <v>163</v>
      </c>
      <c r="K162">
        <f>K161-B162</f>
        <v>5031.68</v>
      </c>
      <c r="L162">
        <v>3196.26</v>
      </c>
      <c r="M162">
        <v>5</v>
      </c>
      <c r="N162" s="43">
        <f t="shared" ref="N162:N164" si="159">SUM(K162:M162)</f>
        <v>8232.94</v>
      </c>
      <c r="O162" s="43">
        <f t="shared" ref="O162:O164" si="160">N162-4000</f>
        <v>4232.9400000000005</v>
      </c>
      <c r="P162" s="25">
        <f>O162-Ahorros!$E$4</f>
        <v>-767.05999999999949</v>
      </c>
    </row>
    <row r="163" spans="1:16" x14ac:dyDescent="0.25">
      <c r="A163" s="1">
        <v>43596</v>
      </c>
      <c r="B163">
        <v>26.5</v>
      </c>
      <c r="C163" t="s">
        <v>227</v>
      </c>
      <c r="D163" t="s">
        <v>69</v>
      </c>
      <c r="E163" t="s">
        <v>22</v>
      </c>
      <c r="F163" t="s">
        <v>32</v>
      </c>
      <c r="G163" t="s">
        <v>113</v>
      </c>
      <c r="K163">
        <f>K162-B163</f>
        <v>5005.18</v>
      </c>
      <c r="L163">
        <v>3196.26</v>
      </c>
      <c r="M163">
        <v>5</v>
      </c>
      <c r="N163">
        <f t="shared" si="159"/>
        <v>8206.44</v>
      </c>
      <c r="O163">
        <f t="shared" si="160"/>
        <v>4206.4400000000005</v>
      </c>
      <c r="P163" s="25">
        <f>O163-Ahorros!$E$4</f>
        <v>-793.55999999999949</v>
      </c>
    </row>
    <row r="164" spans="1:16" x14ac:dyDescent="0.25">
      <c r="A164" s="1">
        <v>43596</v>
      </c>
      <c r="B164">
        <v>149</v>
      </c>
      <c r="C164" t="s">
        <v>228</v>
      </c>
      <c r="D164" t="s">
        <v>229</v>
      </c>
      <c r="E164" t="s">
        <v>22</v>
      </c>
      <c r="F164" t="s">
        <v>32</v>
      </c>
      <c r="G164" t="s">
        <v>230</v>
      </c>
      <c r="K164">
        <f>K163-B164</f>
        <v>4856.18</v>
      </c>
      <c r="L164">
        <v>3196.26</v>
      </c>
      <c r="M164">
        <v>5</v>
      </c>
      <c r="N164">
        <f t="shared" si="159"/>
        <v>8057.4400000000005</v>
      </c>
      <c r="O164">
        <f t="shared" si="160"/>
        <v>4057.4400000000005</v>
      </c>
      <c r="P164" s="25">
        <f>O164-Ahorros!$E$4</f>
        <v>-942.55999999999949</v>
      </c>
    </row>
    <row r="165" spans="1:16" x14ac:dyDescent="0.25">
      <c r="A165" s="1">
        <v>43598</v>
      </c>
      <c r="B165">
        <v>25.9</v>
      </c>
      <c r="C165" t="s">
        <v>225</v>
      </c>
      <c r="D165" t="s">
        <v>31</v>
      </c>
      <c r="E165" t="s">
        <v>22</v>
      </c>
      <c r="F165" t="s">
        <v>18</v>
      </c>
      <c r="G165" t="s">
        <v>81</v>
      </c>
      <c r="K165">
        <v>4856.18</v>
      </c>
      <c r="L165">
        <f t="shared" ref="L165:L172" si="161">L164-B165</f>
        <v>3170.36</v>
      </c>
      <c r="M165">
        <v>5</v>
      </c>
      <c r="N165" s="43">
        <f t="shared" ref="N165:N175" si="162">SUM(K165:M165)</f>
        <v>8031.5400000000009</v>
      </c>
      <c r="O165" s="43">
        <f t="shared" ref="O165:O175" si="163">N165-4000</f>
        <v>4031.5400000000009</v>
      </c>
      <c r="P165" s="25">
        <f>O165-Ahorros!$E$4</f>
        <v>-968.45999999999913</v>
      </c>
    </row>
    <row r="166" spans="1:16" x14ac:dyDescent="0.25">
      <c r="A166" s="1">
        <v>43598</v>
      </c>
      <c r="B166">
        <v>12.5</v>
      </c>
      <c r="C166" t="s">
        <v>231</v>
      </c>
      <c r="D166" t="s">
        <v>82</v>
      </c>
      <c r="E166" t="s">
        <v>22</v>
      </c>
      <c r="F166" t="s">
        <v>18</v>
      </c>
      <c r="G166" t="s">
        <v>84</v>
      </c>
      <c r="K166">
        <v>4856.18</v>
      </c>
      <c r="L166">
        <f t="shared" si="161"/>
        <v>3157.86</v>
      </c>
      <c r="M166">
        <v>5</v>
      </c>
      <c r="N166">
        <f t="shared" si="162"/>
        <v>8019.0400000000009</v>
      </c>
      <c r="O166">
        <f t="shared" si="163"/>
        <v>4019.0400000000009</v>
      </c>
      <c r="P166" s="25">
        <f>O166-Ahorros!$E$4</f>
        <v>-980.95999999999913</v>
      </c>
    </row>
    <row r="167" spans="1:16" x14ac:dyDescent="0.25">
      <c r="A167" s="1">
        <v>43598</v>
      </c>
      <c r="B167">
        <v>22.76</v>
      </c>
      <c r="C167" t="s">
        <v>208</v>
      </c>
      <c r="D167" t="s">
        <v>82</v>
      </c>
      <c r="E167" t="s">
        <v>22</v>
      </c>
      <c r="F167" t="s">
        <v>18</v>
      </c>
      <c r="G167" t="s">
        <v>84</v>
      </c>
      <c r="K167">
        <v>4856.18</v>
      </c>
      <c r="L167" s="43">
        <f t="shared" si="161"/>
        <v>3135.1</v>
      </c>
      <c r="M167">
        <v>5</v>
      </c>
      <c r="N167">
        <f t="shared" si="162"/>
        <v>7996.2800000000007</v>
      </c>
      <c r="O167">
        <f t="shared" si="163"/>
        <v>3996.2800000000007</v>
      </c>
      <c r="P167" s="25">
        <f>O167-Ahorros!$E$4</f>
        <v>-1003.7199999999993</v>
      </c>
    </row>
    <row r="168" spans="1:16" x14ac:dyDescent="0.25">
      <c r="A168" s="1">
        <v>43598</v>
      </c>
      <c r="B168">
        <v>38.21</v>
      </c>
      <c r="C168" t="s">
        <v>83</v>
      </c>
      <c r="D168" t="s">
        <v>82</v>
      </c>
      <c r="E168" t="s">
        <v>22</v>
      </c>
      <c r="F168" t="s">
        <v>18</v>
      </c>
      <c r="G168" t="s">
        <v>84</v>
      </c>
      <c r="K168">
        <v>4856.18</v>
      </c>
      <c r="L168" s="43">
        <f t="shared" si="161"/>
        <v>3096.89</v>
      </c>
      <c r="M168">
        <v>5</v>
      </c>
      <c r="N168">
        <f t="shared" si="162"/>
        <v>7958.07</v>
      </c>
      <c r="O168">
        <f t="shared" si="163"/>
        <v>3958.0699999999997</v>
      </c>
      <c r="P168" s="25">
        <f>O168-Ahorros!$E$4</f>
        <v>-1041.9300000000003</v>
      </c>
    </row>
    <row r="169" spans="1:16" x14ac:dyDescent="0.25">
      <c r="A169" s="1">
        <v>43598</v>
      </c>
      <c r="B169">
        <v>12</v>
      </c>
      <c r="C169" t="s">
        <v>232</v>
      </c>
      <c r="D169" t="s">
        <v>82</v>
      </c>
      <c r="E169" t="s">
        <v>22</v>
      </c>
      <c r="F169" t="s">
        <v>18</v>
      </c>
      <c r="G169" t="s">
        <v>84</v>
      </c>
      <c r="K169">
        <v>4856.18</v>
      </c>
      <c r="L169" s="43">
        <f t="shared" si="161"/>
        <v>3084.89</v>
      </c>
      <c r="M169">
        <v>5</v>
      </c>
      <c r="N169">
        <f t="shared" si="162"/>
        <v>7946.07</v>
      </c>
      <c r="O169">
        <f t="shared" si="163"/>
        <v>3946.0699999999997</v>
      </c>
      <c r="P169" s="25">
        <f>O169-Ahorros!$E$4</f>
        <v>-1053.9300000000003</v>
      </c>
    </row>
    <row r="170" spans="1:16" x14ac:dyDescent="0.25">
      <c r="A170" s="1">
        <v>43598</v>
      </c>
      <c r="B170">
        <v>22</v>
      </c>
      <c r="C170" t="s">
        <v>153</v>
      </c>
      <c r="D170" t="s">
        <v>82</v>
      </c>
      <c r="E170" t="s">
        <v>22</v>
      </c>
      <c r="F170" t="s">
        <v>18</v>
      </c>
      <c r="G170" t="s">
        <v>84</v>
      </c>
      <c r="K170">
        <v>4856.18</v>
      </c>
      <c r="L170" s="43">
        <f t="shared" si="161"/>
        <v>3062.89</v>
      </c>
      <c r="M170">
        <v>5</v>
      </c>
      <c r="N170">
        <f t="shared" si="162"/>
        <v>7924.07</v>
      </c>
      <c r="O170">
        <f t="shared" si="163"/>
        <v>3924.0699999999997</v>
      </c>
      <c r="P170" s="25">
        <f>O170-Ahorros!$E$4</f>
        <v>-1075.9300000000003</v>
      </c>
    </row>
    <row r="171" spans="1:16" x14ac:dyDescent="0.25">
      <c r="A171" s="1">
        <v>43598</v>
      </c>
      <c r="B171">
        <v>15.16</v>
      </c>
      <c r="C171" t="s">
        <v>184</v>
      </c>
      <c r="D171" t="s">
        <v>82</v>
      </c>
      <c r="E171" t="s">
        <v>22</v>
      </c>
      <c r="F171" t="s">
        <v>18</v>
      </c>
      <c r="G171" t="s">
        <v>84</v>
      </c>
      <c r="K171">
        <v>4856.18</v>
      </c>
      <c r="L171" s="43">
        <f t="shared" si="161"/>
        <v>3047.73</v>
      </c>
      <c r="M171">
        <v>5</v>
      </c>
      <c r="N171">
        <f t="shared" si="162"/>
        <v>7908.91</v>
      </c>
      <c r="O171">
        <f t="shared" si="163"/>
        <v>3908.91</v>
      </c>
      <c r="P171" s="25">
        <f>O171-Ahorros!$E$4</f>
        <v>-1091.0900000000001</v>
      </c>
    </row>
    <row r="172" spans="1:16" x14ac:dyDescent="0.25">
      <c r="A172" s="1">
        <v>43598</v>
      </c>
      <c r="B172">
        <v>36.25</v>
      </c>
      <c r="C172" t="s">
        <v>87</v>
      </c>
      <c r="D172" t="s">
        <v>82</v>
      </c>
      <c r="E172" t="s">
        <v>22</v>
      </c>
      <c r="F172" t="s">
        <v>18</v>
      </c>
      <c r="G172" t="s">
        <v>84</v>
      </c>
      <c r="K172">
        <v>4856.18</v>
      </c>
      <c r="L172" s="43">
        <f t="shared" si="161"/>
        <v>3011.48</v>
      </c>
      <c r="M172">
        <v>5</v>
      </c>
      <c r="N172">
        <f t="shared" si="162"/>
        <v>7872.66</v>
      </c>
      <c r="O172">
        <f t="shared" si="163"/>
        <v>3872.66</v>
      </c>
      <c r="P172" s="25">
        <f>O172-Ahorros!$E$4</f>
        <v>-1127.3400000000001</v>
      </c>
    </row>
    <row r="173" spans="1:16" x14ac:dyDescent="0.25">
      <c r="A173" s="1">
        <v>43600</v>
      </c>
      <c r="B173">
        <v>27.71</v>
      </c>
      <c r="C173" t="s">
        <v>233</v>
      </c>
      <c r="D173" t="s">
        <v>69</v>
      </c>
      <c r="E173" t="s">
        <v>22</v>
      </c>
      <c r="F173" t="s">
        <v>18</v>
      </c>
      <c r="G173" t="s">
        <v>234</v>
      </c>
      <c r="K173">
        <v>4856.18</v>
      </c>
      <c r="L173">
        <f>L172-B173</f>
        <v>2983.77</v>
      </c>
      <c r="M173">
        <v>5</v>
      </c>
      <c r="N173">
        <f t="shared" si="162"/>
        <v>7844.9500000000007</v>
      </c>
      <c r="O173">
        <f t="shared" si="163"/>
        <v>3844.9500000000007</v>
      </c>
      <c r="P173" s="25">
        <f>O173-Ahorros!$E$4</f>
        <v>-1155.0499999999993</v>
      </c>
    </row>
    <row r="174" spans="1:16" x14ac:dyDescent="0.25">
      <c r="A174" s="1">
        <v>43600</v>
      </c>
      <c r="B174">
        <v>62.54</v>
      </c>
      <c r="C174" t="s">
        <v>235</v>
      </c>
      <c r="D174" t="s">
        <v>31</v>
      </c>
      <c r="E174" t="s">
        <v>22</v>
      </c>
      <c r="F174" t="s">
        <v>18</v>
      </c>
      <c r="G174" t="s">
        <v>234</v>
      </c>
      <c r="K174">
        <v>4856.18</v>
      </c>
      <c r="L174">
        <f>L173-B174</f>
        <v>2921.23</v>
      </c>
      <c r="M174">
        <v>5</v>
      </c>
      <c r="N174">
        <f t="shared" si="162"/>
        <v>7782.41</v>
      </c>
      <c r="O174">
        <f t="shared" si="163"/>
        <v>3782.41</v>
      </c>
      <c r="P174" s="25">
        <f>O174-Ahorros!$E$4</f>
        <v>-1217.5900000000001</v>
      </c>
    </row>
    <row r="175" spans="1:16" x14ac:dyDescent="0.25">
      <c r="A175" s="1">
        <v>43600</v>
      </c>
      <c r="B175">
        <v>9.5</v>
      </c>
      <c r="C175" t="s">
        <v>125</v>
      </c>
      <c r="D175" t="s">
        <v>28</v>
      </c>
      <c r="E175" t="s">
        <v>22</v>
      </c>
      <c r="F175" t="s">
        <v>18</v>
      </c>
      <c r="G175" t="s">
        <v>163</v>
      </c>
      <c r="K175">
        <v>4856.18</v>
      </c>
      <c r="L175" s="44">
        <f>L174-B175</f>
        <v>2911.73</v>
      </c>
      <c r="M175">
        <v>5</v>
      </c>
      <c r="N175">
        <f t="shared" si="162"/>
        <v>7772.91</v>
      </c>
      <c r="O175">
        <f t="shared" si="163"/>
        <v>3772.91</v>
      </c>
      <c r="P175" s="25">
        <f>O175-Ahorros!$E$4</f>
        <v>-1227.0900000000001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4"/>
  <sheetViews>
    <sheetView topLeftCell="B1" workbookViewId="0">
      <pane ySplit="3" topLeftCell="A4" activePane="bottomLeft" state="frozen"/>
      <selection pane="bottomLeft" activeCell="B12" sqref="B12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18900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58735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39835</v>
      </c>
      <c r="P3" t="s">
        <v>65</v>
      </c>
      <c r="Q3">
        <f>N3/Q2</f>
        <v>9.9587500000000002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10752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  <row r="13" spans="1:17" x14ac:dyDescent="0.25">
      <c r="I13" s="1">
        <v>43570</v>
      </c>
      <c r="J13">
        <v>2000</v>
      </c>
      <c r="K13" t="s">
        <v>60</v>
      </c>
    </row>
    <row r="14" spans="1:17" x14ac:dyDescent="0.25">
      <c r="I14" s="1">
        <v>43586</v>
      </c>
      <c r="J14">
        <v>2000</v>
      </c>
      <c r="K14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T22"/>
  <sheetViews>
    <sheetView workbookViewId="0">
      <selection activeCell="G9" sqref="G9"/>
    </sheetView>
  </sheetViews>
  <sheetFormatPr baseColWidth="10" defaultRowHeight="15" x14ac:dyDescent="0.25"/>
  <cols>
    <col min="19" max="19" width="23.28515625" customWidth="1"/>
    <col min="20" max="20" width="13.7109375" customWidth="1"/>
  </cols>
  <sheetData>
    <row r="2" spans="1:9" x14ac:dyDescent="0.25">
      <c r="A2" s="46" t="s">
        <v>98</v>
      </c>
      <c r="B2" s="46"/>
      <c r="C2" s="46"/>
      <c r="D2" s="46"/>
      <c r="E2" s="46"/>
      <c r="F2" s="46"/>
      <c r="G2" s="46"/>
    </row>
    <row r="3" spans="1:9" ht="15.75" thickBot="1" x14ac:dyDescent="0.3"/>
    <row r="4" spans="1:9" ht="15.75" thickBot="1" x14ac:dyDescent="0.3">
      <c r="A4" s="37" t="s">
        <v>4</v>
      </c>
      <c r="B4" s="12" t="s">
        <v>3</v>
      </c>
      <c r="D4" s="37" t="s">
        <v>12</v>
      </c>
      <c r="E4" s="12">
        <f>SUM(B:B)</f>
        <v>5000</v>
      </c>
      <c r="G4" s="38" t="s">
        <v>129</v>
      </c>
      <c r="H4" s="19">
        <v>2000</v>
      </c>
      <c r="I4" s="18">
        <v>43570</v>
      </c>
    </row>
    <row r="5" spans="1:9" x14ac:dyDescent="0.25">
      <c r="A5" s="1">
        <v>43448</v>
      </c>
      <c r="B5">
        <v>500</v>
      </c>
      <c r="H5">
        <v>3500</v>
      </c>
      <c r="I5" s="1">
        <v>43585</v>
      </c>
    </row>
    <row r="6" spans="1:9" x14ac:dyDescent="0.25">
      <c r="A6" s="1">
        <v>43465</v>
      </c>
      <c r="B6">
        <v>500</v>
      </c>
    </row>
    <row r="7" spans="1:9" x14ac:dyDescent="0.25">
      <c r="A7" s="1">
        <v>43480</v>
      </c>
      <c r="B7">
        <v>500</v>
      </c>
    </row>
    <row r="8" spans="1:9" x14ac:dyDescent="0.25">
      <c r="A8" s="1">
        <v>43496</v>
      </c>
      <c r="B8">
        <v>500</v>
      </c>
    </row>
    <row r="9" spans="1:9" x14ac:dyDescent="0.25">
      <c r="A9" s="1">
        <v>43511</v>
      </c>
      <c r="B9">
        <v>500</v>
      </c>
    </row>
    <row r="10" spans="1:9" x14ac:dyDescent="0.25">
      <c r="A10" s="1">
        <v>43524</v>
      </c>
      <c r="B10">
        <v>500</v>
      </c>
    </row>
    <row r="11" spans="1:9" x14ac:dyDescent="0.25">
      <c r="A11" s="1">
        <v>43539</v>
      </c>
      <c r="B11">
        <v>500</v>
      </c>
    </row>
    <row r="12" spans="1:9" x14ac:dyDescent="0.25">
      <c r="A12" s="1">
        <v>43553</v>
      </c>
      <c r="B12">
        <v>500</v>
      </c>
    </row>
    <row r="13" spans="1:9" x14ac:dyDescent="0.25">
      <c r="A13" s="1">
        <v>43570</v>
      </c>
      <c r="B13">
        <v>500</v>
      </c>
    </row>
    <row r="14" spans="1:9" x14ac:dyDescent="0.25">
      <c r="A14" s="1">
        <v>43585</v>
      </c>
      <c r="B14">
        <v>500</v>
      </c>
    </row>
    <row r="17" spans="12:20" x14ac:dyDescent="0.25">
      <c r="S17" s="34" t="s">
        <v>197</v>
      </c>
      <c r="T17" s="34" t="s">
        <v>198</v>
      </c>
    </row>
    <row r="18" spans="12:20" x14ac:dyDescent="0.25">
      <c r="L18" t="s">
        <v>36</v>
      </c>
      <c r="M18">
        <v>6640</v>
      </c>
      <c r="O18" t="s">
        <v>21</v>
      </c>
      <c r="P18">
        <v>3000</v>
      </c>
      <c r="R18" s="32">
        <v>1871</v>
      </c>
      <c r="S18" s="11">
        <f>SUM(R18:R20)</f>
        <v>5827</v>
      </c>
      <c r="T18" s="11">
        <f>M18-S18</f>
        <v>813</v>
      </c>
    </row>
    <row r="19" spans="12:20" x14ac:dyDescent="0.25">
      <c r="L19" t="s">
        <v>179</v>
      </c>
      <c r="M19">
        <f>M18-SUM(P:P)</f>
        <v>643</v>
      </c>
      <c r="O19" t="s">
        <v>96</v>
      </c>
      <c r="P19">
        <v>1900</v>
      </c>
      <c r="R19" s="32">
        <v>2258</v>
      </c>
    </row>
    <row r="20" spans="12:20" x14ac:dyDescent="0.25">
      <c r="P20">
        <v>97</v>
      </c>
      <c r="R20" s="32">
        <v>1698</v>
      </c>
    </row>
    <row r="21" spans="12:20" x14ac:dyDescent="0.25">
      <c r="P21">
        <v>500</v>
      </c>
    </row>
    <row r="22" spans="12:20" x14ac:dyDescent="0.25">
      <c r="P22">
        <v>500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2019-05-15T20:54:21Z</dcterms:modified>
</cp:coreProperties>
</file>