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33143A5-B995-4F37-9D15-25F800653B4A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Transacciones" sheetId="1" r:id="rId1"/>
    <sheet name="Deudas" sheetId="2" r:id="rId2"/>
    <sheet name="Ahorr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25" i="1" l="1"/>
  <c r="O125" i="1"/>
  <c r="P125" i="1" s="1"/>
  <c r="K125" i="1"/>
  <c r="N124" i="1"/>
  <c r="O124" i="1"/>
  <c r="P124" i="1" s="1"/>
  <c r="M124" i="1"/>
  <c r="N123" i="1"/>
  <c r="O123" i="1"/>
  <c r="P123" i="1" s="1"/>
  <c r="L123" i="1"/>
  <c r="P122" i="1"/>
  <c r="M122" i="1"/>
  <c r="N122" i="1"/>
  <c r="O122" i="1" s="1"/>
  <c r="N121" i="1"/>
  <c r="O121" i="1"/>
  <c r="P121" i="1"/>
  <c r="M121" i="1"/>
  <c r="N120" i="1"/>
  <c r="O120" i="1"/>
  <c r="P120" i="1" s="1"/>
  <c r="L120" i="1"/>
  <c r="P119" i="1"/>
  <c r="N119" i="1"/>
  <c r="O119" i="1" s="1"/>
  <c r="K119" i="1"/>
  <c r="N118" i="1"/>
  <c r="O118" i="1"/>
  <c r="P118" i="1" s="1"/>
  <c r="K118" i="1"/>
  <c r="N117" i="1"/>
  <c r="O117" i="1"/>
  <c r="P117" i="1"/>
  <c r="L117" i="1"/>
  <c r="P116" i="1"/>
  <c r="N116" i="1"/>
  <c r="O116" i="1" s="1"/>
  <c r="K116" i="1"/>
  <c r="P115" i="1"/>
  <c r="N115" i="1"/>
  <c r="O115" i="1"/>
  <c r="K115" i="1"/>
  <c r="P114" i="1"/>
  <c r="N114" i="1"/>
  <c r="O114" i="1"/>
  <c r="K114" i="1"/>
  <c r="P113" i="1"/>
  <c r="N113" i="1"/>
  <c r="O113" i="1" s="1"/>
  <c r="K113" i="1"/>
  <c r="P112" i="1"/>
  <c r="N112" i="1"/>
  <c r="O112" i="1"/>
  <c r="K112" i="1"/>
  <c r="P111" i="1"/>
  <c r="N111" i="1"/>
  <c r="O111" i="1"/>
  <c r="K111" i="1"/>
  <c r="P110" i="1"/>
  <c r="N110" i="1"/>
  <c r="O110" i="1" s="1"/>
  <c r="K110" i="1"/>
  <c r="P109" i="1"/>
  <c r="N109" i="1"/>
  <c r="O109" i="1"/>
  <c r="K109" i="1"/>
  <c r="N108" i="1"/>
  <c r="O108" i="1"/>
  <c r="P108" i="1"/>
  <c r="K108" i="1"/>
  <c r="P107" i="1"/>
  <c r="N107" i="1"/>
  <c r="O107" i="1" s="1"/>
  <c r="K107" i="1"/>
  <c r="N106" i="1"/>
  <c r="O106" i="1"/>
  <c r="P106" i="1" s="1"/>
  <c r="K106" i="1"/>
  <c r="M19" i="3" l="1"/>
  <c r="N105" i="1" l="1"/>
  <c r="O105" i="1"/>
  <c r="M105" i="1"/>
  <c r="N104" i="1"/>
  <c r="O104" i="1"/>
  <c r="M104" i="1"/>
  <c r="M103" i="1"/>
  <c r="N103" i="1"/>
  <c r="O103" i="1" s="1"/>
  <c r="N102" i="1"/>
  <c r="O102" i="1"/>
  <c r="M102" i="1"/>
  <c r="N100" i="1"/>
  <c r="O100" i="1"/>
  <c r="N101" i="1"/>
  <c r="O101" i="1"/>
  <c r="M101" i="1"/>
  <c r="K101" i="1"/>
  <c r="K100" i="1"/>
  <c r="N99" i="1"/>
  <c r="O99" i="1"/>
  <c r="N98" i="1"/>
  <c r="O98" i="1"/>
  <c r="N97" i="1"/>
  <c r="O97" i="1"/>
  <c r="L98" i="1"/>
  <c r="L99" i="1"/>
  <c r="L97" i="1"/>
  <c r="N96" i="1" l="1"/>
  <c r="O96" i="1" s="1"/>
  <c r="L96" i="1"/>
  <c r="N95" i="1"/>
  <c r="O95" i="1"/>
  <c r="K95" i="1"/>
  <c r="N94" i="1"/>
  <c r="O94" i="1" s="1"/>
  <c r="K94" i="1"/>
  <c r="N93" i="1" l="1"/>
  <c r="O93" i="1" s="1"/>
  <c r="L93" i="1"/>
  <c r="N92" i="1"/>
  <c r="O92" i="1" s="1"/>
  <c r="L92" i="1"/>
  <c r="N91" i="1" l="1"/>
  <c r="O91" i="1" s="1"/>
  <c r="K91" i="1"/>
  <c r="N90" i="1" l="1"/>
  <c r="O90" i="1"/>
  <c r="K90" i="1"/>
  <c r="N89" i="1"/>
  <c r="O89" i="1" s="1"/>
  <c r="K89" i="1"/>
  <c r="K88" i="1" l="1"/>
  <c r="N88" i="1" s="1"/>
  <c r="O88" i="1" s="1"/>
  <c r="N87" i="1" l="1"/>
  <c r="O87" i="1"/>
  <c r="L87" i="1"/>
  <c r="N86" i="1" l="1"/>
  <c r="O86" i="1" s="1"/>
  <c r="K86" i="1"/>
  <c r="N85" i="1"/>
  <c r="O85" i="1" s="1"/>
  <c r="M85" i="1"/>
  <c r="N84" i="1"/>
  <c r="O84" i="1"/>
  <c r="K84" i="1"/>
  <c r="N83" i="1"/>
  <c r="O83" i="1"/>
  <c r="K83" i="1"/>
  <c r="N82" i="1"/>
  <c r="O82" i="1"/>
  <c r="K82" i="1"/>
  <c r="N81" i="1"/>
  <c r="O81" i="1"/>
  <c r="K81" i="1"/>
  <c r="N80" i="1"/>
  <c r="O80" i="1" s="1"/>
  <c r="K80" i="1"/>
  <c r="N79" i="1"/>
  <c r="O79" i="1" s="1"/>
  <c r="K79" i="1"/>
  <c r="N78" i="1"/>
  <c r="O78" i="1"/>
  <c r="K78" i="1"/>
  <c r="N77" i="1"/>
  <c r="O77" i="1"/>
  <c r="K77" i="1"/>
  <c r="N76" i="1"/>
  <c r="O76" i="1"/>
  <c r="K76" i="1"/>
  <c r="N75" i="1"/>
  <c r="O75" i="1" s="1"/>
  <c r="K75" i="1"/>
  <c r="N74" i="1"/>
  <c r="O74" i="1"/>
  <c r="K74" i="1"/>
  <c r="N73" i="1"/>
  <c r="O73" i="1"/>
  <c r="K73" i="1"/>
  <c r="N72" i="1"/>
  <c r="O72" i="1"/>
  <c r="M72" i="1"/>
  <c r="N71" i="1" l="1"/>
  <c r="O71" i="1" s="1"/>
  <c r="M71" i="1"/>
  <c r="N70" i="1"/>
  <c r="O70" i="1" s="1"/>
  <c r="M70" i="1"/>
  <c r="M69" i="1"/>
  <c r="N69" i="1" s="1"/>
  <c r="O69" i="1" s="1"/>
  <c r="M68" i="1"/>
  <c r="N68" i="1" s="1"/>
  <c r="O68" i="1" s="1"/>
  <c r="M67" i="1"/>
  <c r="N67" i="1"/>
  <c r="O67" i="1" s="1"/>
  <c r="N66" i="1"/>
  <c r="O66" i="1" s="1"/>
  <c r="M66" i="1"/>
  <c r="N65" i="1"/>
  <c r="O65" i="1"/>
  <c r="M65" i="1"/>
  <c r="N64" i="1"/>
  <c r="O64" i="1" s="1"/>
  <c r="M64" i="1"/>
  <c r="M63" i="1"/>
  <c r="N63" i="1"/>
  <c r="O63" i="1" s="1"/>
  <c r="M62" i="1"/>
  <c r="N62" i="1"/>
  <c r="O62" i="1" s="1"/>
  <c r="N61" i="1"/>
  <c r="O61" i="1"/>
  <c r="M61" i="1"/>
  <c r="N60" i="1"/>
  <c r="O60" i="1"/>
  <c r="K60" i="1"/>
  <c r="N59" i="1" l="1"/>
  <c r="O59" i="1"/>
  <c r="K59" i="1"/>
  <c r="N58" i="1" l="1"/>
  <c r="O58" i="1" s="1"/>
  <c r="L58" i="1"/>
  <c r="K58" i="1"/>
  <c r="N57" i="1" l="1"/>
  <c r="O57" i="1"/>
  <c r="L57" i="1"/>
  <c r="N56" i="1"/>
  <c r="O56" i="1"/>
  <c r="M56" i="1"/>
  <c r="N55" i="1"/>
  <c r="O55" i="1"/>
  <c r="L55" i="1"/>
  <c r="N54" i="1"/>
  <c r="O54" i="1"/>
  <c r="L54" i="1"/>
  <c r="M53" i="1"/>
  <c r="N53" i="1"/>
  <c r="O53" i="1" s="1"/>
  <c r="L53" i="1"/>
  <c r="K53" i="1"/>
  <c r="N52" i="1"/>
  <c r="O52" i="1"/>
  <c r="M52" i="1"/>
  <c r="L52" i="1"/>
  <c r="K52" i="1"/>
  <c r="S54" i="1" l="1"/>
  <c r="S53" i="1"/>
  <c r="S52" i="1"/>
  <c r="S51" i="1"/>
  <c r="S50" i="1"/>
  <c r="N51" i="1"/>
  <c r="O51" i="1"/>
  <c r="L51" i="1"/>
  <c r="N50" i="1"/>
  <c r="O50" i="1"/>
  <c r="L50" i="1"/>
  <c r="L49" i="1"/>
  <c r="N49" i="1" s="1"/>
  <c r="O49" i="1" s="1"/>
  <c r="M48" i="1"/>
  <c r="N48" i="1"/>
  <c r="O48" i="1" s="1"/>
  <c r="N47" i="1"/>
  <c r="O47" i="1" s="1"/>
  <c r="M47" i="1"/>
  <c r="N46" i="1"/>
  <c r="O46" i="1" s="1"/>
  <c r="K46" i="1"/>
  <c r="N45" i="1"/>
  <c r="O45" i="1"/>
  <c r="K45" i="1"/>
  <c r="N44" i="1"/>
  <c r="O44" i="1" s="1"/>
  <c r="K44" i="1"/>
  <c r="N43" i="1"/>
  <c r="O43" i="1" s="1"/>
  <c r="K43" i="1"/>
  <c r="N42" i="1" l="1"/>
  <c r="O42" i="1"/>
  <c r="M42" i="1"/>
  <c r="M41" i="1"/>
  <c r="N41" i="1"/>
  <c r="O41" i="1" s="1"/>
  <c r="M40" i="1"/>
  <c r="N40" i="1"/>
  <c r="O40" i="1" s="1"/>
  <c r="N39" i="1"/>
  <c r="O39" i="1"/>
  <c r="M39" i="1"/>
  <c r="N38" i="1"/>
  <c r="O38" i="1"/>
  <c r="K38" i="1"/>
  <c r="N37" i="1"/>
  <c r="O37" i="1" s="1"/>
  <c r="K37" i="1"/>
  <c r="N36" i="1" l="1"/>
  <c r="O36" i="1"/>
  <c r="L36" i="1"/>
  <c r="N35" i="1"/>
  <c r="O35" i="1"/>
  <c r="L35" i="1"/>
  <c r="M34" i="1" l="1"/>
  <c r="N34" i="1"/>
  <c r="O34" i="1" s="1"/>
  <c r="E4" i="3" l="1"/>
  <c r="P103" i="1" l="1"/>
  <c r="P99" i="1"/>
  <c r="P101" i="1"/>
  <c r="P97" i="1"/>
  <c r="P98" i="1"/>
  <c r="P104" i="1"/>
  <c r="P95" i="1"/>
  <c r="P102" i="1"/>
  <c r="P100" i="1"/>
  <c r="P105" i="1"/>
  <c r="P96" i="1"/>
  <c r="P94" i="1"/>
  <c r="P92" i="1"/>
  <c r="P93" i="1"/>
  <c r="P91" i="1"/>
  <c r="P89" i="1"/>
  <c r="P90" i="1"/>
  <c r="P88" i="1"/>
  <c r="P87" i="1"/>
  <c r="Q1" i="2"/>
  <c r="M33" i="1" l="1"/>
  <c r="N33" i="1"/>
  <c r="O33" i="1" s="1"/>
  <c r="N32" i="1"/>
  <c r="O32" i="1" s="1"/>
  <c r="M32" i="1"/>
  <c r="N31" i="1" l="1"/>
  <c r="O31" i="1" s="1"/>
  <c r="K31" i="1"/>
  <c r="N30" i="1"/>
  <c r="O30" i="1"/>
  <c r="K30" i="1"/>
  <c r="N29" i="1"/>
  <c r="O29" i="1"/>
  <c r="K29" i="1"/>
  <c r="N28" i="1"/>
  <c r="O28" i="1" s="1"/>
  <c r="K28" i="1"/>
  <c r="N27" i="1"/>
  <c r="O27" i="1" s="1"/>
  <c r="K27" i="1"/>
  <c r="N26" i="1"/>
  <c r="O26" i="1" s="1"/>
  <c r="K26" i="1"/>
  <c r="N25" i="1"/>
  <c r="O25" i="1"/>
  <c r="K25" i="1"/>
  <c r="N24" i="1"/>
  <c r="O24" i="1" s="1"/>
  <c r="K24" i="1"/>
  <c r="N23" i="1"/>
  <c r="O23" i="1" s="1"/>
  <c r="L23" i="1"/>
  <c r="K22" i="1"/>
  <c r="N22" i="1" s="1"/>
  <c r="O22" i="1" s="1"/>
  <c r="M21" i="1"/>
  <c r="N21" i="1"/>
  <c r="O21" i="1" s="1"/>
  <c r="N20" i="1"/>
  <c r="O20" i="1"/>
  <c r="M20" i="1"/>
  <c r="N19" i="1"/>
  <c r="O19" i="1" s="1"/>
  <c r="M19" i="1"/>
  <c r="N18" i="1"/>
  <c r="O18" i="1"/>
  <c r="M18" i="1"/>
  <c r="M17" i="1"/>
  <c r="N17" i="1"/>
  <c r="O17" i="1" s="1"/>
  <c r="N16" i="1" l="1"/>
  <c r="O16" i="1" s="1"/>
  <c r="M16" i="1"/>
  <c r="N15" i="1" l="1"/>
  <c r="O15" i="1" s="1"/>
  <c r="L15" i="1"/>
  <c r="N2" i="2" l="1"/>
  <c r="G3" i="2"/>
  <c r="N3" i="2" s="1"/>
  <c r="Q3" i="2" s="1"/>
  <c r="G2" i="2"/>
  <c r="N14" i="1" l="1"/>
  <c r="O14" i="1" s="1"/>
  <c r="M14" i="1"/>
  <c r="N13" i="1"/>
  <c r="O13" i="1"/>
  <c r="K13" i="1"/>
  <c r="N12" i="1"/>
  <c r="O12" i="1"/>
  <c r="K12" i="1"/>
  <c r="N11" i="1" l="1"/>
  <c r="O11" i="1" s="1"/>
  <c r="M11" i="1"/>
  <c r="T19" i="1" l="1"/>
  <c r="U15" i="1" s="1"/>
  <c r="V15" i="1" s="1"/>
  <c r="U12" i="1"/>
  <c r="K10" i="1" l="1"/>
  <c r="N10" i="1" s="1"/>
  <c r="O10" i="1" s="1"/>
  <c r="M9" i="1"/>
  <c r="N9" i="1" s="1"/>
  <c r="O9" i="1" s="1"/>
  <c r="L8" i="1"/>
  <c r="K8" i="1"/>
  <c r="N8" i="1" s="1"/>
  <c r="O8" i="1" s="1"/>
  <c r="M7" i="1"/>
  <c r="N7" i="1" s="1"/>
  <c r="O7" i="1" s="1"/>
  <c r="N6" i="1"/>
  <c r="O6" i="1" s="1"/>
  <c r="M6" i="1"/>
  <c r="L6" i="1"/>
  <c r="N5" i="1"/>
  <c r="O5" i="1" s="1"/>
  <c r="L5" i="1"/>
  <c r="N4" i="1"/>
  <c r="O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O3" authorId="0" shapeId="0" xr:uid="{6F757780-2A80-41F6-927D-FC2B801492B7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Total de Recursos Disponibles.</t>
        </r>
      </text>
    </comment>
  </commentList>
</comments>
</file>

<file path=xl/sharedStrings.xml><?xml version="1.0" encoding="utf-8"?>
<sst xmlns="http://schemas.openxmlformats.org/spreadsheetml/2006/main" count="687" uniqueCount="195">
  <si>
    <t>Registro de transacciones en el periodo de Marzo de 2019</t>
  </si>
  <si>
    <t>Descripción</t>
  </si>
  <si>
    <t>Categoría</t>
  </si>
  <si>
    <t>Monto</t>
  </si>
  <si>
    <t>Fecha</t>
  </si>
  <si>
    <t>Ingreso/Gasto</t>
  </si>
  <si>
    <t>Forma de Pago</t>
  </si>
  <si>
    <t>Efectivo</t>
  </si>
  <si>
    <t>Establecimiento de Compra</t>
  </si>
  <si>
    <t>Banamex</t>
  </si>
  <si>
    <t>Santander</t>
  </si>
  <si>
    <t>Monto Actual</t>
  </si>
  <si>
    <t>Total</t>
  </si>
  <si>
    <t>Subtotal</t>
  </si>
  <si>
    <t>*</t>
  </si>
  <si>
    <t>Pago de Nómina</t>
  </si>
  <si>
    <t>Salario</t>
  </si>
  <si>
    <t>Ingreso</t>
  </si>
  <si>
    <t>Tarjeta Santander</t>
  </si>
  <si>
    <t>Optimen</t>
  </si>
  <si>
    <t>Pago de Renta</t>
  </si>
  <si>
    <t>Renta</t>
  </si>
  <si>
    <t>Gasto</t>
  </si>
  <si>
    <t>Departamento</t>
  </si>
  <si>
    <t>Movimiento de Cuentas Santander a Banamex</t>
  </si>
  <si>
    <t>Movimiento</t>
  </si>
  <si>
    <t>Transferencia</t>
  </si>
  <si>
    <t>Chocomilk Esquina Verde</t>
  </si>
  <si>
    <t>Golosina</t>
  </si>
  <si>
    <t>Esquina Verde</t>
  </si>
  <si>
    <t>Box 5 en 1 KFC</t>
  </si>
  <si>
    <t>Comida</t>
  </si>
  <si>
    <t>Tarjeta Banamex</t>
  </si>
  <si>
    <t>KFC</t>
  </si>
  <si>
    <t>Retiro de Banco Santander</t>
  </si>
  <si>
    <t>ATM Santander</t>
  </si>
  <si>
    <t>Quincena</t>
  </si>
  <si>
    <t>Pago Deudas Madre</t>
  </si>
  <si>
    <t>Actual</t>
  </si>
  <si>
    <t>Posibles Gastos de la Cuincena</t>
  </si>
  <si>
    <t>Proyección pre-Quincena</t>
  </si>
  <si>
    <t>Proyección Post-Quincena</t>
  </si>
  <si>
    <t>Ingreso de monedas a alcancía</t>
  </si>
  <si>
    <t>ahorro</t>
  </si>
  <si>
    <t>Alcancía</t>
  </si>
  <si>
    <t>Buffete de Carnes</t>
  </si>
  <si>
    <t>Alianza Do Brazil</t>
  </si>
  <si>
    <t>Contratación Plan AT&amp;T</t>
  </si>
  <si>
    <t>Servicios</t>
  </si>
  <si>
    <t>AT&amp;T</t>
  </si>
  <si>
    <t>Propina Buffete de Carnes</t>
  </si>
  <si>
    <t>Renta 1er departamento</t>
  </si>
  <si>
    <t>Depósito 1er departamento</t>
  </si>
  <si>
    <t>1er Mes de Manutención</t>
  </si>
  <si>
    <t>Renta 2do Departamento</t>
  </si>
  <si>
    <t>Depósito 2do Departamento</t>
  </si>
  <si>
    <t>Xbox One X</t>
  </si>
  <si>
    <t>iPhone 8 Plus</t>
  </si>
  <si>
    <t>Deuda Total</t>
  </si>
  <si>
    <t xml:space="preserve">Monto </t>
  </si>
  <si>
    <t>Pago</t>
  </si>
  <si>
    <t>Deuda Rentas</t>
  </si>
  <si>
    <t>Deuda Restante (Rentas)</t>
  </si>
  <si>
    <t>Deuda Restante (Total)</t>
  </si>
  <si>
    <t>TV Sharp 4K 50"</t>
  </si>
  <si>
    <t>Estimado Meses restantes</t>
  </si>
  <si>
    <t>Pago mensual</t>
  </si>
  <si>
    <t>Pago de Recibo de Electricidad</t>
  </si>
  <si>
    <t>Galletas Emperador Chocolate</t>
  </si>
  <si>
    <t>Golosinas</t>
  </si>
  <si>
    <t>Tiendita</t>
  </si>
  <si>
    <t>Gasolina - Diana Belén</t>
  </si>
  <si>
    <t>Gasolina</t>
  </si>
  <si>
    <t>NA</t>
  </si>
  <si>
    <t>Derecho de Pizzo</t>
  </si>
  <si>
    <t>Little Ceasars</t>
  </si>
  <si>
    <t>Gasolinería Pemex</t>
  </si>
  <si>
    <t>Pago de iPad</t>
  </si>
  <si>
    <t>Pagos</t>
  </si>
  <si>
    <t>Costco</t>
  </si>
  <si>
    <t>Refresco Manzana</t>
  </si>
  <si>
    <t>Extra</t>
  </si>
  <si>
    <t>Despensa</t>
  </si>
  <si>
    <t>Carne de Res</t>
  </si>
  <si>
    <t>Soriana</t>
  </si>
  <si>
    <t xml:space="preserve">Leche </t>
  </si>
  <si>
    <t>Lomo de Cerdo</t>
  </si>
  <si>
    <t>Pan Bimbo Integral</t>
  </si>
  <si>
    <t>Pepino</t>
  </si>
  <si>
    <t>Platano Chiapas</t>
  </si>
  <si>
    <t>Sacapuntas</t>
  </si>
  <si>
    <t>Papelería</t>
  </si>
  <si>
    <t>Sal con Cebolla</t>
  </si>
  <si>
    <t>Lavandería</t>
  </si>
  <si>
    <t>Total pagado</t>
  </si>
  <si>
    <t>Prestamista</t>
  </si>
  <si>
    <t>Madre</t>
  </si>
  <si>
    <t>Liverpool</t>
  </si>
  <si>
    <t>Cuenta de ahorro Intocable (Lo que debería estar como ahorro intocable)</t>
  </si>
  <si>
    <t>Garrafón Ciel</t>
  </si>
  <si>
    <t>Licuado</t>
  </si>
  <si>
    <t>Café</t>
  </si>
  <si>
    <t>Cafetería</t>
  </si>
  <si>
    <t>Estacionamiento Liverpool</t>
  </si>
  <si>
    <t>Estacionamiento</t>
  </si>
  <si>
    <t>Galerías Celaya</t>
  </si>
  <si>
    <t>Estacionamiento Centro Celaya</t>
  </si>
  <si>
    <t>Celaya Centro</t>
  </si>
  <si>
    <t>Frappé Mexicano</t>
  </si>
  <si>
    <t>Puerquito de Barro</t>
  </si>
  <si>
    <t>Misc</t>
  </si>
  <si>
    <t>Smooth (Espuma para Cabello)</t>
  </si>
  <si>
    <t>Cuidado Personal</t>
  </si>
  <si>
    <t>Farmacia Guadalajara</t>
  </si>
  <si>
    <t>Dulces de Tamarindo</t>
  </si>
  <si>
    <t>Crema Lubriderm</t>
  </si>
  <si>
    <t>Talco Rexona</t>
  </si>
  <si>
    <t>Propina Gasolinería</t>
  </si>
  <si>
    <t>Honorarios Asimilados</t>
  </si>
  <si>
    <t>Pago de Deudas</t>
  </si>
  <si>
    <t>Gimnasio</t>
  </si>
  <si>
    <t>Internet</t>
  </si>
  <si>
    <t>Proyección de Gastos a Esta Quincena</t>
  </si>
  <si>
    <t>(Despensa Semanal) (20 de Abril)</t>
  </si>
  <si>
    <t>(Despensa Semanal) (27 de Abril)</t>
  </si>
  <si>
    <t>Coca Cola</t>
  </si>
  <si>
    <t>Cereal Special K</t>
  </si>
  <si>
    <t>Huevo</t>
  </si>
  <si>
    <t>Propina</t>
  </si>
  <si>
    <t>Total Actual</t>
  </si>
  <si>
    <t>Botana-Cacahuates</t>
  </si>
  <si>
    <t>Tarjeta banamex</t>
  </si>
  <si>
    <t>Boletos Cinemex</t>
  </si>
  <si>
    <t>Ocio</t>
  </si>
  <si>
    <t>Cinemex</t>
  </si>
  <si>
    <t>Boleto Cinemex</t>
  </si>
  <si>
    <t>Comida China</t>
  </si>
  <si>
    <t>Via Alta</t>
  </si>
  <si>
    <t>Pan Mil Hojas</t>
  </si>
  <si>
    <t>Salamanca Centro</t>
  </si>
  <si>
    <t>Tacos</t>
  </si>
  <si>
    <t>Gasolina - Chore</t>
  </si>
  <si>
    <t>Gasolina - Hugo</t>
  </si>
  <si>
    <t>Propina - Limpiaparabrisas</t>
  </si>
  <si>
    <t>Leon Centro</t>
  </si>
  <si>
    <t>Gasolinería Mobil</t>
  </si>
  <si>
    <t>Atún Dolores en Agua</t>
  </si>
  <si>
    <t>Chorizo Casero</t>
  </si>
  <si>
    <t>Pasta Dental Colgate</t>
  </si>
  <si>
    <t>Higiene</t>
  </si>
  <si>
    <t>Lata de Verduras Herdez</t>
  </si>
  <si>
    <t>Frijoles con Chorizo</t>
  </si>
  <si>
    <t>Huevo San Juan</t>
  </si>
  <si>
    <t>Leche Santa Clara</t>
  </si>
  <si>
    <t>Café Soluble Nescafe</t>
  </si>
  <si>
    <t>Sopa La Moderna</t>
  </si>
  <si>
    <t>Tortilla de Maiz</t>
  </si>
  <si>
    <t>Plan AT&amp;T</t>
  </si>
  <si>
    <t>Disponible para Gastar</t>
  </si>
  <si>
    <t>Churros de Harina</t>
  </si>
  <si>
    <t>Mes de Gimnasio</t>
  </si>
  <si>
    <t>Mara Sport</t>
  </si>
  <si>
    <t xml:space="preserve">Coca Cola </t>
  </si>
  <si>
    <t>Oxxo</t>
  </si>
  <si>
    <t>Burger King</t>
  </si>
  <si>
    <t>Pago de Axtel</t>
  </si>
  <si>
    <t>Axtel</t>
  </si>
  <si>
    <t>Netflix</t>
  </si>
  <si>
    <t xml:space="preserve">Galletas </t>
  </si>
  <si>
    <t>Sangría</t>
  </si>
  <si>
    <t>Pastes Kikos</t>
  </si>
  <si>
    <t>Retiro de Banco Banamex</t>
  </si>
  <si>
    <t>ATM Banamex</t>
  </si>
  <si>
    <t>Avengers - Endgame</t>
  </si>
  <si>
    <t>Estacionamiento Plaza Mayor</t>
  </si>
  <si>
    <t>Plaza Mayor</t>
  </si>
  <si>
    <t>Propina Soriana</t>
  </si>
  <si>
    <t>Ahorro en Alcancía</t>
  </si>
  <si>
    <t>Ahorro</t>
  </si>
  <si>
    <t>Total Restante</t>
  </si>
  <si>
    <t>Botana Fritos</t>
  </si>
  <si>
    <t>Cereal Corn Flakes</t>
  </si>
  <si>
    <t>Ensalada Herdez</t>
  </si>
  <si>
    <t>Leche Lala Light Deslactosada</t>
  </si>
  <si>
    <t>Melón Chino Especial</t>
  </si>
  <si>
    <t>Milanesa de Res</t>
  </si>
  <si>
    <t>Pasta para Spaguetti</t>
  </si>
  <si>
    <t>Salchicha Viena de Pavo</t>
  </si>
  <si>
    <t>Torta ahogada</t>
  </si>
  <si>
    <t>Restaurante</t>
  </si>
  <si>
    <t>Cono Sencillo DQ</t>
  </si>
  <si>
    <t>DQ</t>
  </si>
  <si>
    <t>Propina Franelero</t>
  </si>
  <si>
    <t>Salario Quincena</t>
  </si>
  <si>
    <t>Té Sleepytime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</si>
</sst>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36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2" xfId="0" applyNumberFormat="1" applyBorder="1"/>
    <xf numFmtId="0" fontId="0" fillId="0" borderId="4" xfId="0" applyBorder="1"/>
    <xf numFmtId="0" fontId="0" fillId="0" borderId="3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4" borderId="0" xfId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5"/>
  <sheetViews>
    <sheetView tabSelected="1" workbookViewId="0">
      <pane ySplit="3" topLeftCell="A101" activePane="bottomLeft" state="frozen"/>
      <selection pane="bottomLeft" activeCell="R125" sqref="R125"/>
    </sheetView>
  </sheetViews>
  <sheetFormatPr baseColWidth="10" defaultColWidth="9.140625" defaultRowHeight="15" x14ac:dyDescent="0.25"/>
  <cols>
    <col min="1" max="1" width="12.5703125" customWidth="1"/>
    <col min="3" max="3" width="31.28515625" customWidth="1"/>
    <col min="4" max="4" width="10.140625" customWidth="1"/>
    <col min="5" max="5" width="13.85546875" customWidth="1"/>
    <col min="6" max="6" width="17.85546875" customWidth="1"/>
    <col min="7" max="7" width="14.7109375" customWidth="1"/>
    <col min="14" max="14" width="9.42578125" bestFit="1" customWidth="1"/>
    <col min="20" max="20" width="15.85546875" customWidth="1"/>
  </cols>
  <sheetData>
    <row r="1" spans="1:22" x14ac:dyDescent="0.25">
      <c r="A1" s="34" t="s">
        <v>0</v>
      </c>
      <c r="B1" s="34"/>
      <c r="C1" s="34"/>
      <c r="D1" s="34"/>
      <c r="E1" s="34"/>
      <c r="F1" s="34"/>
    </row>
    <row r="2" spans="1:22" x14ac:dyDescent="0.25">
      <c r="K2" s="35" t="s">
        <v>11</v>
      </c>
      <c r="L2" s="35"/>
      <c r="M2" s="35"/>
    </row>
    <row r="3" spans="1:22" x14ac:dyDescent="0.25">
      <c r="A3" t="s">
        <v>4</v>
      </c>
      <c r="B3" t="s">
        <v>3</v>
      </c>
      <c r="C3" t="s">
        <v>1</v>
      </c>
      <c r="D3" t="s">
        <v>2</v>
      </c>
      <c r="E3" t="s">
        <v>5</v>
      </c>
      <c r="F3" t="s">
        <v>6</v>
      </c>
      <c r="G3" t="s">
        <v>8</v>
      </c>
      <c r="K3" t="s">
        <v>9</v>
      </c>
      <c r="L3" t="s">
        <v>10</v>
      </c>
      <c r="M3" t="s">
        <v>7</v>
      </c>
      <c r="N3" t="s">
        <v>13</v>
      </c>
      <c r="O3" t="s">
        <v>12</v>
      </c>
      <c r="P3" t="s">
        <v>158</v>
      </c>
    </row>
    <row r="4" spans="1:22" x14ac:dyDescent="0.25">
      <c r="A4" s="1" t="s">
        <v>14</v>
      </c>
      <c r="B4" s="2" t="s">
        <v>14</v>
      </c>
      <c r="C4" s="2" t="s">
        <v>14</v>
      </c>
      <c r="D4" s="2" t="s">
        <v>14</v>
      </c>
      <c r="E4" s="2" t="s">
        <v>14</v>
      </c>
      <c r="F4" s="2" t="s">
        <v>14</v>
      </c>
      <c r="G4" s="2" t="s">
        <v>14</v>
      </c>
      <c r="H4" s="2"/>
      <c r="I4" s="2"/>
      <c r="J4" s="2"/>
      <c r="K4" s="2">
        <v>6726.36</v>
      </c>
      <c r="L4" s="2">
        <v>2841.46</v>
      </c>
      <c r="M4" s="2">
        <v>170</v>
      </c>
      <c r="N4" s="2">
        <f t="shared" ref="N4:N10" si="0">SUM(K4:M4)</f>
        <v>9737.82</v>
      </c>
      <c r="O4" s="2">
        <f t="shared" ref="O4:O11" si="1">N4-4000</f>
        <v>5737.82</v>
      </c>
    </row>
    <row r="5" spans="1:22" x14ac:dyDescent="0.25">
      <c r="A5" s="1">
        <v>43525</v>
      </c>
      <c r="B5" s="2">
        <v>2108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K5">
        <v>6726.36</v>
      </c>
      <c r="L5">
        <f>2841.46+B5</f>
        <v>4949.46</v>
      </c>
      <c r="M5">
        <v>170</v>
      </c>
      <c r="N5">
        <f t="shared" si="0"/>
        <v>11845.82</v>
      </c>
      <c r="O5">
        <f t="shared" si="1"/>
        <v>7845.82</v>
      </c>
    </row>
    <row r="6" spans="1:22" x14ac:dyDescent="0.25">
      <c r="A6" s="1">
        <v>43525</v>
      </c>
      <c r="B6">
        <v>3200</v>
      </c>
      <c r="C6" t="s">
        <v>34</v>
      </c>
      <c r="D6" t="s">
        <v>25</v>
      </c>
      <c r="E6" t="s">
        <v>25</v>
      </c>
      <c r="F6" t="s">
        <v>18</v>
      </c>
      <c r="G6" t="s">
        <v>35</v>
      </c>
      <c r="K6">
        <v>6726.36</v>
      </c>
      <c r="L6">
        <f>L5-B6</f>
        <v>1749.46</v>
      </c>
      <c r="M6">
        <f>M5+B6</f>
        <v>3370</v>
      </c>
      <c r="N6" s="2">
        <f t="shared" si="0"/>
        <v>11845.82</v>
      </c>
      <c r="O6" s="2">
        <f t="shared" si="1"/>
        <v>7845.82</v>
      </c>
    </row>
    <row r="7" spans="1:22" x14ac:dyDescent="0.25">
      <c r="A7" s="1">
        <v>43556</v>
      </c>
      <c r="B7">
        <v>3250</v>
      </c>
      <c r="C7" t="s">
        <v>20</v>
      </c>
      <c r="D7" t="s">
        <v>21</v>
      </c>
      <c r="E7" t="s">
        <v>22</v>
      </c>
      <c r="F7" t="s">
        <v>7</v>
      </c>
      <c r="G7" t="s">
        <v>23</v>
      </c>
      <c r="K7">
        <v>6726.36</v>
      </c>
      <c r="L7">
        <v>1749.46</v>
      </c>
      <c r="M7">
        <f>M6-B7</f>
        <v>120</v>
      </c>
      <c r="N7" s="2">
        <f t="shared" si="0"/>
        <v>8595.82</v>
      </c>
      <c r="O7" s="2">
        <f t="shared" si="1"/>
        <v>4595.82</v>
      </c>
    </row>
    <row r="8" spans="1:22" x14ac:dyDescent="0.25">
      <c r="A8" s="1">
        <v>43556</v>
      </c>
      <c r="B8" s="2">
        <v>1599.46</v>
      </c>
      <c r="C8" s="2" t="s">
        <v>24</v>
      </c>
      <c r="D8" s="2" t="s">
        <v>25</v>
      </c>
      <c r="E8" s="2" t="s">
        <v>25</v>
      </c>
      <c r="F8" s="2" t="s">
        <v>18</v>
      </c>
      <c r="G8" s="2" t="s">
        <v>26</v>
      </c>
      <c r="K8">
        <f>K7+B8</f>
        <v>8325.82</v>
      </c>
      <c r="L8">
        <f>L7-B8</f>
        <v>150</v>
      </c>
      <c r="M8">
        <v>120</v>
      </c>
      <c r="N8" s="2">
        <f t="shared" si="0"/>
        <v>8595.82</v>
      </c>
      <c r="O8" s="2">
        <f t="shared" si="1"/>
        <v>4595.82</v>
      </c>
    </row>
    <row r="9" spans="1:22" x14ac:dyDescent="0.25">
      <c r="A9" s="1">
        <v>43557</v>
      </c>
      <c r="B9" s="2">
        <v>25</v>
      </c>
      <c r="C9" s="2" t="s">
        <v>27</v>
      </c>
      <c r="D9" s="2" t="s">
        <v>28</v>
      </c>
      <c r="E9" s="2" t="s">
        <v>22</v>
      </c>
      <c r="F9" s="2" t="s">
        <v>7</v>
      </c>
      <c r="G9" s="2" t="s">
        <v>29</v>
      </c>
      <c r="K9">
        <v>8325.82</v>
      </c>
      <c r="L9">
        <v>150</v>
      </c>
      <c r="M9">
        <f>M8-B9</f>
        <v>95</v>
      </c>
      <c r="N9" s="2">
        <f t="shared" si="0"/>
        <v>8570.82</v>
      </c>
      <c r="O9" s="2">
        <f t="shared" si="1"/>
        <v>4570.82</v>
      </c>
    </row>
    <row r="10" spans="1:22" x14ac:dyDescent="0.25">
      <c r="A10" s="1">
        <v>43557</v>
      </c>
      <c r="B10" s="2">
        <v>69</v>
      </c>
      <c r="C10" s="2" t="s">
        <v>30</v>
      </c>
      <c r="D10" s="2" t="s">
        <v>31</v>
      </c>
      <c r="E10" s="2" t="s">
        <v>22</v>
      </c>
      <c r="F10" s="2" t="s">
        <v>32</v>
      </c>
      <c r="G10" s="2" t="s">
        <v>33</v>
      </c>
      <c r="K10">
        <f>K9-B10</f>
        <v>8256.82</v>
      </c>
      <c r="L10">
        <v>150</v>
      </c>
      <c r="M10">
        <v>95</v>
      </c>
      <c r="N10" s="2">
        <f t="shared" si="0"/>
        <v>8501.82</v>
      </c>
      <c r="O10" s="2">
        <f t="shared" si="1"/>
        <v>4501.82</v>
      </c>
    </row>
    <row r="11" spans="1:22" x14ac:dyDescent="0.25">
      <c r="A11" s="1">
        <v>43557</v>
      </c>
      <c r="B11">
        <v>5</v>
      </c>
      <c r="C11" t="s">
        <v>42</v>
      </c>
      <c r="D11" t="s">
        <v>43</v>
      </c>
      <c r="E11" t="s">
        <v>22</v>
      </c>
      <c r="F11" t="s">
        <v>7</v>
      </c>
      <c r="G11" t="s">
        <v>44</v>
      </c>
      <c r="K11">
        <v>8256.82</v>
      </c>
      <c r="L11">
        <v>150</v>
      </c>
      <c r="M11">
        <f>M10-B11</f>
        <v>90</v>
      </c>
      <c r="N11" s="3">
        <f t="shared" ref="N11" si="2">SUM(K11:M11)</f>
        <v>8496.82</v>
      </c>
      <c r="O11" s="3">
        <f t="shared" si="1"/>
        <v>4496.82</v>
      </c>
      <c r="S11" t="s">
        <v>36</v>
      </c>
      <c r="T11" t="s">
        <v>37</v>
      </c>
    </row>
    <row r="12" spans="1:22" x14ac:dyDescent="0.25">
      <c r="A12" s="1">
        <v>43558</v>
      </c>
      <c r="B12">
        <v>225</v>
      </c>
      <c r="C12" t="s">
        <v>47</v>
      </c>
      <c r="D12" t="s">
        <v>48</v>
      </c>
      <c r="E12" t="s">
        <v>22</v>
      </c>
      <c r="F12" t="s">
        <v>32</v>
      </c>
      <c r="G12" t="s">
        <v>49</v>
      </c>
      <c r="K12">
        <f>K11-B12</f>
        <v>8031.82</v>
      </c>
      <c r="L12">
        <v>150</v>
      </c>
      <c r="M12">
        <v>90</v>
      </c>
      <c r="N12" s="4">
        <f t="shared" ref="N12" si="3">SUM(K12:M12)</f>
        <v>8271.82</v>
      </c>
      <c r="O12" s="4">
        <f t="shared" ref="O12" si="4">N12-4000</f>
        <v>4271.82</v>
      </c>
      <c r="S12">
        <v>5826</v>
      </c>
      <c r="T12">
        <v>1500</v>
      </c>
      <c r="U12">
        <f>S12-T12</f>
        <v>4326</v>
      </c>
    </row>
    <row r="13" spans="1:22" x14ac:dyDescent="0.25">
      <c r="A13" s="1">
        <v>43558</v>
      </c>
      <c r="B13">
        <v>200</v>
      </c>
      <c r="C13" t="s">
        <v>45</v>
      </c>
      <c r="D13" t="s">
        <v>31</v>
      </c>
      <c r="E13" t="s">
        <v>22</v>
      </c>
      <c r="F13" t="s">
        <v>32</v>
      </c>
      <c r="G13" t="s">
        <v>46</v>
      </c>
      <c r="K13">
        <f>K12-B13</f>
        <v>7831.82</v>
      </c>
      <c r="L13">
        <v>150</v>
      </c>
      <c r="M13">
        <v>90</v>
      </c>
      <c r="N13" s="4">
        <f t="shared" ref="N13" si="5">SUM(K13:M13)</f>
        <v>8071.82</v>
      </c>
      <c r="O13" s="4">
        <f t="shared" ref="O13" si="6">N13-4000</f>
        <v>4071.8199999999997</v>
      </c>
    </row>
    <row r="14" spans="1:22" x14ac:dyDescent="0.25">
      <c r="A14" s="1">
        <v>43558</v>
      </c>
      <c r="B14">
        <v>20</v>
      </c>
      <c r="C14" t="s">
        <v>50</v>
      </c>
      <c r="D14" t="s">
        <v>31</v>
      </c>
      <c r="E14" t="s">
        <v>22</v>
      </c>
      <c r="F14" t="s">
        <v>7</v>
      </c>
      <c r="G14" t="s">
        <v>46</v>
      </c>
      <c r="K14">
        <v>7831.82</v>
      </c>
      <c r="L14">
        <v>150</v>
      </c>
      <c r="M14">
        <f>M13-B14</f>
        <v>70</v>
      </c>
      <c r="N14" s="4">
        <f t="shared" ref="N14" si="7">SUM(K14:M14)</f>
        <v>8051.82</v>
      </c>
      <c r="O14" s="4">
        <f t="shared" ref="O14" si="8">N14-4000</f>
        <v>4051.8199999999997</v>
      </c>
      <c r="S14" t="s">
        <v>38</v>
      </c>
      <c r="T14" t="s">
        <v>39</v>
      </c>
      <c r="U14" t="s">
        <v>40</v>
      </c>
      <c r="V14" t="s">
        <v>41</v>
      </c>
    </row>
    <row r="15" spans="1:22" x14ac:dyDescent="0.25">
      <c r="A15" s="1">
        <v>43559</v>
      </c>
      <c r="B15">
        <v>63</v>
      </c>
      <c r="C15" t="s">
        <v>67</v>
      </c>
      <c r="D15" t="s">
        <v>48</v>
      </c>
      <c r="E15" t="s">
        <v>22</v>
      </c>
      <c r="F15" t="s">
        <v>18</v>
      </c>
      <c r="G15" t="s">
        <v>26</v>
      </c>
      <c r="K15">
        <v>7831.82</v>
      </c>
      <c r="L15">
        <f>L14-B15</f>
        <v>87</v>
      </c>
      <c r="M15">
        <v>70</v>
      </c>
      <c r="N15" s="5">
        <f t="shared" ref="N15" si="9">SUM(K15:M15)</f>
        <v>7988.82</v>
      </c>
      <c r="O15" s="5">
        <f t="shared" ref="O15" si="10">N15-4000</f>
        <v>3988.8199999999997</v>
      </c>
      <c r="S15">
        <v>3988.82</v>
      </c>
      <c r="T15">
        <v>250</v>
      </c>
      <c r="U15">
        <f>S15-T19</f>
        <v>3188.82</v>
      </c>
      <c r="V15">
        <f>U15+U12</f>
        <v>7514.82</v>
      </c>
    </row>
    <row r="16" spans="1:22" x14ac:dyDescent="0.25">
      <c r="A16" s="1">
        <v>43560</v>
      </c>
      <c r="B16">
        <v>13</v>
      </c>
      <c r="C16" t="s">
        <v>68</v>
      </c>
      <c r="D16" t="s">
        <v>69</v>
      </c>
      <c r="E16" t="s">
        <v>22</v>
      </c>
      <c r="F16" t="s">
        <v>7</v>
      </c>
      <c r="G16" t="s">
        <v>70</v>
      </c>
      <c r="K16">
        <v>7831.82</v>
      </c>
      <c r="L16">
        <v>87</v>
      </c>
      <c r="M16">
        <f>M15-B16</f>
        <v>57</v>
      </c>
      <c r="N16" s="6">
        <f t="shared" ref="N16:N17" si="11">SUM(K16:M16)</f>
        <v>7975.82</v>
      </c>
      <c r="O16" s="6">
        <f t="shared" ref="O16:O17" si="12">N16-4000</f>
        <v>3975.8199999999997</v>
      </c>
      <c r="T16">
        <v>250</v>
      </c>
    </row>
    <row r="17" spans="1:20" x14ac:dyDescent="0.25">
      <c r="A17" s="1">
        <v>43560</v>
      </c>
      <c r="B17">
        <v>200</v>
      </c>
      <c r="C17" t="s">
        <v>71</v>
      </c>
      <c r="D17" t="s">
        <v>72</v>
      </c>
      <c r="E17" t="s">
        <v>17</v>
      </c>
      <c r="F17" t="s">
        <v>7</v>
      </c>
      <c r="G17" t="s">
        <v>73</v>
      </c>
      <c r="K17">
        <v>7831.82</v>
      </c>
      <c r="L17">
        <v>87</v>
      </c>
      <c r="M17">
        <f>M16+B17</f>
        <v>257</v>
      </c>
      <c r="N17">
        <f t="shared" si="11"/>
        <v>8175.82</v>
      </c>
      <c r="O17">
        <f t="shared" si="12"/>
        <v>4175.82</v>
      </c>
      <c r="T17">
        <v>0</v>
      </c>
    </row>
    <row r="18" spans="1:20" x14ac:dyDescent="0.25">
      <c r="A18" s="1">
        <v>43560</v>
      </c>
      <c r="B18">
        <v>20</v>
      </c>
      <c r="C18" t="s">
        <v>42</v>
      </c>
      <c r="D18" t="s">
        <v>43</v>
      </c>
      <c r="E18" t="s">
        <v>22</v>
      </c>
      <c r="F18" t="s">
        <v>7</v>
      </c>
      <c r="G18" t="s">
        <v>44</v>
      </c>
      <c r="K18">
        <v>7831.82</v>
      </c>
      <c r="L18">
        <v>87</v>
      </c>
      <c r="M18">
        <f>M17-B18</f>
        <v>237</v>
      </c>
      <c r="N18" s="7">
        <f t="shared" ref="N18" si="13">SUM(K18:M18)</f>
        <v>8155.82</v>
      </c>
      <c r="O18" s="7">
        <f t="shared" ref="O18" si="14">N18-4000</f>
        <v>4155.82</v>
      </c>
      <c r="T18">
        <v>300</v>
      </c>
    </row>
    <row r="19" spans="1:20" x14ac:dyDescent="0.25">
      <c r="A19" s="1">
        <v>43560</v>
      </c>
      <c r="B19">
        <v>20</v>
      </c>
      <c r="C19" t="s">
        <v>74</v>
      </c>
      <c r="D19" t="s">
        <v>31</v>
      </c>
      <c r="E19" t="s">
        <v>22</v>
      </c>
      <c r="F19" t="s">
        <v>7</v>
      </c>
      <c r="G19" t="s">
        <v>75</v>
      </c>
      <c r="K19">
        <v>7831.82</v>
      </c>
      <c r="L19">
        <v>87</v>
      </c>
      <c r="M19">
        <f>M18-B19</f>
        <v>217</v>
      </c>
      <c r="N19" s="7">
        <f t="shared" ref="N19" si="15">SUM(K19:M19)</f>
        <v>8135.82</v>
      </c>
      <c r="O19" s="7">
        <f t="shared" ref="O19" si="16">N19-4000</f>
        <v>4135.82</v>
      </c>
      <c r="T19">
        <f>SUM(T15:T18)</f>
        <v>800</v>
      </c>
    </row>
    <row r="20" spans="1:20" x14ac:dyDescent="0.25">
      <c r="A20" s="1">
        <v>43561</v>
      </c>
      <c r="B20">
        <v>200</v>
      </c>
      <c r="C20" t="s">
        <v>72</v>
      </c>
      <c r="D20" t="s">
        <v>72</v>
      </c>
      <c r="E20" t="s">
        <v>22</v>
      </c>
      <c r="F20" t="s">
        <v>7</v>
      </c>
      <c r="G20" t="s">
        <v>76</v>
      </c>
      <c r="K20">
        <v>7831.82</v>
      </c>
      <c r="L20">
        <v>87</v>
      </c>
      <c r="M20">
        <f>M19-B20</f>
        <v>17</v>
      </c>
      <c r="N20" s="7">
        <f t="shared" ref="N20:N21" si="17">SUM(K20:M20)</f>
        <v>7935.82</v>
      </c>
      <c r="O20" s="7">
        <f t="shared" ref="O20:O21" si="18">N20-4000</f>
        <v>3935.8199999999997</v>
      </c>
    </row>
    <row r="21" spans="1:20" x14ac:dyDescent="0.25">
      <c r="A21" s="1">
        <v>43561</v>
      </c>
      <c r="B21">
        <v>600</v>
      </c>
      <c r="C21" t="s">
        <v>77</v>
      </c>
      <c r="D21" t="s">
        <v>78</v>
      </c>
      <c r="E21" t="s">
        <v>17</v>
      </c>
      <c r="F21" t="s">
        <v>7</v>
      </c>
      <c r="G21" t="s">
        <v>73</v>
      </c>
      <c r="K21">
        <v>7831.82</v>
      </c>
      <c r="L21">
        <v>87</v>
      </c>
      <c r="M21">
        <f>M20+B21</f>
        <v>617</v>
      </c>
      <c r="N21">
        <f t="shared" si="17"/>
        <v>8535.82</v>
      </c>
      <c r="O21">
        <f t="shared" si="18"/>
        <v>4535.82</v>
      </c>
    </row>
    <row r="22" spans="1:20" x14ac:dyDescent="0.25">
      <c r="A22" s="1">
        <v>43561</v>
      </c>
      <c r="B22">
        <v>242.52</v>
      </c>
      <c r="C22" t="s">
        <v>72</v>
      </c>
      <c r="D22" t="s">
        <v>72</v>
      </c>
      <c r="E22" t="s">
        <v>22</v>
      </c>
      <c r="F22" t="s">
        <v>32</v>
      </c>
      <c r="G22" t="s">
        <v>79</v>
      </c>
      <c r="K22">
        <f>K21-B22</f>
        <v>7589.2999999999993</v>
      </c>
      <c r="L22">
        <v>87</v>
      </c>
      <c r="M22">
        <v>617</v>
      </c>
      <c r="N22" s="7">
        <f t="shared" ref="N22" si="19">SUM(K22:M22)</f>
        <v>8293.2999999999993</v>
      </c>
      <c r="O22" s="7">
        <f t="shared" ref="O22" si="20">N22-4000</f>
        <v>4293.2999999999993</v>
      </c>
    </row>
    <row r="23" spans="1:20" x14ac:dyDescent="0.25">
      <c r="A23" s="1">
        <v>43561</v>
      </c>
      <c r="B23">
        <v>26</v>
      </c>
      <c r="C23" t="s">
        <v>80</v>
      </c>
      <c r="D23" t="s">
        <v>82</v>
      </c>
      <c r="E23" t="s">
        <v>22</v>
      </c>
      <c r="F23" t="s">
        <v>18</v>
      </c>
      <c r="G23" t="s">
        <v>81</v>
      </c>
      <c r="K23">
        <v>7589.3</v>
      </c>
      <c r="L23">
        <f>L22-B23</f>
        <v>61</v>
      </c>
      <c r="M23">
        <v>617</v>
      </c>
      <c r="N23" s="7">
        <f t="shared" ref="N23" si="21">SUM(K23:M23)</f>
        <v>8267.2999999999993</v>
      </c>
      <c r="O23" s="7">
        <f t="shared" ref="O23" si="22">N23-4000</f>
        <v>4267.2999999999993</v>
      </c>
    </row>
    <row r="24" spans="1:20" x14ac:dyDescent="0.25">
      <c r="A24" s="1">
        <v>43562</v>
      </c>
      <c r="B24">
        <v>56.92</v>
      </c>
      <c r="C24" t="s">
        <v>83</v>
      </c>
      <c r="D24" t="s">
        <v>82</v>
      </c>
      <c r="E24" t="s">
        <v>22</v>
      </c>
      <c r="F24" t="s">
        <v>32</v>
      </c>
      <c r="G24" t="s">
        <v>84</v>
      </c>
      <c r="K24">
        <f t="shared" ref="K24:K31" si="23">K23-B24</f>
        <v>7532.38</v>
      </c>
      <c r="L24">
        <v>61</v>
      </c>
      <c r="M24">
        <v>617</v>
      </c>
      <c r="N24" s="7">
        <f t="shared" ref="N24:N31" si="24">SUM(K24:M24)</f>
        <v>8210.380000000001</v>
      </c>
      <c r="O24" s="7">
        <f t="shared" ref="O24:O31" si="25">N24-4000</f>
        <v>4210.380000000001</v>
      </c>
    </row>
    <row r="25" spans="1:20" x14ac:dyDescent="0.25">
      <c r="A25" s="1">
        <v>43562</v>
      </c>
      <c r="B25">
        <v>22.25</v>
      </c>
      <c r="C25" t="s">
        <v>85</v>
      </c>
      <c r="D25" t="s">
        <v>82</v>
      </c>
      <c r="E25" t="s">
        <v>22</v>
      </c>
      <c r="F25" t="s">
        <v>32</v>
      </c>
      <c r="G25" t="s">
        <v>84</v>
      </c>
      <c r="K25">
        <f t="shared" si="23"/>
        <v>7510.13</v>
      </c>
      <c r="L25">
        <v>61</v>
      </c>
      <c r="M25">
        <v>617</v>
      </c>
      <c r="N25">
        <f t="shared" si="24"/>
        <v>8188.13</v>
      </c>
      <c r="O25">
        <f t="shared" si="25"/>
        <v>4188.13</v>
      </c>
    </row>
    <row r="26" spans="1:20" x14ac:dyDescent="0.25">
      <c r="A26" s="1">
        <v>43562</v>
      </c>
      <c r="B26">
        <v>35</v>
      </c>
      <c r="C26" t="s">
        <v>86</v>
      </c>
      <c r="D26" t="s">
        <v>82</v>
      </c>
      <c r="E26" t="s">
        <v>22</v>
      </c>
      <c r="F26" t="s">
        <v>32</v>
      </c>
      <c r="G26" t="s">
        <v>84</v>
      </c>
      <c r="K26">
        <f t="shared" si="23"/>
        <v>7475.13</v>
      </c>
      <c r="L26">
        <v>61</v>
      </c>
      <c r="M26">
        <v>617</v>
      </c>
      <c r="N26">
        <f t="shared" si="24"/>
        <v>8153.13</v>
      </c>
      <c r="O26">
        <f t="shared" si="25"/>
        <v>4153.13</v>
      </c>
    </row>
    <row r="27" spans="1:20" x14ac:dyDescent="0.25">
      <c r="A27" s="1">
        <v>43562</v>
      </c>
      <c r="B27">
        <v>33.4</v>
      </c>
      <c r="C27" t="s">
        <v>87</v>
      </c>
      <c r="D27" t="s">
        <v>82</v>
      </c>
      <c r="E27" t="s">
        <v>22</v>
      </c>
      <c r="F27" t="s">
        <v>32</v>
      </c>
      <c r="G27" t="s">
        <v>84</v>
      </c>
      <c r="K27">
        <f t="shared" si="23"/>
        <v>7441.7300000000005</v>
      </c>
      <c r="L27">
        <v>61</v>
      </c>
      <c r="M27">
        <v>617</v>
      </c>
      <c r="N27">
        <f t="shared" si="24"/>
        <v>8119.7300000000005</v>
      </c>
      <c r="O27">
        <f t="shared" si="25"/>
        <v>4119.7300000000005</v>
      </c>
    </row>
    <row r="28" spans="1:20" x14ac:dyDescent="0.25">
      <c r="A28" s="1">
        <v>43562</v>
      </c>
      <c r="B28">
        <v>17.36</v>
      </c>
      <c r="C28" t="s">
        <v>88</v>
      </c>
      <c r="D28" t="s">
        <v>82</v>
      </c>
      <c r="E28" t="s">
        <v>22</v>
      </c>
      <c r="F28" t="s">
        <v>32</v>
      </c>
      <c r="G28" t="s">
        <v>84</v>
      </c>
      <c r="K28">
        <f t="shared" si="23"/>
        <v>7424.3700000000008</v>
      </c>
      <c r="L28">
        <v>61</v>
      </c>
      <c r="M28">
        <v>617</v>
      </c>
      <c r="N28">
        <f t="shared" si="24"/>
        <v>8102.3700000000008</v>
      </c>
      <c r="O28">
        <f t="shared" si="25"/>
        <v>4102.3700000000008</v>
      </c>
    </row>
    <row r="29" spans="1:20" x14ac:dyDescent="0.25">
      <c r="A29" s="1">
        <v>43562</v>
      </c>
      <c r="B29">
        <v>14.73</v>
      </c>
      <c r="C29" t="s">
        <v>89</v>
      </c>
      <c r="D29" t="s">
        <v>82</v>
      </c>
      <c r="E29" t="s">
        <v>22</v>
      </c>
      <c r="F29" t="s">
        <v>32</v>
      </c>
      <c r="G29" t="s">
        <v>84</v>
      </c>
      <c r="K29">
        <f t="shared" si="23"/>
        <v>7409.6400000000012</v>
      </c>
      <c r="L29">
        <v>61</v>
      </c>
      <c r="M29">
        <v>617</v>
      </c>
      <c r="N29">
        <f t="shared" si="24"/>
        <v>8087.6400000000012</v>
      </c>
      <c r="O29">
        <f t="shared" si="25"/>
        <v>4087.6400000000012</v>
      </c>
    </row>
    <row r="30" spans="1:20" x14ac:dyDescent="0.25">
      <c r="A30" s="1">
        <v>43562</v>
      </c>
      <c r="B30">
        <v>28</v>
      </c>
      <c r="C30" t="s">
        <v>90</v>
      </c>
      <c r="D30" t="s">
        <v>91</v>
      </c>
      <c r="E30" t="s">
        <v>22</v>
      </c>
      <c r="F30" t="s">
        <v>32</v>
      </c>
      <c r="G30" t="s">
        <v>84</v>
      </c>
      <c r="K30">
        <f t="shared" si="23"/>
        <v>7381.6400000000012</v>
      </c>
      <c r="L30">
        <v>61</v>
      </c>
      <c r="M30">
        <v>617</v>
      </c>
      <c r="N30">
        <f t="shared" si="24"/>
        <v>8059.6400000000012</v>
      </c>
      <c r="O30">
        <f t="shared" si="25"/>
        <v>4059.6400000000012</v>
      </c>
    </row>
    <row r="31" spans="1:20" x14ac:dyDescent="0.25">
      <c r="A31" s="1">
        <v>43562</v>
      </c>
      <c r="B31">
        <v>23</v>
      </c>
      <c r="C31" t="s">
        <v>92</v>
      </c>
      <c r="D31" t="s">
        <v>82</v>
      </c>
      <c r="E31" t="s">
        <v>22</v>
      </c>
      <c r="F31" t="s">
        <v>32</v>
      </c>
      <c r="G31" t="s">
        <v>84</v>
      </c>
      <c r="K31">
        <f t="shared" si="23"/>
        <v>7358.6400000000012</v>
      </c>
      <c r="L31">
        <v>61</v>
      </c>
      <c r="M31">
        <v>617</v>
      </c>
      <c r="N31">
        <f t="shared" si="24"/>
        <v>8036.6400000000012</v>
      </c>
      <c r="O31">
        <f t="shared" si="25"/>
        <v>4036.6400000000012</v>
      </c>
    </row>
    <row r="32" spans="1:20" x14ac:dyDescent="0.25">
      <c r="A32" s="1">
        <v>43562</v>
      </c>
      <c r="B32">
        <v>65</v>
      </c>
      <c r="C32" t="s">
        <v>93</v>
      </c>
      <c r="D32" t="s">
        <v>93</v>
      </c>
      <c r="E32" t="s">
        <v>22</v>
      </c>
      <c r="F32" t="s">
        <v>7</v>
      </c>
      <c r="G32" t="s">
        <v>93</v>
      </c>
      <c r="K32">
        <v>7358.64</v>
      </c>
      <c r="L32">
        <v>61</v>
      </c>
      <c r="M32">
        <f>M31-B32</f>
        <v>552</v>
      </c>
      <c r="N32" s="8">
        <f t="shared" ref="N32:N34" si="26">SUM(K32:M32)</f>
        <v>7971.64</v>
      </c>
      <c r="O32" s="8">
        <f t="shared" ref="O32:O34" si="27">N32-4000</f>
        <v>3971.6400000000003</v>
      </c>
    </row>
    <row r="33" spans="1:15" x14ac:dyDescent="0.25">
      <c r="A33" s="1">
        <v>43562</v>
      </c>
      <c r="B33">
        <v>10</v>
      </c>
      <c r="C33" t="s">
        <v>42</v>
      </c>
      <c r="D33" t="s">
        <v>43</v>
      </c>
      <c r="E33" t="s">
        <v>22</v>
      </c>
      <c r="F33" t="s">
        <v>7</v>
      </c>
      <c r="G33" t="s">
        <v>44</v>
      </c>
      <c r="K33">
        <v>7358.64</v>
      </c>
      <c r="L33">
        <v>61</v>
      </c>
      <c r="M33">
        <f>M32-B33</f>
        <v>542</v>
      </c>
      <c r="N33">
        <f t="shared" si="26"/>
        <v>7961.64</v>
      </c>
      <c r="O33">
        <f t="shared" si="27"/>
        <v>3961.6400000000003</v>
      </c>
    </row>
    <row r="34" spans="1:15" x14ac:dyDescent="0.25">
      <c r="A34" s="1">
        <v>43566</v>
      </c>
      <c r="B34">
        <v>38</v>
      </c>
      <c r="C34" t="s">
        <v>99</v>
      </c>
      <c r="D34" t="s">
        <v>82</v>
      </c>
      <c r="E34" t="s">
        <v>22</v>
      </c>
      <c r="F34" t="s">
        <v>7</v>
      </c>
      <c r="G34" t="s">
        <v>81</v>
      </c>
      <c r="K34">
        <v>7358.64</v>
      </c>
      <c r="L34">
        <v>61</v>
      </c>
      <c r="M34">
        <f>M33-B34</f>
        <v>504</v>
      </c>
      <c r="N34">
        <f t="shared" si="26"/>
        <v>7923.64</v>
      </c>
      <c r="O34">
        <f t="shared" si="27"/>
        <v>3923.6400000000003</v>
      </c>
    </row>
    <row r="35" spans="1:15" x14ac:dyDescent="0.25">
      <c r="A35" s="1">
        <v>43567</v>
      </c>
      <c r="B35">
        <v>15</v>
      </c>
      <c r="C35" t="s">
        <v>68</v>
      </c>
      <c r="D35" t="s">
        <v>69</v>
      </c>
      <c r="E35" t="s">
        <v>22</v>
      </c>
      <c r="F35" t="s">
        <v>18</v>
      </c>
      <c r="G35" t="s">
        <v>81</v>
      </c>
      <c r="K35">
        <v>7358.64</v>
      </c>
      <c r="L35">
        <f>L34-B35</f>
        <v>46</v>
      </c>
      <c r="M35">
        <v>504</v>
      </c>
      <c r="N35" s="14">
        <f t="shared" ref="N35" si="28">SUM(K35:M35)</f>
        <v>7908.64</v>
      </c>
      <c r="O35" s="14">
        <f t="shared" ref="O35" si="29">N35-4000</f>
        <v>3908.6400000000003</v>
      </c>
    </row>
    <row r="36" spans="1:15" x14ac:dyDescent="0.25">
      <c r="A36" s="1">
        <v>43567</v>
      </c>
      <c r="B36">
        <v>13.5</v>
      </c>
      <c r="C36" t="s">
        <v>100</v>
      </c>
      <c r="D36" t="s">
        <v>69</v>
      </c>
      <c r="E36" t="s">
        <v>22</v>
      </c>
      <c r="F36" t="s">
        <v>18</v>
      </c>
      <c r="G36" t="s">
        <v>81</v>
      </c>
      <c r="K36">
        <v>7358.64</v>
      </c>
      <c r="L36">
        <f>L35-B36</f>
        <v>32.5</v>
      </c>
      <c r="M36">
        <v>504</v>
      </c>
      <c r="N36" s="14">
        <f t="shared" ref="N36" si="30">SUM(K36:M36)</f>
        <v>7895.14</v>
      </c>
      <c r="O36" s="14">
        <f t="shared" ref="O36" si="31">N36-4000</f>
        <v>3895.1400000000003</v>
      </c>
    </row>
    <row r="37" spans="1:15" x14ac:dyDescent="0.25">
      <c r="A37" s="1">
        <v>43567</v>
      </c>
      <c r="B37">
        <v>242.76</v>
      </c>
      <c r="C37" t="s">
        <v>72</v>
      </c>
      <c r="D37" t="s">
        <v>72</v>
      </c>
      <c r="E37" t="s">
        <v>22</v>
      </c>
      <c r="F37" t="s">
        <v>32</v>
      </c>
      <c r="G37" t="s">
        <v>79</v>
      </c>
      <c r="K37">
        <f>K36-B37</f>
        <v>7115.88</v>
      </c>
      <c r="L37">
        <v>32.5</v>
      </c>
      <c r="M37">
        <v>504</v>
      </c>
      <c r="N37" s="15">
        <f t="shared" ref="N37:N38" si="32">SUM(K37:M37)</f>
        <v>7652.38</v>
      </c>
      <c r="O37" s="15">
        <f t="shared" ref="O37:O38" si="33">N37-4000</f>
        <v>3652.38</v>
      </c>
    </row>
    <row r="38" spans="1:15" x14ac:dyDescent="0.25">
      <c r="A38" s="1">
        <v>43568</v>
      </c>
      <c r="B38">
        <v>80</v>
      </c>
      <c r="C38" t="s">
        <v>101</v>
      </c>
      <c r="D38" t="s">
        <v>31</v>
      </c>
      <c r="E38" t="s">
        <v>22</v>
      </c>
      <c r="F38" t="s">
        <v>32</v>
      </c>
      <c r="G38" t="s">
        <v>102</v>
      </c>
      <c r="K38">
        <f>K37-B38</f>
        <v>7035.88</v>
      </c>
      <c r="L38">
        <v>32.5</v>
      </c>
      <c r="M38">
        <v>504</v>
      </c>
      <c r="N38">
        <f t="shared" si="32"/>
        <v>7572.38</v>
      </c>
      <c r="O38">
        <f t="shared" si="33"/>
        <v>3572.38</v>
      </c>
    </row>
    <row r="39" spans="1:15" x14ac:dyDescent="0.25">
      <c r="A39" s="1">
        <v>43568</v>
      </c>
      <c r="B39">
        <v>12</v>
      </c>
      <c r="C39" t="s">
        <v>103</v>
      </c>
      <c r="D39" t="s">
        <v>104</v>
      </c>
      <c r="E39" t="s">
        <v>22</v>
      </c>
      <c r="F39" t="s">
        <v>7</v>
      </c>
      <c r="G39" t="s">
        <v>105</v>
      </c>
      <c r="K39">
        <v>7035.88</v>
      </c>
      <c r="L39">
        <v>32.5</v>
      </c>
      <c r="M39">
        <f>M38-B39</f>
        <v>492</v>
      </c>
      <c r="N39" s="15">
        <f t="shared" ref="N39:N41" si="34">SUM(K39:M39)</f>
        <v>7560.38</v>
      </c>
      <c r="O39" s="15">
        <f t="shared" ref="O39:O41" si="35">N39-4000</f>
        <v>3560.38</v>
      </c>
    </row>
    <row r="40" spans="1:15" x14ac:dyDescent="0.25">
      <c r="A40" s="1">
        <v>43568</v>
      </c>
      <c r="B40">
        <v>30</v>
      </c>
      <c r="C40" t="s">
        <v>106</v>
      </c>
      <c r="D40" t="s">
        <v>104</v>
      </c>
      <c r="E40" t="s">
        <v>22</v>
      </c>
      <c r="F40" t="s">
        <v>7</v>
      </c>
      <c r="G40" t="s">
        <v>107</v>
      </c>
      <c r="K40">
        <v>7035.88</v>
      </c>
      <c r="L40">
        <v>32.5</v>
      </c>
      <c r="M40">
        <f>M39-B40</f>
        <v>462</v>
      </c>
      <c r="N40">
        <f t="shared" si="34"/>
        <v>7530.38</v>
      </c>
      <c r="O40">
        <f t="shared" si="35"/>
        <v>3530.38</v>
      </c>
    </row>
    <row r="41" spans="1:15" x14ac:dyDescent="0.25">
      <c r="A41" s="1">
        <v>43568</v>
      </c>
      <c r="B41">
        <v>25</v>
      </c>
      <c r="C41" t="s">
        <v>108</v>
      </c>
      <c r="D41" t="s">
        <v>31</v>
      </c>
      <c r="E41" t="s">
        <v>22</v>
      </c>
      <c r="F41" t="s">
        <v>7</v>
      </c>
      <c r="G41" t="s">
        <v>107</v>
      </c>
      <c r="K41">
        <v>7035.88</v>
      </c>
      <c r="L41">
        <v>32.5</v>
      </c>
      <c r="M41">
        <f>M40-B41</f>
        <v>437</v>
      </c>
      <c r="N41">
        <f t="shared" si="34"/>
        <v>7505.38</v>
      </c>
      <c r="O41">
        <f t="shared" si="35"/>
        <v>3505.38</v>
      </c>
    </row>
    <row r="42" spans="1:15" x14ac:dyDescent="0.25">
      <c r="A42" s="1">
        <v>43568</v>
      </c>
      <c r="B42">
        <v>5</v>
      </c>
      <c r="C42" t="s">
        <v>109</v>
      </c>
      <c r="D42" t="s">
        <v>110</v>
      </c>
      <c r="E42" t="s">
        <v>22</v>
      </c>
      <c r="F42" t="s">
        <v>7</v>
      </c>
      <c r="G42" t="s">
        <v>107</v>
      </c>
      <c r="K42">
        <v>7035.88</v>
      </c>
      <c r="L42">
        <v>32.5</v>
      </c>
      <c r="M42">
        <f>M41-B42</f>
        <v>432</v>
      </c>
      <c r="N42" s="15">
        <f t="shared" ref="N42" si="36">SUM(K42:M42)</f>
        <v>7500.38</v>
      </c>
      <c r="O42" s="15">
        <f t="shared" ref="O42" si="37">N42-4000</f>
        <v>3500.38</v>
      </c>
    </row>
    <row r="43" spans="1:15" x14ac:dyDescent="0.25">
      <c r="A43" s="1">
        <v>43569</v>
      </c>
      <c r="B43">
        <v>29.9</v>
      </c>
      <c r="C43" t="s">
        <v>111</v>
      </c>
      <c r="D43" t="s">
        <v>112</v>
      </c>
      <c r="E43" t="s">
        <v>22</v>
      </c>
      <c r="F43" t="s">
        <v>32</v>
      </c>
      <c r="G43" t="s">
        <v>113</v>
      </c>
      <c r="K43">
        <f>K42-B43</f>
        <v>7005.9800000000005</v>
      </c>
      <c r="L43">
        <v>32.5</v>
      </c>
      <c r="M43">
        <v>432</v>
      </c>
      <c r="N43" s="16">
        <f t="shared" ref="N43:N44" si="38">SUM(K43:M43)</f>
        <v>7470.4800000000005</v>
      </c>
      <c r="O43" s="16">
        <f t="shared" ref="O43:O44" si="39">N43-4000</f>
        <v>3470.4800000000005</v>
      </c>
    </row>
    <row r="44" spans="1:15" x14ac:dyDescent="0.25">
      <c r="A44" s="1">
        <v>43569</v>
      </c>
      <c r="B44">
        <v>18</v>
      </c>
      <c r="C44" t="s">
        <v>114</v>
      </c>
      <c r="D44" t="s">
        <v>69</v>
      </c>
      <c r="E44" t="s">
        <v>22</v>
      </c>
      <c r="F44" t="s">
        <v>32</v>
      </c>
      <c r="G44" t="s">
        <v>113</v>
      </c>
      <c r="K44">
        <f>K43-B44</f>
        <v>6987.9800000000005</v>
      </c>
      <c r="L44">
        <v>32.5</v>
      </c>
      <c r="M44">
        <v>432</v>
      </c>
      <c r="N44">
        <f t="shared" si="38"/>
        <v>7452.4800000000005</v>
      </c>
      <c r="O44">
        <f t="shared" si="39"/>
        <v>3452.4800000000005</v>
      </c>
    </row>
    <row r="45" spans="1:15" x14ac:dyDescent="0.25">
      <c r="A45" s="1">
        <v>43569</v>
      </c>
      <c r="B45">
        <v>52.5</v>
      </c>
      <c r="C45" t="s">
        <v>115</v>
      </c>
      <c r="D45" t="s">
        <v>112</v>
      </c>
      <c r="E45" t="s">
        <v>22</v>
      </c>
      <c r="F45" t="s">
        <v>32</v>
      </c>
      <c r="G45" t="s">
        <v>113</v>
      </c>
      <c r="K45">
        <f>K44-B45</f>
        <v>6935.4800000000005</v>
      </c>
      <c r="L45">
        <v>32.5</v>
      </c>
      <c r="M45">
        <v>432</v>
      </c>
      <c r="N45" s="16">
        <f t="shared" ref="N45:N46" si="40">SUM(K45:M45)</f>
        <v>7399.9800000000005</v>
      </c>
      <c r="O45" s="16">
        <f t="shared" ref="O45:O46" si="41">N45-4000</f>
        <v>3399.9800000000005</v>
      </c>
    </row>
    <row r="46" spans="1:15" x14ac:dyDescent="0.25">
      <c r="A46" s="1">
        <v>43569</v>
      </c>
      <c r="B46">
        <v>51</v>
      </c>
      <c r="C46" t="s">
        <v>116</v>
      </c>
      <c r="D46" t="s">
        <v>112</v>
      </c>
      <c r="E46" t="s">
        <v>22</v>
      </c>
      <c r="F46" t="s">
        <v>32</v>
      </c>
      <c r="G46" t="s">
        <v>113</v>
      </c>
      <c r="K46">
        <f>K45-B46</f>
        <v>6884.4800000000005</v>
      </c>
      <c r="L46">
        <v>32.5</v>
      </c>
      <c r="M46">
        <v>432</v>
      </c>
      <c r="N46">
        <f t="shared" si="40"/>
        <v>7348.9800000000005</v>
      </c>
      <c r="O46">
        <f t="shared" si="41"/>
        <v>3348.9800000000005</v>
      </c>
    </row>
    <row r="47" spans="1:15" x14ac:dyDescent="0.25">
      <c r="A47" s="1">
        <v>43569</v>
      </c>
      <c r="B47">
        <v>243</v>
      </c>
      <c r="C47" t="s">
        <v>72</v>
      </c>
      <c r="D47" t="s">
        <v>72</v>
      </c>
      <c r="E47" t="s">
        <v>22</v>
      </c>
      <c r="F47" t="s">
        <v>7</v>
      </c>
      <c r="G47" t="s">
        <v>76</v>
      </c>
      <c r="K47">
        <v>6884.48</v>
      </c>
      <c r="L47">
        <v>32.5</v>
      </c>
      <c r="M47">
        <f>M46-B47</f>
        <v>189</v>
      </c>
      <c r="N47" s="16">
        <f t="shared" ref="N47:N48" si="42">SUM(K47:M47)</f>
        <v>7105.98</v>
      </c>
      <c r="O47" s="16">
        <f t="shared" ref="O47:O48" si="43">N47-4000</f>
        <v>3105.9799999999996</v>
      </c>
    </row>
    <row r="48" spans="1:15" x14ac:dyDescent="0.25">
      <c r="A48" s="1">
        <v>43569</v>
      </c>
      <c r="B48">
        <v>8</v>
      </c>
      <c r="C48" t="s">
        <v>117</v>
      </c>
      <c r="D48" t="s">
        <v>72</v>
      </c>
      <c r="E48" t="s">
        <v>22</v>
      </c>
      <c r="F48" t="s">
        <v>7</v>
      </c>
      <c r="G48" t="s">
        <v>76</v>
      </c>
      <c r="K48">
        <v>6884.48</v>
      </c>
      <c r="L48">
        <v>32.5</v>
      </c>
      <c r="M48">
        <f>M47-B48</f>
        <v>181</v>
      </c>
      <c r="N48">
        <f t="shared" si="42"/>
        <v>7097.98</v>
      </c>
      <c r="O48">
        <f t="shared" si="43"/>
        <v>3097.9799999999996</v>
      </c>
    </row>
    <row r="49" spans="1:20" x14ac:dyDescent="0.25">
      <c r="A49" s="1">
        <v>43569</v>
      </c>
      <c r="B49">
        <v>1871</v>
      </c>
      <c r="C49" t="s">
        <v>15</v>
      </c>
      <c r="D49" t="s">
        <v>16</v>
      </c>
      <c r="E49" t="s">
        <v>17</v>
      </c>
      <c r="F49" t="s">
        <v>18</v>
      </c>
      <c r="G49" t="s">
        <v>19</v>
      </c>
      <c r="K49">
        <v>6884.48</v>
      </c>
      <c r="L49">
        <f>L48+B49</f>
        <v>1903.5</v>
      </c>
      <c r="M49">
        <v>181</v>
      </c>
      <c r="N49" s="16">
        <f t="shared" ref="N49:N51" si="44">SUM(K49:M49)</f>
        <v>8968.98</v>
      </c>
      <c r="O49" s="16">
        <f t="shared" ref="O49:O51" si="45">N49-4000</f>
        <v>4968.9799999999996</v>
      </c>
      <c r="S49" t="s">
        <v>122</v>
      </c>
    </row>
    <row r="50" spans="1:20" x14ac:dyDescent="0.25">
      <c r="A50" s="1">
        <v>43569</v>
      </c>
      <c r="B50">
        <v>2258</v>
      </c>
      <c r="C50" t="s">
        <v>118</v>
      </c>
      <c r="D50" t="s">
        <v>16</v>
      </c>
      <c r="E50" t="s">
        <v>17</v>
      </c>
      <c r="F50" t="s">
        <v>18</v>
      </c>
      <c r="G50" t="s">
        <v>19</v>
      </c>
      <c r="K50">
        <v>6884.48</v>
      </c>
      <c r="L50">
        <f>L49+B50</f>
        <v>4161.5</v>
      </c>
      <c r="M50">
        <v>181</v>
      </c>
      <c r="N50">
        <f t="shared" si="44"/>
        <v>11226.98</v>
      </c>
      <c r="O50">
        <f t="shared" si="45"/>
        <v>7226.98</v>
      </c>
      <c r="S50">
        <f>O51-2000</f>
        <v>6924.98</v>
      </c>
      <c r="T50" t="s">
        <v>119</v>
      </c>
    </row>
    <row r="51" spans="1:20" x14ac:dyDescent="0.25">
      <c r="A51" s="1">
        <v>43569</v>
      </c>
      <c r="B51">
        <v>1698</v>
      </c>
      <c r="C51" t="s">
        <v>118</v>
      </c>
      <c r="D51" t="s">
        <v>16</v>
      </c>
      <c r="E51" t="s">
        <v>17</v>
      </c>
      <c r="F51" t="s">
        <v>18</v>
      </c>
      <c r="G51" t="s">
        <v>19</v>
      </c>
      <c r="K51">
        <v>6884.48</v>
      </c>
      <c r="L51">
        <f>L50+B51</f>
        <v>5859.5</v>
      </c>
      <c r="M51">
        <v>181</v>
      </c>
      <c r="N51">
        <f t="shared" si="44"/>
        <v>12924.98</v>
      </c>
      <c r="O51">
        <f t="shared" si="45"/>
        <v>8924.98</v>
      </c>
      <c r="S51">
        <f>S50-500</f>
        <v>6424.98</v>
      </c>
      <c r="T51" t="s">
        <v>120</v>
      </c>
    </row>
    <row r="52" spans="1:20" x14ac:dyDescent="0.25">
      <c r="A52" s="1">
        <v>43569</v>
      </c>
      <c r="B52">
        <v>9.5</v>
      </c>
      <c r="C52" t="s">
        <v>125</v>
      </c>
      <c r="D52" t="s">
        <v>69</v>
      </c>
      <c r="E52" t="s">
        <v>22</v>
      </c>
      <c r="F52" t="s">
        <v>18</v>
      </c>
      <c r="G52" t="s">
        <v>81</v>
      </c>
      <c r="K52">
        <f>K51</f>
        <v>6884.48</v>
      </c>
      <c r="L52">
        <f>L51-B52</f>
        <v>5850</v>
      </c>
      <c r="M52">
        <f>M51</f>
        <v>181</v>
      </c>
      <c r="N52" s="17">
        <f t="shared" ref="N52:N53" si="46">SUM(K52:M52)</f>
        <v>12915.48</v>
      </c>
      <c r="O52" s="17">
        <f t="shared" ref="O52:O53" si="47">N52-4000</f>
        <v>8915.48</v>
      </c>
      <c r="S52">
        <f>S51-240</f>
        <v>6184.98</v>
      </c>
      <c r="T52" t="s">
        <v>121</v>
      </c>
    </row>
    <row r="53" spans="1:20" x14ac:dyDescent="0.25">
      <c r="A53" s="1">
        <v>43569</v>
      </c>
      <c r="B53">
        <v>44.9</v>
      </c>
      <c r="C53" t="s">
        <v>126</v>
      </c>
      <c r="D53" t="s">
        <v>82</v>
      </c>
      <c r="E53" t="s">
        <v>22</v>
      </c>
      <c r="F53" t="s">
        <v>18</v>
      </c>
      <c r="G53" t="s">
        <v>84</v>
      </c>
      <c r="K53">
        <f>K52</f>
        <v>6884.48</v>
      </c>
      <c r="L53">
        <f>L52-B53</f>
        <v>5805.1</v>
      </c>
      <c r="M53">
        <f>M52</f>
        <v>181</v>
      </c>
      <c r="N53">
        <f t="shared" si="46"/>
        <v>12870.58</v>
      </c>
      <c r="O53">
        <f t="shared" si="47"/>
        <v>8870.58</v>
      </c>
      <c r="S53">
        <f>S52-250</f>
        <v>5934.98</v>
      </c>
      <c r="T53" t="s">
        <v>123</v>
      </c>
    </row>
    <row r="54" spans="1:20" x14ac:dyDescent="0.25">
      <c r="A54" s="1">
        <v>43569</v>
      </c>
      <c r="B54">
        <v>38.770000000000003</v>
      </c>
      <c r="C54" t="s">
        <v>83</v>
      </c>
      <c r="D54" t="s">
        <v>82</v>
      </c>
      <c r="E54" t="s">
        <v>22</v>
      </c>
      <c r="F54" t="s">
        <v>18</v>
      </c>
      <c r="G54" t="s">
        <v>84</v>
      </c>
      <c r="K54">
        <v>6884.48</v>
      </c>
      <c r="L54">
        <f>L53-B54</f>
        <v>5766.33</v>
      </c>
      <c r="M54">
        <v>181</v>
      </c>
      <c r="N54" s="17">
        <f t="shared" ref="N54:N55" si="48">SUM(K54:M54)</f>
        <v>12831.81</v>
      </c>
      <c r="O54" s="17">
        <f t="shared" ref="O54:O55" si="49">N54-4000</f>
        <v>8831.81</v>
      </c>
      <c r="S54">
        <f>S53-250</f>
        <v>5684.98</v>
      </c>
      <c r="T54" t="s">
        <v>124</v>
      </c>
    </row>
    <row r="55" spans="1:20" x14ac:dyDescent="0.25">
      <c r="A55" s="1">
        <v>43569</v>
      </c>
      <c r="B55">
        <v>22</v>
      </c>
      <c r="C55" t="s">
        <v>127</v>
      </c>
      <c r="D55" t="s">
        <v>82</v>
      </c>
      <c r="E55" t="s">
        <v>22</v>
      </c>
      <c r="F55" t="s">
        <v>18</v>
      </c>
      <c r="G55" t="s">
        <v>84</v>
      </c>
      <c r="K55">
        <v>6884.48</v>
      </c>
      <c r="L55">
        <f>L54-B55</f>
        <v>5744.33</v>
      </c>
      <c r="M55">
        <v>181</v>
      </c>
      <c r="N55">
        <f t="shared" si="48"/>
        <v>12809.81</v>
      </c>
      <c r="O55">
        <f t="shared" si="49"/>
        <v>8809.81</v>
      </c>
    </row>
    <row r="56" spans="1:20" x14ac:dyDescent="0.25">
      <c r="A56" s="1">
        <v>43569</v>
      </c>
      <c r="B56">
        <v>6</v>
      </c>
      <c r="C56" t="s">
        <v>128</v>
      </c>
      <c r="D56" t="s">
        <v>110</v>
      </c>
      <c r="E56" t="s">
        <v>22</v>
      </c>
      <c r="F56" t="s">
        <v>7</v>
      </c>
      <c r="G56" t="s">
        <v>84</v>
      </c>
      <c r="K56">
        <v>6884.48</v>
      </c>
      <c r="L56">
        <v>5744.33</v>
      </c>
      <c r="M56">
        <f>M55-B56</f>
        <v>175</v>
      </c>
      <c r="N56" s="17">
        <f t="shared" ref="N56" si="50">SUM(K56:M56)</f>
        <v>12803.81</v>
      </c>
      <c r="O56" s="17">
        <f t="shared" ref="O56" si="51">N56-4000</f>
        <v>8803.81</v>
      </c>
    </row>
    <row r="57" spans="1:20" x14ac:dyDescent="0.25">
      <c r="A57" s="1">
        <v>43569</v>
      </c>
      <c r="B57">
        <v>2000</v>
      </c>
      <c r="C57" t="s">
        <v>119</v>
      </c>
      <c r="D57" t="s">
        <v>78</v>
      </c>
      <c r="E57" t="s">
        <v>22</v>
      </c>
      <c r="F57" t="s">
        <v>18</v>
      </c>
      <c r="G57" t="s">
        <v>73</v>
      </c>
      <c r="K57">
        <v>6884.48</v>
      </c>
      <c r="L57">
        <f>L56-B57</f>
        <v>3744.33</v>
      </c>
      <c r="M57">
        <v>175</v>
      </c>
      <c r="N57" s="17">
        <f t="shared" ref="N57" si="52">SUM(K57:M57)</f>
        <v>10803.81</v>
      </c>
      <c r="O57" s="17">
        <f t="shared" ref="O57" si="53">N57-4000</f>
        <v>6803.8099999999995</v>
      </c>
    </row>
    <row r="58" spans="1:20" x14ac:dyDescent="0.25">
      <c r="A58" s="1">
        <v>43570</v>
      </c>
      <c r="B58">
        <v>1216.76</v>
      </c>
      <c r="C58" t="s">
        <v>24</v>
      </c>
      <c r="D58" t="s">
        <v>25</v>
      </c>
      <c r="E58" t="s">
        <v>25</v>
      </c>
      <c r="F58" t="s">
        <v>18</v>
      </c>
      <c r="G58" t="s">
        <v>26</v>
      </c>
      <c r="K58">
        <f>K57+B58</f>
        <v>8101.24</v>
      </c>
      <c r="L58">
        <f>L57-B58</f>
        <v>2527.5699999999997</v>
      </c>
      <c r="M58">
        <v>175</v>
      </c>
      <c r="N58" s="18">
        <f t="shared" ref="N58" si="54">SUM(K58:M58)</f>
        <v>10803.81</v>
      </c>
      <c r="O58" s="18">
        <f t="shared" ref="O58" si="55">N58-4000</f>
        <v>6803.8099999999995</v>
      </c>
    </row>
    <row r="59" spans="1:20" x14ac:dyDescent="0.25">
      <c r="A59" s="1">
        <v>43572</v>
      </c>
      <c r="B59">
        <v>15</v>
      </c>
      <c r="C59" t="s">
        <v>130</v>
      </c>
      <c r="D59" t="s">
        <v>69</v>
      </c>
      <c r="E59" t="s">
        <v>22</v>
      </c>
      <c r="F59" t="s">
        <v>131</v>
      </c>
      <c r="G59" t="s">
        <v>81</v>
      </c>
      <c r="K59">
        <f>K58-B59</f>
        <v>8086.24</v>
      </c>
      <c r="L59">
        <v>2527.5700000000002</v>
      </c>
      <c r="M59">
        <v>175</v>
      </c>
      <c r="N59" s="22">
        <f t="shared" ref="N59:N60" si="56">SUM(K59:M59)</f>
        <v>10788.81</v>
      </c>
      <c r="O59" s="22">
        <f t="shared" ref="O59:O60" si="57">N59-4000</f>
        <v>6788.8099999999995</v>
      </c>
    </row>
    <row r="60" spans="1:20" x14ac:dyDescent="0.25">
      <c r="A60" s="1">
        <v>43573</v>
      </c>
      <c r="B60">
        <v>186</v>
      </c>
      <c r="C60" t="s">
        <v>132</v>
      </c>
      <c r="D60" t="s">
        <v>133</v>
      </c>
      <c r="E60" t="s">
        <v>22</v>
      </c>
      <c r="F60" t="s">
        <v>32</v>
      </c>
      <c r="G60" t="s">
        <v>134</v>
      </c>
      <c r="K60">
        <f>K59-B60</f>
        <v>7900.24</v>
      </c>
      <c r="L60">
        <v>2527.5700000000002</v>
      </c>
      <c r="M60">
        <v>175</v>
      </c>
      <c r="N60">
        <f t="shared" si="56"/>
        <v>10602.81</v>
      </c>
      <c r="O60">
        <f t="shared" si="57"/>
        <v>6602.8099999999995</v>
      </c>
    </row>
    <row r="61" spans="1:20" x14ac:dyDescent="0.25">
      <c r="A61" s="1">
        <v>43573</v>
      </c>
      <c r="B61">
        <v>62</v>
      </c>
      <c r="C61" t="s">
        <v>135</v>
      </c>
      <c r="D61" t="s">
        <v>78</v>
      </c>
      <c r="E61" t="s">
        <v>17</v>
      </c>
      <c r="F61" t="s">
        <v>7</v>
      </c>
      <c r="G61" t="s">
        <v>73</v>
      </c>
      <c r="K61">
        <v>7900.24</v>
      </c>
      <c r="L61">
        <v>2527.5700000000002</v>
      </c>
      <c r="M61">
        <f>M60+B61</f>
        <v>237</v>
      </c>
      <c r="N61" s="23">
        <f t="shared" ref="N61:N63" si="58">SUM(K61:M61)</f>
        <v>10664.81</v>
      </c>
      <c r="O61" s="23">
        <f t="shared" ref="O61:O63" si="59">N61-4000</f>
        <v>6664.8099999999995</v>
      </c>
    </row>
    <row r="62" spans="1:20" x14ac:dyDescent="0.25">
      <c r="A62" s="1">
        <v>43573</v>
      </c>
      <c r="B62">
        <v>40</v>
      </c>
      <c r="C62" s="23" t="s">
        <v>135</v>
      </c>
      <c r="D62" s="23" t="s">
        <v>78</v>
      </c>
      <c r="E62" s="23" t="s">
        <v>17</v>
      </c>
      <c r="F62" s="23" t="s">
        <v>7</v>
      </c>
      <c r="G62" s="23" t="s">
        <v>73</v>
      </c>
      <c r="K62">
        <v>7900.24</v>
      </c>
      <c r="L62">
        <v>2527.5700000000002</v>
      </c>
      <c r="M62">
        <f>M61+B62</f>
        <v>277</v>
      </c>
      <c r="N62">
        <f t="shared" si="58"/>
        <v>10704.81</v>
      </c>
      <c r="O62">
        <f t="shared" si="59"/>
        <v>6704.8099999999995</v>
      </c>
    </row>
    <row r="63" spans="1:20" x14ac:dyDescent="0.25">
      <c r="A63" s="1">
        <v>43573</v>
      </c>
      <c r="B63">
        <v>83</v>
      </c>
      <c r="C63" t="s">
        <v>136</v>
      </c>
      <c r="D63" t="s">
        <v>31</v>
      </c>
      <c r="E63" t="s">
        <v>22</v>
      </c>
      <c r="F63" t="s">
        <v>7</v>
      </c>
      <c r="G63" t="s">
        <v>137</v>
      </c>
      <c r="K63">
        <v>7900.24</v>
      </c>
      <c r="L63">
        <v>2527.5700000000002</v>
      </c>
      <c r="M63">
        <f>M62-B63</f>
        <v>194</v>
      </c>
      <c r="N63">
        <f t="shared" si="58"/>
        <v>10621.81</v>
      </c>
      <c r="O63">
        <f t="shared" si="59"/>
        <v>6621.8099999999995</v>
      </c>
    </row>
    <row r="64" spans="1:20" x14ac:dyDescent="0.25">
      <c r="A64" s="1">
        <v>43573</v>
      </c>
      <c r="B64">
        <v>20</v>
      </c>
      <c r="C64" t="s">
        <v>104</v>
      </c>
      <c r="D64" t="s">
        <v>104</v>
      </c>
      <c r="E64" t="s">
        <v>22</v>
      </c>
      <c r="F64" t="s">
        <v>7</v>
      </c>
      <c r="G64" t="s">
        <v>137</v>
      </c>
      <c r="K64">
        <v>7900.24</v>
      </c>
      <c r="L64">
        <v>2527.5700000000002</v>
      </c>
      <c r="M64">
        <f>M63-B64</f>
        <v>174</v>
      </c>
      <c r="N64" s="23">
        <f t="shared" ref="N64" si="60">SUM(K64:M64)</f>
        <v>10601.81</v>
      </c>
      <c r="O64" s="23">
        <f t="shared" ref="O64" si="61">N64-4000</f>
        <v>6601.8099999999995</v>
      </c>
    </row>
    <row r="65" spans="1:15" x14ac:dyDescent="0.25">
      <c r="A65" s="1">
        <v>43573</v>
      </c>
      <c r="B65">
        <v>10</v>
      </c>
      <c r="C65" t="s">
        <v>138</v>
      </c>
      <c r="D65" t="s">
        <v>69</v>
      </c>
      <c r="E65" t="s">
        <v>22</v>
      </c>
      <c r="F65" t="s">
        <v>7</v>
      </c>
      <c r="G65" t="s">
        <v>139</v>
      </c>
      <c r="K65">
        <v>7900.24</v>
      </c>
      <c r="L65">
        <v>2527.5700000000002</v>
      </c>
      <c r="M65">
        <f>M64-B65</f>
        <v>164</v>
      </c>
      <c r="N65" s="23">
        <f t="shared" ref="N65" si="62">SUM(K65:M65)</f>
        <v>10591.81</v>
      </c>
      <c r="O65" s="23">
        <f t="shared" ref="O65" si="63">N65-4000</f>
        <v>6591.8099999999995</v>
      </c>
    </row>
    <row r="66" spans="1:15" x14ac:dyDescent="0.25">
      <c r="A66" s="1">
        <v>43573</v>
      </c>
      <c r="B66">
        <v>20</v>
      </c>
      <c r="C66" t="s">
        <v>104</v>
      </c>
      <c r="D66" t="s">
        <v>104</v>
      </c>
      <c r="E66" t="s">
        <v>22</v>
      </c>
      <c r="F66" t="s">
        <v>7</v>
      </c>
      <c r="G66" t="s">
        <v>139</v>
      </c>
      <c r="K66">
        <v>7900.24</v>
      </c>
      <c r="L66">
        <v>2527.5700000000002</v>
      </c>
      <c r="M66">
        <f>M65-B66</f>
        <v>144</v>
      </c>
      <c r="N66" s="23">
        <f t="shared" ref="N66:N69" si="64">SUM(K66:M66)</f>
        <v>10571.81</v>
      </c>
      <c r="O66" s="23">
        <f t="shared" ref="O66:O69" si="65">N66-4000</f>
        <v>6571.8099999999995</v>
      </c>
    </row>
    <row r="67" spans="1:15" x14ac:dyDescent="0.25">
      <c r="A67" s="1">
        <v>43573</v>
      </c>
      <c r="B67">
        <v>102</v>
      </c>
      <c r="C67" t="s">
        <v>140</v>
      </c>
      <c r="D67" t="s">
        <v>31</v>
      </c>
      <c r="E67" t="s">
        <v>22</v>
      </c>
      <c r="F67" t="s">
        <v>7</v>
      </c>
      <c r="G67" t="s">
        <v>139</v>
      </c>
      <c r="K67">
        <v>7900.24</v>
      </c>
      <c r="L67">
        <v>2527.5700000000002</v>
      </c>
      <c r="M67">
        <f>M66-B67</f>
        <v>42</v>
      </c>
      <c r="N67">
        <f t="shared" si="64"/>
        <v>10469.81</v>
      </c>
      <c r="O67">
        <f t="shared" si="65"/>
        <v>6469.8099999999995</v>
      </c>
    </row>
    <row r="68" spans="1:15" x14ac:dyDescent="0.25">
      <c r="A68" s="1">
        <v>43574</v>
      </c>
      <c r="B68">
        <v>50</v>
      </c>
      <c r="C68" t="s">
        <v>141</v>
      </c>
      <c r="D68" t="s">
        <v>72</v>
      </c>
      <c r="E68" t="s">
        <v>17</v>
      </c>
      <c r="F68" t="s">
        <v>7</v>
      </c>
      <c r="G68" t="s">
        <v>73</v>
      </c>
      <c r="K68">
        <v>7900.24</v>
      </c>
      <c r="L68">
        <v>2527.5700000000002</v>
      </c>
      <c r="M68">
        <f>M67+B68</f>
        <v>92</v>
      </c>
      <c r="N68">
        <f t="shared" si="64"/>
        <v>10519.81</v>
      </c>
      <c r="O68">
        <f t="shared" si="65"/>
        <v>6519.8099999999995</v>
      </c>
    </row>
    <row r="69" spans="1:15" x14ac:dyDescent="0.25">
      <c r="A69" s="1">
        <v>43574</v>
      </c>
      <c r="B69">
        <v>100</v>
      </c>
      <c r="C69" t="s">
        <v>142</v>
      </c>
      <c r="D69" t="s">
        <v>72</v>
      </c>
      <c r="E69" t="s">
        <v>17</v>
      </c>
      <c r="F69" t="s">
        <v>7</v>
      </c>
      <c r="G69" t="s">
        <v>73</v>
      </c>
      <c r="K69">
        <v>7900.24</v>
      </c>
      <c r="L69">
        <v>2527.5700000000002</v>
      </c>
      <c r="M69">
        <f>M68+B69</f>
        <v>192</v>
      </c>
      <c r="N69">
        <f t="shared" si="64"/>
        <v>10619.81</v>
      </c>
      <c r="O69">
        <f t="shared" si="65"/>
        <v>6619.8099999999995</v>
      </c>
    </row>
    <row r="70" spans="1:15" x14ac:dyDescent="0.25">
      <c r="A70" s="1">
        <v>43574</v>
      </c>
      <c r="B70">
        <v>10</v>
      </c>
      <c r="C70" t="s">
        <v>143</v>
      </c>
      <c r="D70" t="s">
        <v>110</v>
      </c>
      <c r="E70" t="s">
        <v>22</v>
      </c>
      <c r="F70" t="s">
        <v>7</v>
      </c>
      <c r="G70" t="s">
        <v>144</v>
      </c>
      <c r="K70">
        <v>7900.24</v>
      </c>
      <c r="L70">
        <v>2527.5700000000002</v>
      </c>
      <c r="M70">
        <f>M69-B70</f>
        <v>182</v>
      </c>
      <c r="N70" s="23">
        <f t="shared" ref="N70" si="66">SUM(K70:M70)</f>
        <v>10609.81</v>
      </c>
      <c r="O70" s="23">
        <f t="shared" ref="O70" si="67">N70-4000</f>
        <v>6609.8099999999995</v>
      </c>
    </row>
    <row r="71" spans="1:15" x14ac:dyDescent="0.25">
      <c r="A71" s="1">
        <v>43574</v>
      </c>
      <c r="B71">
        <v>10</v>
      </c>
      <c r="C71" s="23" t="s">
        <v>42</v>
      </c>
      <c r="D71" s="23" t="s">
        <v>43</v>
      </c>
      <c r="E71" s="23" t="s">
        <v>22</v>
      </c>
      <c r="F71" s="23" t="s">
        <v>7</v>
      </c>
      <c r="G71" s="23" t="s">
        <v>44</v>
      </c>
      <c r="K71">
        <v>7900.24</v>
      </c>
      <c r="L71">
        <v>2527.5700000000002</v>
      </c>
      <c r="M71">
        <f>M70-B71</f>
        <v>172</v>
      </c>
      <c r="N71" s="23">
        <f t="shared" ref="N71" si="68">SUM(K71:M71)</f>
        <v>10599.81</v>
      </c>
      <c r="O71" s="23">
        <f t="shared" ref="O71" si="69">N71-4000</f>
        <v>6599.8099999999995</v>
      </c>
    </row>
    <row r="72" spans="1:15" x14ac:dyDescent="0.25">
      <c r="A72" s="1">
        <v>43575</v>
      </c>
      <c r="B72">
        <v>163</v>
      </c>
      <c r="C72" t="s">
        <v>72</v>
      </c>
      <c r="D72" t="s">
        <v>72</v>
      </c>
      <c r="E72" t="s">
        <v>22</v>
      </c>
      <c r="F72" t="s">
        <v>7</v>
      </c>
      <c r="G72" t="s">
        <v>145</v>
      </c>
      <c r="K72">
        <v>7900.24</v>
      </c>
      <c r="L72">
        <v>2527.5700000000002</v>
      </c>
      <c r="M72">
        <f>M71-B72</f>
        <v>9</v>
      </c>
      <c r="N72" s="24">
        <f t="shared" ref="N72" si="70">SUM(K72:M72)</f>
        <v>10436.81</v>
      </c>
      <c r="O72" s="24">
        <f t="shared" ref="O72" si="71">N72-4000</f>
        <v>6436.8099999999995</v>
      </c>
    </row>
    <row r="73" spans="1:15" x14ac:dyDescent="0.25">
      <c r="A73" s="1">
        <v>43575</v>
      </c>
      <c r="B73">
        <v>16.3</v>
      </c>
      <c r="C73" t="s">
        <v>146</v>
      </c>
      <c r="D73" t="s">
        <v>82</v>
      </c>
      <c r="E73" t="s">
        <v>22</v>
      </c>
      <c r="F73" t="s">
        <v>32</v>
      </c>
      <c r="G73" t="s">
        <v>84</v>
      </c>
      <c r="K73">
        <f t="shared" ref="K73:K84" si="72">K72-B73</f>
        <v>7883.94</v>
      </c>
      <c r="L73">
        <v>2527.5700000000002</v>
      </c>
      <c r="M73">
        <v>9</v>
      </c>
      <c r="N73" s="24">
        <f t="shared" ref="N73" si="73">SUM(K73:M73)</f>
        <v>10420.51</v>
      </c>
      <c r="O73" s="24">
        <f t="shared" ref="O73" si="74">N73-4000</f>
        <v>6420.51</v>
      </c>
    </row>
    <row r="74" spans="1:15" x14ac:dyDescent="0.25">
      <c r="A74" s="1">
        <v>43575</v>
      </c>
      <c r="B74">
        <v>13.9</v>
      </c>
      <c r="C74" t="s">
        <v>147</v>
      </c>
      <c r="D74" t="s">
        <v>82</v>
      </c>
      <c r="E74" t="s">
        <v>22</v>
      </c>
      <c r="F74" t="s">
        <v>32</v>
      </c>
      <c r="G74" t="s">
        <v>84</v>
      </c>
      <c r="K74">
        <f t="shared" si="72"/>
        <v>7870.04</v>
      </c>
      <c r="L74">
        <v>2527.5700000000002</v>
      </c>
      <c r="M74">
        <v>9</v>
      </c>
      <c r="N74" s="24">
        <f t="shared" ref="N74" si="75">SUM(K74:M74)</f>
        <v>10406.61</v>
      </c>
      <c r="O74" s="24">
        <f t="shared" ref="O74" si="76">N74-4000</f>
        <v>6406.6100000000006</v>
      </c>
    </row>
    <row r="75" spans="1:15" x14ac:dyDescent="0.25">
      <c r="A75" s="1">
        <v>43575</v>
      </c>
      <c r="B75">
        <v>31.25</v>
      </c>
      <c r="C75" t="s">
        <v>148</v>
      </c>
      <c r="D75" t="s">
        <v>149</v>
      </c>
      <c r="E75" t="s">
        <v>22</v>
      </c>
      <c r="F75" t="s">
        <v>32</v>
      </c>
      <c r="G75" t="s">
        <v>84</v>
      </c>
      <c r="K75">
        <f t="shared" si="72"/>
        <v>7838.79</v>
      </c>
      <c r="L75">
        <v>2527.5700000000002</v>
      </c>
      <c r="M75">
        <v>9</v>
      </c>
      <c r="N75" s="24">
        <f t="shared" ref="N75:N84" si="77">SUM(K75:M75)</f>
        <v>10375.36</v>
      </c>
      <c r="O75" s="24">
        <f t="shared" ref="O75:O84" si="78">N75-4000</f>
        <v>6375.3600000000006</v>
      </c>
    </row>
    <row r="76" spans="1:15" x14ac:dyDescent="0.25">
      <c r="A76" s="1">
        <v>43575</v>
      </c>
      <c r="B76">
        <v>43.28</v>
      </c>
      <c r="C76" t="s">
        <v>83</v>
      </c>
      <c r="D76" t="s">
        <v>82</v>
      </c>
      <c r="E76" t="s">
        <v>22</v>
      </c>
      <c r="F76" t="s">
        <v>32</v>
      </c>
      <c r="G76" t="s">
        <v>84</v>
      </c>
      <c r="K76">
        <f t="shared" si="72"/>
        <v>7795.51</v>
      </c>
      <c r="L76">
        <v>2527.5700000000002</v>
      </c>
      <c r="M76">
        <v>9</v>
      </c>
      <c r="N76">
        <f t="shared" si="77"/>
        <v>10332.08</v>
      </c>
      <c r="O76">
        <f t="shared" si="78"/>
        <v>6332.08</v>
      </c>
    </row>
    <row r="77" spans="1:15" x14ac:dyDescent="0.25">
      <c r="A77" s="1">
        <v>43575</v>
      </c>
      <c r="B77">
        <v>13</v>
      </c>
      <c r="C77" t="s">
        <v>150</v>
      </c>
      <c r="D77" t="s">
        <v>82</v>
      </c>
      <c r="E77" t="s">
        <v>22</v>
      </c>
      <c r="F77" t="s">
        <v>32</v>
      </c>
      <c r="G77" t="s">
        <v>84</v>
      </c>
      <c r="K77">
        <f t="shared" si="72"/>
        <v>7782.51</v>
      </c>
      <c r="L77">
        <v>2527.5700000000002</v>
      </c>
      <c r="M77">
        <v>9</v>
      </c>
      <c r="N77">
        <f t="shared" si="77"/>
        <v>10319.08</v>
      </c>
      <c r="O77">
        <f t="shared" si="78"/>
        <v>6319.08</v>
      </c>
    </row>
    <row r="78" spans="1:15" x14ac:dyDescent="0.25">
      <c r="A78" s="1">
        <v>43575</v>
      </c>
      <c r="B78">
        <v>17</v>
      </c>
      <c r="C78" t="s">
        <v>151</v>
      </c>
      <c r="D78" t="s">
        <v>82</v>
      </c>
      <c r="E78" t="s">
        <v>22</v>
      </c>
      <c r="F78" t="s">
        <v>32</v>
      </c>
      <c r="G78" t="s">
        <v>84</v>
      </c>
      <c r="K78">
        <f t="shared" si="72"/>
        <v>7765.51</v>
      </c>
      <c r="L78">
        <v>2527.5700000000002</v>
      </c>
      <c r="M78">
        <v>9</v>
      </c>
      <c r="N78">
        <f t="shared" si="77"/>
        <v>10302.08</v>
      </c>
      <c r="O78">
        <f t="shared" si="78"/>
        <v>6302.08</v>
      </c>
    </row>
    <row r="79" spans="1:15" x14ac:dyDescent="0.25">
      <c r="A79" s="1">
        <v>43575</v>
      </c>
      <c r="B79">
        <v>25.5</v>
      </c>
      <c r="C79" t="s">
        <v>152</v>
      </c>
      <c r="D79" t="s">
        <v>82</v>
      </c>
      <c r="E79" t="s">
        <v>22</v>
      </c>
      <c r="F79" t="s">
        <v>32</v>
      </c>
      <c r="G79" t="s">
        <v>84</v>
      </c>
      <c r="K79">
        <f t="shared" si="72"/>
        <v>7740.01</v>
      </c>
      <c r="L79">
        <v>2527.5700000000002</v>
      </c>
      <c r="M79">
        <v>9</v>
      </c>
      <c r="N79">
        <f t="shared" si="77"/>
        <v>10276.58</v>
      </c>
      <c r="O79">
        <f t="shared" si="78"/>
        <v>6276.58</v>
      </c>
    </row>
    <row r="80" spans="1:15" x14ac:dyDescent="0.25">
      <c r="A80" s="1">
        <v>43575</v>
      </c>
      <c r="B80">
        <v>22.25</v>
      </c>
      <c r="C80" t="s">
        <v>153</v>
      </c>
      <c r="D80" t="s">
        <v>82</v>
      </c>
      <c r="E80" t="s">
        <v>22</v>
      </c>
      <c r="F80" t="s">
        <v>32</v>
      </c>
      <c r="G80" t="s">
        <v>84</v>
      </c>
      <c r="K80">
        <f t="shared" si="72"/>
        <v>7717.76</v>
      </c>
      <c r="L80">
        <v>2527.5700000000002</v>
      </c>
      <c r="M80">
        <v>9</v>
      </c>
      <c r="N80">
        <f t="shared" si="77"/>
        <v>10254.33</v>
      </c>
      <c r="O80">
        <f t="shared" si="78"/>
        <v>6254.33</v>
      </c>
    </row>
    <row r="81" spans="1:16" x14ac:dyDescent="0.25">
      <c r="A81" s="1">
        <v>43575</v>
      </c>
      <c r="B81">
        <v>79.900000000000006</v>
      </c>
      <c r="C81" t="s">
        <v>154</v>
      </c>
      <c r="D81" t="s">
        <v>82</v>
      </c>
      <c r="E81" t="s">
        <v>22</v>
      </c>
      <c r="F81" t="s">
        <v>32</v>
      </c>
      <c r="G81" t="s">
        <v>84</v>
      </c>
      <c r="K81">
        <f t="shared" si="72"/>
        <v>7637.8600000000006</v>
      </c>
      <c r="L81">
        <v>2527.5700000000002</v>
      </c>
      <c r="M81">
        <v>9</v>
      </c>
      <c r="N81">
        <f t="shared" si="77"/>
        <v>10174.43</v>
      </c>
      <c r="O81">
        <f t="shared" si="78"/>
        <v>6174.43</v>
      </c>
    </row>
    <row r="82" spans="1:16" x14ac:dyDescent="0.25">
      <c r="A82" s="1">
        <v>43575</v>
      </c>
      <c r="B82">
        <v>5.6</v>
      </c>
      <c r="C82" t="s">
        <v>155</v>
      </c>
      <c r="D82" t="s">
        <v>82</v>
      </c>
      <c r="E82" t="s">
        <v>22</v>
      </c>
      <c r="F82" t="s">
        <v>32</v>
      </c>
      <c r="G82" t="s">
        <v>84</v>
      </c>
      <c r="K82">
        <f t="shared" si="72"/>
        <v>7632.26</v>
      </c>
      <c r="L82">
        <v>2527.5700000000002</v>
      </c>
      <c r="M82">
        <v>9</v>
      </c>
      <c r="N82">
        <f t="shared" si="77"/>
        <v>10168.83</v>
      </c>
      <c r="O82">
        <f t="shared" si="78"/>
        <v>6168.83</v>
      </c>
    </row>
    <row r="83" spans="1:16" x14ac:dyDescent="0.25">
      <c r="A83" s="1">
        <v>43575</v>
      </c>
      <c r="B83" s="24">
        <v>5.6</v>
      </c>
      <c r="C83" s="24" t="s">
        <v>155</v>
      </c>
      <c r="D83" s="24" t="s">
        <v>82</v>
      </c>
      <c r="E83" s="24" t="s">
        <v>22</v>
      </c>
      <c r="F83" s="24" t="s">
        <v>32</v>
      </c>
      <c r="G83" s="24" t="s">
        <v>84</v>
      </c>
      <c r="K83">
        <f t="shared" si="72"/>
        <v>7626.66</v>
      </c>
      <c r="L83">
        <v>2527.5700000000002</v>
      </c>
      <c r="M83">
        <v>9</v>
      </c>
      <c r="N83">
        <f t="shared" si="77"/>
        <v>10163.23</v>
      </c>
      <c r="O83">
        <f t="shared" si="78"/>
        <v>6163.23</v>
      </c>
    </row>
    <row r="84" spans="1:16" x14ac:dyDescent="0.25">
      <c r="A84" s="1">
        <v>43575</v>
      </c>
      <c r="B84">
        <v>24.75</v>
      </c>
      <c r="C84" t="s">
        <v>156</v>
      </c>
      <c r="D84" t="s">
        <v>82</v>
      </c>
      <c r="E84" t="s">
        <v>22</v>
      </c>
      <c r="F84" t="s">
        <v>32</v>
      </c>
      <c r="G84" t="s">
        <v>84</v>
      </c>
      <c r="K84">
        <f t="shared" si="72"/>
        <v>7601.91</v>
      </c>
      <c r="L84">
        <v>2527.5700000000002</v>
      </c>
      <c r="M84">
        <v>9</v>
      </c>
      <c r="N84">
        <f t="shared" si="77"/>
        <v>10138.48</v>
      </c>
      <c r="O84">
        <f t="shared" si="78"/>
        <v>6138.48</v>
      </c>
    </row>
    <row r="85" spans="1:16" x14ac:dyDescent="0.25">
      <c r="A85" s="1">
        <v>43575</v>
      </c>
      <c r="B85">
        <v>7</v>
      </c>
      <c r="C85" t="s">
        <v>128</v>
      </c>
      <c r="D85" t="s">
        <v>110</v>
      </c>
      <c r="E85" t="s">
        <v>22</v>
      </c>
      <c r="F85" t="s">
        <v>7</v>
      </c>
      <c r="G85" t="s">
        <v>84</v>
      </c>
      <c r="K85">
        <v>7601.91</v>
      </c>
      <c r="L85">
        <v>2527.5700000000002</v>
      </c>
      <c r="M85">
        <f>M84-B85</f>
        <v>2</v>
      </c>
      <c r="N85" s="24">
        <f t="shared" ref="N85" si="79">SUM(K85:M85)</f>
        <v>10131.48</v>
      </c>
      <c r="O85" s="24">
        <f t="shared" ref="O85" si="80">N85-4000</f>
        <v>6131.48</v>
      </c>
    </row>
    <row r="86" spans="1:16" x14ac:dyDescent="0.25">
      <c r="A86" s="1">
        <v>43575</v>
      </c>
      <c r="B86">
        <v>240.07</v>
      </c>
      <c r="C86" t="s">
        <v>157</v>
      </c>
      <c r="D86" t="s">
        <v>48</v>
      </c>
      <c r="E86" t="s">
        <v>22</v>
      </c>
      <c r="F86" t="s">
        <v>32</v>
      </c>
      <c r="G86" t="s">
        <v>49</v>
      </c>
      <c r="K86">
        <f>K85-B86</f>
        <v>7361.84</v>
      </c>
      <c r="L86">
        <v>2527.5700000000002</v>
      </c>
      <c r="M86">
        <v>2</v>
      </c>
      <c r="N86" s="24">
        <f t="shared" ref="N86" si="81">SUM(K86:M86)</f>
        <v>9891.41</v>
      </c>
      <c r="O86" s="24">
        <f t="shared" ref="O86" si="82">N86-4000</f>
        <v>5891.41</v>
      </c>
    </row>
    <row r="87" spans="1:16" x14ac:dyDescent="0.25">
      <c r="A87" s="1">
        <v>43576</v>
      </c>
      <c r="B87">
        <v>85</v>
      </c>
      <c r="C87" t="s">
        <v>93</v>
      </c>
      <c r="D87" t="s">
        <v>93</v>
      </c>
      <c r="E87" t="s">
        <v>22</v>
      </c>
      <c r="F87" t="s">
        <v>18</v>
      </c>
      <c r="G87" t="s">
        <v>93</v>
      </c>
      <c r="K87">
        <v>7361.84</v>
      </c>
      <c r="L87">
        <f>L86-B87</f>
        <v>2442.5700000000002</v>
      </c>
      <c r="M87">
        <v>2</v>
      </c>
      <c r="N87" s="25">
        <f t="shared" ref="N87" si="83">SUM(K87:M87)</f>
        <v>9806.41</v>
      </c>
      <c r="O87" s="25">
        <f t="shared" ref="O87" si="84">N87-4000</f>
        <v>5806.41</v>
      </c>
      <c r="P87" s="27">
        <f>O87-Ahorros!$E$4</f>
        <v>806.40999999999985</v>
      </c>
    </row>
    <row r="88" spans="1:16" x14ac:dyDescent="0.25">
      <c r="A88" s="1">
        <v>43576</v>
      </c>
      <c r="B88">
        <v>19.899999999999999</v>
      </c>
      <c r="C88" t="s">
        <v>159</v>
      </c>
      <c r="D88" t="s">
        <v>69</v>
      </c>
      <c r="E88" t="s">
        <v>22</v>
      </c>
      <c r="F88" t="s">
        <v>32</v>
      </c>
      <c r="G88" t="s">
        <v>84</v>
      </c>
      <c r="K88">
        <f>K87-B88</f>
        <v>7341.9400000000005</v>
      </c>
      <c r="L88">
        <v>2442.5700000000002</v>
      </c>
      <c r="M88">
        <v>2</v>
      </c>
      <c r="N88" s="26">
        <f t="shared" ref="N88:N89" si="85">SUM(K88:M88)</f>
        <v>9786.51</v>
      </c>
      <c r="O88" s="26">
        <f t="shared" ref="O88:O89" si="86">N88-4000</f>
        <v>5786.51</v>
      </c>
      <c r="P88" s="27">
        <f>O88-Ahorros!$E$4</f>
        <v>786.51000000000022</v>
      </c>
    </row>
    <row r="89" spans="1:16" x14ac:dyDescent="0.25">
      <c r="A89" s="1">
        <v>43577</v>
      </c>
      <c r="B89">
        <v>500</v>
      </c>
      <c r="C89" t="s">
        <v>160</v>
      </c>
      <c r="D89" t="s">
        <v>112</v>
      </c>
      <c r="E89" t="s">
        <v>22</v>
      </c>
      <c r="F89" t="s">
        <v>32</v>
      </c>
      <c r="G89" t="s">
        <v>161</v>
      </c>
      <c r="K89">
        <f>K88-B89</f>
        <v>6841.9400000000005</v>
      </c>
      <c r="L89">
        <v>2442.5700000000002</v>
      </c>
      <c r="M89">
        <v>2</v>
      </c>
      <c r="N89">
        <f t="shared" si="85"/>
        <v>9286.51</v>
      </c>
      <c r="O89">
        <f t="shared" si="86"/>
        <v>5286.51</v>
      </c>
      <c r="P89" s="27">
        <f>O89-Ahorros!$E$4</f>
        <v>286.51000000000022</v>
      </c>
    </row>
    <row r="90" spans="1:16" x14ac:dyDescent="0.25">
      <c r="A90" s="1">
        <v>43577</v>
      </c>
      <c r="B90">
        <v>13.5</v>
      </c>
      <c r="C90" t="s">
        <v>162</v>
      </c>
      <c r="D90" t="s">
        <v>69</v>
      </c>
      <c r="E90" t="s">
        <v>22</v>
      </c>
      <c r="F90" t="s">
        <v>32</v>
      </c>
      <c r="G90" t="s">
        <v>163</v>
      </c>
      <c r="K90">
        <f>K89-B90</f>
        <v>6828.4400000000005</v>
      </c>
      <c r="L90">
        <v>2442.5700000000002</v>
      </c>
      <c r="M90">
        <v>2</v>
      </c>
      <c r="N90" s="28">
        <f t="shared" ref="N90" si="87">SUM(K90:M90)</f>
        <v>9273.01</v>
      </c>
      <c r="O90" s="28">
        <f t="shared" ref="O90" si="88">N90-4000</f>
        <v>5273.01</v>
      </c>
      <c r="P90" s="27">
        <f>O90-Ahorros!$E$4</f>
        <v>273.01000000000022</v>
      </c>
    </row>
    <row r="91" spans="1:16" x14ac:dyDescent="0.25">
      <c r="A91" s="1">
        <v>43578</v>
      </c>
      <c r="B91">
        <v>59</v>
      </c>
      <c r="C91" t="s">
        <v>164</v>
      </c>
      <c r="D91" t="s">
        <v>31</v>
      </c>
      <c r="E91" t="s">
        <v>22</v>
      </c>
      <c r="F91" t="s">
        <v>32</v>
      </c>
      <c r="G91" t="s">
        <v>164</v>
      </c>
      <c r="K91">
        <f>K90-B91</f>
        <v>6769.4400000000005</v>
      </c>
      <c r="L91">
        <v>2442.5700000000002</v>
      </c>
      <c r="M91">
        <v>2</v>
      </c>
      <c r="N91" s="29">
        <f t="shared" ref="N91" si="89">SUM(K91:M91)</f>
        <v>9214.01</v>
      </c>
      <c r="O91" s="29">
        <f t="shared" ref="O91" si="90">N91-4000</f>
        <v>5214.01</v>
      </c>
      <c r="P91" s="27">
        <f>O91-Ahorros!$E$4</f>
        <v>214.01000000000022</v>
      </c>
    </row>
    <row r="92" spans="1:16" x14ac:dyDescent="0.25">
      <c r="A92" s="1">
        <v>43578</v>
      </c>
      <c r="B92">
        <v>429</v>
      </c>
      <c r="C92" t="s">
        <v>165</v>
      </c>
      <c r="D92" t="s">
        <v>48</v>
      </c>
      <c r="E92" t="s">
        <v>22</v>
      </c>
      <c r="F92" t="s">
        <v>18</v>
      </c>
      <c r="G92" t="s">
        <v>166</v>
      </c>
      <c r="K92">
        <v>6769.44</v>
      </c>
      <c r="L92">
        <f>L91-B92</f>
        <v>2013.5700000000002</v>
      </c>
      <c r="M92">
        <v>2</v>
      </c>
      <c r="N92" s="30">
        <f t="shared" ref="N92:N93" si="91">SUM(K92:M92)</f>
        <v>8785.01</v>
      </c>
      <c r="O92" s="30">
        <f t="shared" ref="O92:O93" si="92">N92-4000</f>
        <v>4785.01</v>
      </c>
      <c r="P92" s="27">
        <f>O92-Ahorros!$E$4</f>
        <v>-214.98999999999978</v>
      </c>
    </row>
    <row r="93" spans="1:16" x14ac:dyDescent="0.25">
      <c r="A93" s="1">
        <v>43578</v>
      </c>
      <c r="B93">
        <v>285</v>
      </c>
      <c r="C93" t="s">
        <v>165</v>
      </c>
      <c r="D93" t="s">
        <v>78</v>
      </c>
      <c r="E93" t="s">
        <v>17</v>
      </c>
      <c r="F93" t="s">
        <v>18</v>
      </c>
      <c r="G93" t="s">
        <v>73</v>
      </c>
      <c r="K93">
        <v>6769.44</v>
      </c>
      <c r="L93">
        <f>L92+B93</f>
        <v>2298.5700000000002</v>
      </c>
      <c r="M93">
        <v>2</v>
      </c>
      <c r="N93">
        <f t="shared" si="91"/>
        <v>9070.01</v>
      </c>
      <c r="O93">
        <f t="shared" si="92"/>
        <v>5070.01</v>
      </c>
      <c r="P93" s="27">
        <f>O93-Ahorros!$E$4</f>
        <v>70.010000000000218</v>
      </c>
    </row>
    <row r="94" spans="1:16" x14ac:dyDescent="0.25">
      <c r="A94" s="1">
        <v>43579</v>
      </c>
      <c r="B94">
        <v>13</v>
      </c>
      <c r="C94" t="s">
        <v>125</v>
      </c>
      <c r="D94" t="s">
        <v>28</v>
      </c>
      <c r="E94" t="s">
        <v>22</v>
      </c>
      <c r="F94" t="s">
        <v>32</v>
      </c>
      <c r="G94" t="s">
        <v>81</v>
      </c>
      <c r="K94">
        <f>K93-B94</f>
        <v>6756.44</v>
      </c>
      <c r="L94">
        <v>2298.5700000000002</v>
      </c>
      <c r="M94">
        <v>2</v>
      </c>
      <c r="N94" s="31">
        <f t="shared" ref="N94:N95" si="93">SUM(K94:M94)</f>
        <v>9057.01</v>
      </c>
      <c r="O94" s="31">
        <f t="shared" ref="O94:O95" si="94">N94-4000</f>
        <v>5057.01</v>
      </c>
      <c r="P94" s="27">
        <f>O94-Ahorros!$E$4</f>
        <v>57.010000000000218</v>
      </c>
    </row>
    <row r="95" spans="1:16" x14ac:dyDescent="0.25">
      <c r="A95" s="1">
        <v>43580</v>
      </c>
      <c r="B95">
        <v>200</v>
      </c>
      <c r="C95" t="s">
        <v>167</v>
      </c>
      <c r="D95" t="s">
        <v>48</v>
      </c>
      <c r="E95" t="s">
        <v>22</v>
      </c>
      <c r="F95" t="s">
        <v>32</v>
      </c>
      <c r="G95" t="s">
        <v>81</v>
      </c>
      <c r="K95">
        <f>K94-B95</f>
        <v>6556.44</v>
      </c>
      <c r="L95">
        <v>2298.5700000000002</v>
      </c>
      <c r="M95">
        <v>2</v>
      </c>
      <c r="N95">
        <f t="shared" si="93"/>
        <v>8857.01</v>
      </c>
      <c r="O95">
        <f t="shared" si="94"/>
        <v>4857.01</v>
      </c>
      <c r="P95" s="27">
        <f>O95-Ahorros!$E$4</f>
        <v>-142.98999999999978</v>
      </c>
    </row>
    <row r="96" spans="1:16" x14ac:dyDescent="0.25">
      <c r="A96" s="1">
        <v>43581</v>
      </c>
      <c r="B96">
        <v>15</v>
      </c>
      <c r="C96" t="s">
        <v>168</v>
      </c>
      <c r="D96" t="s">
        <v>69</v>
      </c>
      <c r="E96" t="s">
        <v>22</v>
      </c>
      <c r="F96" t="s">
        <v>18</v>
      </c>
      <c r="G96" t="s">
        <v>81</v>
      </c>
      <c r="K96">
        <v>6556.44</v>
      </c>
      <c r="L96">
        <f>L95-B96</f>
        <v>2283.5700000000002</v>
      </c>
      <c r="M96">
        <v>2</v>
      </c>
      <c r="N96" s="31">
        <f t="shared" ref="N96:N99" si="95">SUM(K96:M96)</f>
        <v>8842.01</v>
      </c>
      <c r="O96" s="31">
        <f t="shared" ref="O96:O99" si="96">N96-4000</f>
        <v>4842.01</v>
      </c>
      <c r="P96" s="27">
        <f>O96-Ahorros!$E$4</f>
        <v>-157.98999999999978</v>
      </c>
    </row>
    <row r="97" spans="1:16" x14ac:dyDescent="0.25">
      <c r="A97" s="1">
        <v>43582</v>
      </c>
      <c r="B97">
        <v>13</v>
      </c>
      <c r="C97" t="s">
        <v>169</v>
      </c>
      <c r="D97" t="s">
        <v>69</v>
      </c>
      <c r="E97" t="s">
        <v>22</v>
      </c>
      <c r="F97" t="s">
        <v>18</v>
      </c>
      <c r="G97" t="s">
        <v>163</v>
      </c>
      <c r="K97">
        <v>6556.44</v>
      </c>
      <c r="L97">
        <f>L96-B97</f>
        <v>2270.5700000000002</v>
      </c>
      <c r="M97">
        <v>2</v>
      </c>
      <c r="N97">
        <f t="shared" si="95"/>
        <v>8829.01</v>
      </c>
      <c r="O97">
        <f t="shared" si="96"/>
        <v>4829.01</v>
      </c>
      <c r="P97" s="27">
        <f>O97-Ahorros!$E$4</f>
        <v>-170.98999999999978</v>
      </c>
    </row>
    <row r="98" spans="1:16" x14ac:dyDescent="0.25">
      <c r="A98" s="1">
        <v>43582</v>
      </c>
      <c r="B98">
        <v>10</v>
      </c>
      <c r="C98" t="s">
        <v>125</v>
      </c>
      <c r="D98" t="s">
        <v>69</v>
      </c>
      <c r="E98" t="s">
        <v>22</v>
      </c>
      <c r="F98" t="s">
        <v>18</v>
      </c>
      <c r="G98" t="s">
        <v>163</v>
      </c>
      <c r="K98">
        <v>6556.44</v>
      </c>
      <c r="L98" s="32">
        <f t="shared" ref="L98:L99" si="97">L97-B98</f>
        <v>2260.5700000000002</v>
      </c>
      <c r="M98">
        <v>2</v>
      </c>
      <c r="N98">
        <f t="shared" si="95"/>
        <v>8819.01</v>
      </c>
      <c r="O98">
        <f t="shared" si="96"/>
        <v>4819.01</v>
      </c>
      <c r="P98" s="27">
        <f>O98-Ahorros!$E$4</f>
        <v>-180.98999999999978</v>
      </c>
    </row>
    <row r="99" spans="1:16" x14ac:dyDescent="0.25">
      <c r="B99">
        <v>34</v>
      </c>
      <c r="C99" t="s">
        <v>170</v>
      </c>
      <c r="D99" t="s">
        <v>69</v>
      </c>
      <c r="E99" t="s">
        <v>22</v>
      </c>
      <c r="F99" t="s">
        <v>18</v>
      </c>
      <c r="G99" t="s">
        <v>170</v>
      </c>
      <c r="K99">
        <v>6556.44</v>
      </c>
      <c r="L99" s="32">
        <f t="shared" si="97"/>
        <v>2226.5700000000002</v>
      </c>
      <c r="M99">
        <v>2</v>
      </c>
      <c r="N99">
        <f t="shared" si="95"/>
        <v>8785.01</v>
      </c>
      <c r="O99">
        <f t="shared" si="96"/>
        <v>4785.01</v>
      </c>
      <c r="P99" s="27">
        <f>O99-Ahorros!$E$4</f>
        <v>-214.98999999999978</v>
      </c>
    </row>
    <row r="100" spans="1:16" x14ac:dyDescent="0.25">
      <c r="A100" s="1">
        <v>43583</v>
      </c>
      <c r="B100">
        <v>65</v>
      </c>
      <c r="C100" t="s">
        <v>93</v>
      </c>
      <c r="E100" t="s">
        <v>22</v>
      </c>
      <c r="F100" t="s">
        <v>32</v>
      </c>
      <c r="G100" t="s">
        <v>93</v>
      </c>
      <c r="K100">
        <f>K99-B100</f>
        <v>6491.44</v>
      </c>
      <c r="L100">
        <v>2226.5700000000002</v>
      </c>
      <c r="M100">
        <v>2</v>
      </c>
      <c r="N100" s="32">
        <f t="shared" ref="N100:N101" si="98">SUM(K100:M100)</f>
        <v>8720.01</v>
      </c>
      <c r="O100" s="32">
        <f t="shared" ref="O100:O101" si="99">N100-4000</f>
        <v>4720.01</v>
      </c>
      <c r="P100" s="27">
        <f>O100-Ahorros!$E$4</f>
        <v>-279.98999999999978</v>
      </c>
    </row>
    <row r="101" spans="1:16" x14ac:dyDescent="0.25">
      <c r="B101">
        <v>200</v>
      </c>
      <c r="C101" t="s">
        <v>171</v>
      </c>
      <c r="D101" t="s">
        <v>25</v>
      </c>
      <c r="E101" t="s">
        <v>25</v>
      </c>
      <c r="F101" t="s">
        <v>32</v>
      </c>
      <c r="G101" t="s">
        <v>172</v>
      </c>
      <c r="K101">
        <f>K100-B101</f>
        <v>6291.44</v>
      </c>
      <c r="L101">
        <v>2226.5700000000002</v>
      </c>
      <c r="M101">
        <f>M100+B101</f>
        <v>202</v>
      </c>
      <c r="N101" s="32">
        <f t="shared" si="98"/>
        <v>8720.01</v>
      </c>
      <c r="O101" s="32">
        <f t="shared" si="99"/>
        <v>4720.01</v>
      </c>
      <c r="P101" s="27">
        <f>O101-Ahorros!$E$4</f>
        <v>-279.98999999999978</v>
      </c>
    </row>
    <row r="102" spans="1:16" x14ac:dyDescent="0.25">
      <c r="B102">
        <v>94</v>
      </c>
      <c r="C102" t="s">
        <v>173</v>
      </c>
      <c r="D102" t="s">
        <v>133</v>
      </c>
      <c r="E102" t="s">
        <v>22</v>
      </c>
      <c r="F102" t="s">
        <v>7</v>
      </c>
      <c r="G102" t="s">
        <v>134</v>
      </c>
      <c r="K102">
        <v>6291.44</v>
      </c>
      <c r="L102">
        <v>2226.5700000000002</v>
      </c>
      <c r="M102">
        <f>M101-B102</f>
        <v>108</v>
      </c>
      <c r="N102" s="32">
        <f t="shared" ref="N102:N103" si="100">SUM(K102:M102)</f>
        <v>8626.01</v>
      </c>
      <c r="O102" s="32">
        <f t="shared" ref="O102:O103" si="101">N102-4000</f>
        <v>4626.01</v>
      </c>
      <c r="P102" s="27">
        <f>O102-Ahorros!$E$4</f>
        <v>-373.98999999999978</v>
      </c>
    </row>
    <row r="103" spans="1:16" x14ac:dyDescent="0.25">
      <c r="B103">
        <v>35</v>
      </c>
      <c r="C103" t="s">
        <v>174</v>
      </c>
      <c r="D103" t="s">
        <v>104</v>
      </c>
      <c r="E103" t="s">
        <v>22</v>
      </c>
      <c r="F103" t="s">
        <v>7</v>
      </c>
      <c r="G103" t="s">
        <v>175</v>
      </c>
      <c r="K103">
        <v>6291.44</v>
      </c>
      <c r="L103">
        <v>2226.5700000000002</v>
      </c>
      <c r="M103">
        <f>M102-B103</f>
        <v>73</v>
      </c>
      <c r="N103">
        <f t="shared" si="100"/>
        <v>8591.01</v>
      </c>
      <c r="O103">
        <f t="shared" si="101"/>
        <v>4591.01</v>
      </c>
      <c r="P103" s="27">
        <f>O103-Ahorros!$E$4</f>
        <v>-408.98999999999978</v>
      </c>
    </row>
    <row r="104" spans="1:16" x14ac:dyDescent="0.25">
      <c r="B104">
        <v>5</v>
      </c>
      <c r="C104" t="s">
        <v>176</v>
      </c>
      <c r="D104" t="s">
        <v>128</v>
      </c>
      <c r="E104" t="s">
        <v>22</v>
      </c>
      <c r="F104" t="s">
        <v>7</v>
      </c>
      <c r="G104" t="s">
        <v>84</v>
      </c>
      <c r="K104">
        <v>6291.44</v>
      </c>
      <c r="L104">
        <v>2226.5700000000002</v>
      </c>
      <c r="M104">
        <f>M103-B104</f>
        <v>68</v>
      </c>
      <c r="N104" s="32">
        <f t="shared" ref="N104" si="102">SUM(K104:M104)</f>
        <v>8586.01</v>
      </c>
      <c r="O104" s="32">
        <f t="shared" ref="O104" si="103">N104-4000</f>
        <v>4586.01</v>
      </c>
      <c r="P104" s="27">
        <f>O104-Ahorros!$E$4</f>
        <v>-413.98999999999978</v>
      </c>
    </row>
    <row r="105" spans="1:16" x14ac:dyDescent="0.25">
      <c r="B105">
        <v>15</v>
      </c>
      <c r="C105" t="s">
        <v>177</v>
      </c>
      <c r="D105" t="s">
        <v>178</v>
      </c>
      <c r="E105" t="s">
        <v>22</v>
      </c>
      <c r="F105" t="s">
        <v>7</v>
      </c>
      <c r="G105" t="s">
        <v>44</v>
      </c>
      <c r="K105">
        <v>6291.44</v>
      </c>
      <c r="L105">
        <v>2226.5700000000002</v>
      </c>
      <c r="M105">
        <f>M104-B105</f>
        <v>53</v>
      </c>
      <c r="N105" s="32">
        <f t="shared" ref="N105" si="104">SUM(K105:M105)</f>
        <v>8571.01</v>
      </c>
      <c r="O105" s="32">
        <f t="shared" ref="O105" si="105">N105-4000</f>
        <v>4571.01</v>
      </c>
      <c r="P105" s="27">
        <f>O105-Ahorros!$E$4</f>
        <v>-428.98999999999978</v>
      </c>
    </row>
    <row r="106" spans="1:16" x14ac:dyDescent="0.25">
      <c r="A106" s="1">
        <v>43583</v>
      </c>
      <c r="B106">
        <v>24</v>
      </c>
      <c r="C106" t="s">
        <v>180</v>
      </c>
      <c r="D106" t="s">
        <v>69</v>
      </c>
      <c r="E106" t="s">
        <v>22</v>
      </c>
      <c r="F106" t="s">
        <v>32</v>
      </c>
      <c r="G106" t="s">
        <v>84</v>
      </c>
      <c r="K106">
        <f>K105-B106</f>
        <v>6267.44</v>
      </c>
      <c r="L106">
        <v>2226.5700000000002</v>
      </c>
      <c r="M106">
        <v>53</v>
      </c>
      <c r="N106" s="33">
        <f t="shared" ref="N106:N107" si="106">SUM(K106:M106)</f>
        <v>8547.01</v>
      </c>
      <c r="O106" s="33">
        <f t="shared" ref="O106:O107" si="107">N106-4000</f>
        <v>4547.01</v>
      </c>
      <c r="P106" s="27">
        <f>O106-Ahorros!$E$4</f>
        <v>-452.98999999999978</v>
      </c>
    </row>
    <row r="107" spans="1:16" x14ac:dyDescent="0.25">
      <c r="B107">
        <v>34</v>
      </c>
      <c r="C107" t="s">
        <v>181</v>
      </c>
      <c r="D107" t="s">
        <v>82</v>
      </c>
      <c r="E107" t="s">
        <v>22</v>
      </c>
      <c r="F107" t="s">
        <v>32</v>
      </c>
      <c r="G107" t="s">
        <v>84</v>
      </c>
      <c r="K107">
        <f>K106-B107</f>
        <v>6233.44</v>
      </c>
      <c r="L107">
        <v>2226.5700000000002</v>
      </c>
      <c r="M107">
        <v>53</v>
      </c>
      <c r="N107">
        <f t="shared" si="106"/>
        <v>8513.01</v>
      </c>
      <c r="O107">
        <f t="shared" si="107"/>
        <v>4513.01</v>
      </c>
      <c r="P107" s="27">
        <f>O107-Ahorros!$E$4</f>
        <v>-486.98999999999978</v>
      </c>
    </row>
    <row r="108" spans="1:16" x14ac:dyDescent="0.25">
      <c r="B108">
        <v>11.5</v>
      </c>
      <c r="C108" t="s">
        <v>125</v>
      </c>
      <c r="D108" t="s">
        <v>69</v>
      </c>
      <c r="E108" t="s">
        <v>22</v>
      </c>
      <c r="F108" t="s">
        <v>32</v>
      </c>
      <c r="G108" t="s">
        <v>84</v>
      </c>
      <c r="K108">
        <f>K107-B108</f>
        <v>6221.94</v>
      </c>
      <c r="L108">
        <v>2226.5700000000002</v>
      </c>
      <c r="M108">
        <v>53</v>
      </c>
      <c r="N108" s="33">
        <f t="shared" ref="N108:N116" si="108">SUM(K108:M108)</f>
        <v>8501.51</v>
      </c>
      <c r="O108" s="33">
        <f t="shared" ref="O108:O116" si="109">N108-4000</f>
        <v>4501.51</v>
      </c>
      <c r="P108" s="27">
        <f>O108-Ahorros!$E$4</f>
        <v>-498.48999999999978</v>
      </c>
    </row>
    <row r="109" spans="1:16" x14ac:dyDescent="0.25">
      <c r="B109">
        <v>13.5</v>
      </c>
      <c r="C109" t="s">
        <v>182</v>
      </c>
      <c r="D109" t="s">
        <v>82</v>
      </c>
      <c r="E109" t="s">
        <v>22</v>
      </c>
      <c r="F109" t="s">
        <v>32</v>
      </c>
      <c r="G109" t="s">
        <v>84</v>
      </c>
      <c r="K109">
        <f>K108-B109</f>
        <v>6208.44</v>
      </c>
      <c r="L109">
        <v>2226.5700000000002</v>
      </c>
      <c r="M109">
        <v>53</v>
      </c>
      <c r="N109">
        <f t="shared" si="108"/>
        <v>8488.01</v>
      </c>
      <c r="O109">
        <f t="shared" si="109"/>
        <v>4488.01</v>
      </c>
      <c r="P109" s="27">
        <f>O109-Ahorros!$E$4</f>
        <v>-511.98999999999978</v>
      </c>
    </row>
    <row r="110" spans="1:16" x14ac:dyDescent="0.25">
      <c r="B110">
        <v>25.5</v>
      </c>
      <c r="C110" t="s">
        <v>152</v>
      </c>
      <c r="D110" t="s">
        <v>82</v>
      </c>
      <c r="E110" t="s">
        <v>22</v>
      </c>
      <c r="F110" t="s">
        <v>32</v>
      </c>
      <c r="G110" t="s">
        <v>84</v>
      </c>
      <c r="K110">
        <f>K109-B110</f>
        <v>6182.94</v>
      </c>
      <c r="L110">
        <v>2226.5700000000002</v>
      </c>
      <c r="M110">
        <v>53</v>
      </c>
      <c r="N110">
        <f t="shared" si="108"/>
        <v>8462.51</v>
      </c>
      <c r="O110">
        <f t="shared" si="109"/>
        <v>4462.51</v>
      </c>
      <c r="P110" s="27">
        <f>O110-Ahorros!$E$4</f>
        <v>-537.48999999999978</v>
      </c>
    </row>
    <row r="111" spans="1:16" x14ac:dyDescent="0.25">
      <c r="B111">
        <v>21.5</v>
      </c>
      <c r="C111" t="s">
        <v>183</v>
      </c>
      <c r="D111" t="s">
        <v>82</v>
      </c>
      <c r="E111" t="s">
        <v>22</v>
      </c>
      <c r="F111" t="s">
        <v>32</v>
      </c>
      <c r="G111" t="s">
        <v>84</v>
      </c>
      <c r="K111">
        <f>K110-B111</f>
        <v>6161.44</v>
      </c>
      <c r="L111">
        <v>2226.5700000000002</v>
      </c>
      <c r="M111">
        <v>53</v>
      </c>
      <c r="N111">
        <f t="shared" si="108"/>
        <v>8441.01</v>
      </c>
      <c r="O111">
        <f t="shared" si="109"/>
        <v>4441.01</v>
      </c>
      <c r="P111" s="27">
        <f>O111-Ahorros!$E$4</f>
        <v>-558.98999999999978</v>
      </c>
    </row>
    <row r="112" spans="1:16" x14ac:dyDescent="0.25">
      <c r="B112">
        <v>14.95</v>
      </c>
      <c r="C112" t="s">
        <v>184</v>
      </c>
      <c r="D112" t="s">
        <v>82</v>
      </c>
      <c r="E112" t="s">
        <v>22</v>
      </c>
      <c r="F112" t="s">
        <v>32</v>
      </c>
      <c r="G112" t="s">
        <v>84</v>
      </c>
      <c r="K112">
        <f>K111-B112</f>
        <v>6146.49</v>
      </c>
      <c r="L112">
        <v>2226.5700000000002</v>
      </c>
      <c r="M112">
        <v>53</v>
      </c>
      <c r="N112">
        <f t="shared" si="108"/>
        <v>8426.06</v>
      </c>
      <c r="O112">
        <f t="shared" si="109"/>
        <v>4426.0599999999995</v>
      </c>
      <c r="P112" s="27">
        <f>O112-Ahorros!$E$4</f>
        <v>-573.94000000000051</v>
      </c>
    </row>
    <row r="113" spans="1:16" x14ac:dyDescent="0.25">
      <c r="B113">
        <v>53.16</v>
      </c>
      <c r="C113" t="s">
        <v>185</v>
      </c>
      <c r="D113" t="s">
        <v>82</v>
      </c>
      <c r="E113" t="s">
        <v>22</v>
      </c>
      <c r="F113" t="s">
        <v>32</v>
      </c>
      <c r="G113" t="s">
        <v>84</v>
      </c>
      <c r="K113">
        <f>K112-B113</f>
        <v>6093.33</v>
      </c>
      <c r="L113">
        <v>2226.5700000000002</v>
      </c>
      <c r="M113">
        <v>53</v>
      </c>
      <c r="N113">
        <f t="shared" si="108"/>
        <v>8372.9</v>
      </c>
      <c r="O113">
        <f t="shared" si="109"/>
        <v>4372.8999999999996</v>
      </c>
      <c r="P113" s="27">
        <f>O113-Ahorros!$E$4</f>
        <v>-627.10000000000036</v>
      </c>
    </row>
    <row r="114" spans="1:16" x14ac:dyDescent="0.25">
      <c r="B114">
        <v>37.25</v>
      </c>
      <c r="C114" t="s">
        <v>87</v>
      </c>
      <c r="D114" t="s">
        <v>82</v>
      </c>
      <c r="E114" t="s">
        <v>22</v>
      </c>
      <c r="F114" t="s">
        <v>32</v>
      </c>
      <c r="G114" t="s">
        <v>84</v>
      </c>
      <c r="K114">
        <f>K113-B114</f>
        <v>6056.08</v>
      </c>
      <c r="L114">
        <v>2226.5700000000002</v>
      </c>
      <c r="M114">
        <v>53</v>
      </c>
      <c r="N114">
        <f t="shared" si="108"/>
        <v>8335.65</v>
      </c>
      <c r="O114">
        <f t="shared" si="109"/>
        <v>4335.6499999999996</v>
      </c>
      <c r="P114" s="27">
        <f>O114-Ahorros!$E$4</f>
        <v>-664.35000000000036</v>
      </c>
    </row>
    <row r="115" spans="1:16" x14ac:dyDescent="0.25">
      <c r="B115">
        <v>12</v>
      </c>
      <c r="C115" t="s">
        <v>186</v>
      </c>
      <c r="D115" t="s">
        <v>82</v>
      </c>
      <c r="E115" t="s">
        <v>22</v>
      </c>
      <c r="F115" t="s">
        <v>32</v>
      </c>
      <c r="G115" t="s">
        <v>84</v>
      </c>
      <c r="K115">
        <f>K114-B115</f>
        <v>6044.08</v>
      </c>
      <c r="L115">
        <v>2226.5700000000002</v>
      </c>
      <c r="M115">
        <v>53</v>
      </c>
      <c r="N115">
        <f t="shared" si="108"/>
        <v>8323.65</v>
      </c>
      <c r="O115">
        <f t="shared" si="109"/>
        <v>4323.6499999999996</v>
      </c>
      <c r="P115" s="27">
        <f>O115-Ahorros!$E$4</f>
        <v>-676.35000000000036</v>
      </c>
    </row>
    <row r="116" spans="1:16" x14ac:dyDescent="0.25">
      <c r="B116">
        <v>23.5</v>
      </c>
      <c r="C116" t="s">
        <v>187</v>
      </c>
      <c r="D116" t="s">
        <v>82</v>
      </c>
      <c r="E116" t="s">
        <v>22</v>
      </c>
      <c r="F116" t="s">
        <v>32</v>
      </c>
      <c r="G116" t="s">
        <v>84</v>
      </c>
      <c r="K116">
        <f>K115-B116</f>
        <v>6020.58</v>
      </c>
      <c r="L116">
        <v>2226.5700000000002</v>
      </c>
      <c r="M116">
        <v>53</v>
      </c>
      <c r="N116">
        <f t="shared" si="108"/>
        <v>8300.15</v>
      </c>
      <c r="O116">
        <f t="shared" si="109"/>
        <v>4300.1499999999996</v>
      </c>
      <c r="P116" s="27">
        <f>O116-Ahorros!$E$4</f>
        <v>-699.85000000000036</v>
      </c>
    </row>
    <row r="117" spans="1:16" x14ac:dyDescent="0.25">
      <c r="A117" s="1">
        <v>43584</v>
      </c>
      <c r="B117">
        <v>85</v>
      </c>
      <c r="C117" t="s">
        <v>188</v>
      </c>
      <c r="D117" t="s">
        <v>31</v>
      </c>
      <c r="E117" t="s">
        <v>22</v>
      </c>
      <c r="F117" t="s">
        <v>18</v>
      </c>
      <c r="G117" t="s">
        <v>189</v>
      </c>
      <c r="K117">
        <v>6020.58</v>
      </c>
      <c r="L117">
        <f>L116-B117</f>
        <v>2141.5700000000002</v>
      </c>
      <c r="M117">
        <v>53</v>
      </c>
      <c r="N117" s="33">
        <f t="shared" ref="N117" si="110">SUM(K117:M117)</f>
        <v>8215.15</v>
      </c>
      <c r="O117" s="33">
        <f t="shared" ref="O117" si="111">N117-4000</f>
        <v>4215.1499999999996</v>
      </c>
      <c r="P117" s="27">
        <f>O117-Ahorros!$E$4</f>
        <v>-784.85000000000036</v>
      </c>
    </row>
    <row r="118" spans="1:16" x14ac:dyDescent="0.25">
      <c r="A118" s="1">
        <v>43585</v>
      </c>
      <c r="B118">
        <v>13.5</v>
      </c>
      <c r="C118" t="s">
        <v>125</v>
      </c>
      <c r="D118" t="s">
        <v>69</v>
      </c>
      <c r="E118" t="s">
        <v>22</v>
      </c>
      <c r="F118" t="s">
        <v>32</v>
      </c>
      <c r="G118" t="s">
        <v>163</v>
      </c>
      <c r="K118">
        <f>K117-B118</f>
        <v>6007.08</v>
      </c>
      <c r="L118">
        <v>2141.5700000000002</v>
      </c>
      <c r="M118">
        <v>53</v>
      </c>
      <c r="N118" s="33">
        <f t="shared" ref="N118:N119" si="112">SUM(K118:M118)</f>
        <v>8201.65</v>
      </c>
      <c r="O118" s="33">
        <f t="shared" ref="O118:O119" si="113">N118-4000</f>
        <v>4201.6499999999996</v>
      </c>
      <c r="P118" s="27">
        <f>O118-Ahorros!$E$4</f>
        <v>-798.35000000000036</v>
      </c>
    </row>
    <row r="119" spans="1:16" x14ac:dyDescent="0.25">
      <c r="B119">
        <v>17</v>
      </c>
      <c r="C119" t="s">
        <v>190</v>
      </c>
      <c r="D119" t="s">
        <v>69</v>
      </c>
      <c r="E119" t="s">
        <v>22</v>
      </c>
      <c r="F119" t="s">
        <v>32</v>
      </c>
      <c r="G119" t="s">
        <v>191</v>
      </c>
      <c r="K119">
        <f>K118-B119</f>
        <v>5990.08</v>
      </c>
      <c r="L119">
        <v>2141.5700000000002</v>
      </c>
      <c r="M119">
        <v>53</v>
      </c>
      <c r="N119">
        <f t="shared" si="112"/>
        <v>8184.65</v>
      </c>
      <c r="O119">
        <f t="shared" si="113"/>
        <v>4184.6499999999996</v>
      </c>
      <c r="P119" s="27">
        <f>O119-Ahorros!$E$4</f>
        <v>-815.35000000000036</v>
      </c>
    </row>
    <row r="120" spans="1:16" x14ac:dyDescent="0.25">
      <c r="B120">
        <v>6640</v>
      </c>
      <c r="C120" t="s">
        <v>193</v>
      </c>
      <c r="D120" t="s">
        <v>16</v>
      </c>
      <c r="E120" t="s">
        <v>17</v>
      </c>
      <c r="F120" t="s">
        <v>18</v>
      </c>
      <c r="G120" t="s">
        <v>19</v>
      </c>
      <c r="K120">
        <v>5990.08</v>
      </c>
      <c r="L120">
        <f>L119+B120</f>
        <v>8781.57</v>
      </c>
      <c r="M120">
        <v>53</v>
      </c>
      <c r="N120" s="33">
        <f t="shared" ref="N120" si="114">SUM(K120:M120)</f>
        <v>14824.65</v>
      </c>
      <c r="O120" s="33">
        <f t="shared" ref="O120" si="115">N120-4000</f>
        <v>10824.65</v>
      </c>
      <c r="P120" s="27">
        <f>O120-Ahorros!$E$4</f>
        <v>5824.65</v>
      </c>
    </row>
    <row r="121" spans="1:16" x14ac:dyDescent="0.25">
      <c r="B121">
        <v>15</v>
      </c>
      <c r="C121" t="s">
        <v>174</v>
      </c>
      <c r="D121" t="s">
        <v>104</v>
      </c>
      <c r="E121" t="s">
        <v>22</v>
      </c>
      <c r="F121" t="s">
        <v>7</v>
      </c>
      <c r="G121" t="s">
        <v>175</v>
      </c>
      <c r="K121">
        <v>5990.08</v>
      </c>
      <c r="L121">
        <v>8781.57</v>
      </c>
      <c r="M121">
        <f>M120-B121</f>
        <v>38</v>
      </c>
      <c r="N121" s="33">
        <f t="shared" ref="N121:N122" si="116">SUM(K121:M121)</f>
        <v>14809.65</v>
      </c>
      <c r="O121" s="33">
        <f t="shared" ref="O121:O122" si="117">N121-4000</f>
        <v>10809.65</v>
      </c>
      <c r="P121" s="27">
        <f>O121-Ahorros!$E$4</f>
        <v>5809.65</v>
      </c>
    </row>
    <row r="122" spans="1:16" x14ac:dyDescent="0.25">
      <c r="B122">
        <v>10</v>
      </c>
      <c r="C122" t="s">
        <v>192</v>
      </c>
      <c r="D122" t="s">
        <v>104</v>
      </c>
      <c r="E122" t="s">
        <v>22</v>
      </c>
      <c r="F122" t="s">
        <v>7</v>
      </c>
      <c r="G122" t="s">
        <v>144</v>
      </c>
      <c r="K122">
        <v>5990.08</v>
      </c>
      <c r="L122">
        <v>8781.57</v>
      </c>
      <c r="M122">
        <f>M121-B122</f>
        <v>28</v>
      </c>
      <c r="N122">
        <f t="shared" si="116"/>
        <v>14799.65</v>
      </c>
      <c r="O122">
        <f t="shared" si="117"/>
        <v>10799.65</v>
      </c>
      <c r="P122" s="27">
        <f>O122-Ahorros!$E$4</f>
        <v>5799.65</v>
      </c>
    </row>
    <row r="123" spans="1:16" x14ac:dyDescent="0.25">
      <c r="A123" s="1">
        <v>43586</v>
      </c>
      <c r="B123">
        <v>1900</v>
      </c>
      <c r="C123" t="s">
        <v>119</v>
      </c>
      <c r="D123" t="s">
        <v>78</v>
      </c>
      <c r="E123" t="s">
        <v>22</v>
      </c>
      <c r="F123" t="s">
        <v>18</v>
      </c>
      <c r="G123" t="s">
        <v>73</v>
      </c>
      <c r="K123">
        <v>5990.08</v>
      </c>
      <c r="L123">
        <f>L122-B123</f>
        <v>6881.57</v>
      </c>
      <c r="M123">
        <v>28</v>
      </c>
      <c r="N123" s="33">
        <f t="shared" ref="N123" si="118">SUM(K123:M123)</f>
        <v>12899.65</v>
      </c>
      <c r="O123" s="33">
        <f t="shared" ref="O123" si="119">N123-4000</f>
        <v>8899.65</v>
      </c>
      <c r="P123" s="27">
        <f>O123-Ahorros!$E$4</f>
        <v>3899.6499999999996</v>
      </c>
    </row>
    <row r="124" spans="1:16" x14ac:dyDescent="0.25">
      <c r="B124">
        <v>5</v>
      </c>
      <c r="C124" t="s">
        <v>177</v>
      </c>
      <c r="D124" t="s">
        <v>43</v>
      </c>
      <c r="E124" t="s">
        <v>22</v>
      </c>
      <c r="F124" t="s">
        <v>7</v>
      </c>
      <c r="G124" t="s">
        <v>44</v>
      </c>
      <c r="K124">
        <v>5990.08</v>
      </c>
      <c r="L124">
        <v>6881.57</v>
      </c>
      <c r="M124">
        <f>M123-B124</f>
        <v>23</v>
      </c>
      <c r="N124" s="33">
        <f t="shared" ref="N124" si="120">SUM(K124:M124)</f>
        <v>12894.65</v>
      </c>
      <c r="O124" s="33">
        <f t="shared" ref="O124" si="121">N124-4000</f>
        <v>8894.65</v>
      </c>
      <c r="P124" s="27">
        <f>O124-Ahorros!$E$4</f>
        <v>3894.6499999999996</v>
      </c>
    </row>
    <row r="125" spans="1:16" x14ac:dyDescent="0.25">
      <c r="B125">
        <v>97.5</v>
      </c>
      <c r="C125" t="s">
        <v>194</v>
      </c>
      <c r="D125" t="s">
        <v>82</v>
      </c>
      <c r="E125" t="s">
        <v>22</v>
      </c>
      <c r="F125" t="s">
        <v>32</v>
      </c>
      <c r="G125" t="s">
        <v>79</v>
      </c>
      <c r="K125">
        <f>K124-B125</f>
        <v>5892.58</v>
      </c>
      <c r="L125">
        <v>6881.57</v>
      </c>
      <c r="M125">
        <v>23</v>
      </c>
      <c r="N125" s="33">
        <f t="shared" ref="N125" si="122">SUM(K125:M125)</f>
        <v>12797.15</v>
      </c>
      <c r="O125" s="33">
        <f t="shared" ref="O125" si="123">N125-4000</f>
        <v>8797.15</v>
      </c>
      <c r="P125" s="27">
        <f>O125-Ahorros!$E$4</f>
        <v>3797.1499999999996</v>
      </c>
    </row>
  </sheetData>
  <mergeCells count="2">
    <mergeCell ref="A1:F1"/>
    <mergeCell ref="K2:M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7017-4FBF-41C0-A2E3-E97A51044A46}">
  <dimension ref="A1:Q13"/>
  <sheetViews>
    <sheetView topLeftCell="B1" workbookViewId="0">
      <pane ySplit="3" topLeftCell="A4" activePane="bottomLeft" state="frozen"/>
      <selection pane="bottomLeft" activeCell="L13" sqref="L13"/>
    </sheetView>
  </sheetViews>
  <sheetFormatPr baseColWidth="10" defaultRowHeight="15" x14ac:dyDescent="0.25"/>
  <cols>
    <col min="13" max="13" width="22.5703125" customWidth="1"/>
    <col min="16" max="16" width="24.42578125" customWidth="1"/>
  </cols>
  <sheetData>
    <row r="1" spans="1:17" x14ac:dyDescent="0.25">
      <c r="P1" t="s">
        <v>94</v>
      </c>
      <c r="Q1" s="11">
        <f>SUM(J:J)</f>
        <v>16900</v>
      </c>
    </row>
    <row r="2" spans="1:17" x14ac:dyDescent="0.25">
      <c r="F2" t="s">
        <v>61</v>
      </c>
      <c r="G2">
        <f>SUM($B4:$B8)</f>
        <v>15900</v>
      </c>
      <c r="M2" t="s">
        <v>62</v>
      </c>
      <c r="N2">
        <f>IF((G2-SUM(J:J)) &lt;= 0,0,G2-SUM(J:J))</f>
        <v>0</v>
      </c>
      <c r="P2" t="s">
        <v>66</v>
      </c>
      <c r="Q2">
        <v>4000</v>
      </c>
    </row>
    <row r="3" spans="1:17" x14ac:dyDescent="0.25">
      <c r="A3" t="s">
        <v>4</v>
      </c>
      <c r="B3" t="s">
        <v>3</v>
      </c>
      <c r="C3" t="s">
        <v>1</v>
      </c>
      <c r="D3" t="s">
        <v>95</v>
      </c>
      <c r="F3" t="s">
        <v>58</v>
      </c>
      <c r="G3">
        <f>SUM(B:B)</f>
        <v>58483</v>
      </c>
      <c r="I3" t="s">
        <v>4</v>
      </c>
      <c r="J3" t="s">
        <v>59</v>
      </c>
      <c r="K3" t="s">
        <v>1</v>
      </c>
      <c r="M3" t="s">
        <v>63</v>
      </c>
      <c r="N3" s="10">
        <f>G3-SUM(J:J)</f>
        <v>41583</v>
      </c>
      <c r="P3" t="s">
        <v>65</v>
      </c>
      <c r="Q3">
        <f>N3/Q2</f>
        <v>10.39575</v>
      </c>
    </row>
    <row r="4" spans="1:17" x14ac:dyDescent="0.25">
      <c r="B4">
        <v>2500</v>
      </c>
      <c r="C4" t="s">
        <v>51</v>
      </c>
      <c r="D4" t="s">
        <v>96</v>
      </c>
      <c r="I4" s="1">
        <v>43422</v>
      </c>
      <c r="J4">
        <v>2400</v>
      </c>
      <c r="K4" t="s">
        <v>60</v>
      </c>
    </row>
    <row r="5" spans="1:17" x14ac:dyDescent="0.25">
      <c r="B5">
        <v>2500</v>
      </c>
      <c r="C5" t="s">
        <v>52</v>
      </c>
      <c r="D5" t="s">
        <v>96</v>
      </c>
      <c r="I5" s="1">
        <v>43449</v>
      </c>
      <c r="J5">
        <v>2000</v>
      </c>
      <c r="K5" t="s">
        <v>60</v>
      </c>
    </row>
    <row r="6" spans="1:17" x14ac:dyDescent="0.25">
      <c r="B6">
        <v>4000</v>
      </c>
      <c r="C6" t="s">
        <v>53</v>
      </c>
      <c r="D6" t="s">
        <v>96</v>
      </c>
      <c r="I6" s="1">
        <v>43462</v>
      </c>
      <c r="J6">
        <v>1500</v>
      </c>
      <c r="K6" s="9" t="s">
        <v>60</v>
      </c>
    </row>
    <row r="7" spans="1:17" x14ac:dyDescent="0.25">
      <c r="B7">
        <v>4900</v>
      </c>
      <c r="C7" t="s">
        <v>54</v>
      </c>
      <c r="D7" t="s">
        <v>96</v>
      </c>
      <c r="I7" s="1">
        <v>43480</v>
      </c>
      <c r="J7">
        <v>1500</v>
      </c>
      <c r="K7" s="9" t="s">
        <v>60</v>
      </c>
    </row>
    <row r="8" spans="1:17" x14ac:dyDescent="0.25">
      <c r="B8">
        <v>2000</v>
      </c>
      <c r="C8" t="s">
        <v>55</v>
      </c>
      <c r="D8" t="s">
        <v>96</v>
      </c>
      <c r="I8" s="1">
        <v>43496</v>
      </c>
      <c r="J8">
        <v>1500</v>
      </c>
      <c r="K8" s="9" t="s">
        <v>60</v>
      </c>
    </row>
    <row r="9" spans="1:17" x14ac:dyDescent="0.25">
      <c r="B9">
        <v>11759</v>
      </c>
      <c r="C9" t="s">
        <v>56</v>
      </c>
      <c r="D9" t="s">
        <v>97</v>
      </c>
      <c r="I9" s="1">
        <v>43511</v>
      </c>
      <c r="J9">
        <v>1500</v>
      </c>
      <c r="K9" s="9" t="s">
        <v>60</v>
      </c>
    </row>
    <row r="10" spans="1:17" x14ac:dyDescent="0.25">
      <c r="B10">
        <v>20324</v>
      </c>
      <c r="C10" t="s">
        <v>57</v>
      </c>
      <c r="D10" t="s">
        <v>79</v>
      </c>
      <c r="I10" s="1">
        <v>43524</v>
      </c>
      <c r="J10">
        <v>1500</v>
      </c>
      <c r="K10" s="9" t="s">
        <v>60</v>
      </c>
    </row>
    <row r="11" spans="1:17" x14ac:dyDescent="0.25">
      <c r="B11">
        <v>10500</v>
      </c>
      <c r="C11" t="s">
        <v>64</v>
      </c>
      <c r="D11" t="s">
        <v>79</v>
      </c>
      <c r="I11" s="1">
        <v>43539</v>
      </c>
      <c r="J11">
        <v>1500</v>
      </c>
      <c r="K11" s="9" t="s">
        <v>60</v>
      </c>
    </row>
    <row r="12" spans="1:17" x14ac:dyDescent="0.25">
      <c r="I12" s="1">
        <v>43553</v>
      </c>
      <c r="J12">
        <v>1500</v>
      </c>
      <c r="K12" s="9" t="s">
        <v>60</v>
      </c>
    </row>
    <row r="13" spans="1:17" x14ac:dyDescent="0.25">
      <c r="I13" s="1">
        <v>43570</v>
      </c>
      <c r="J13">
        <v>2000</v>
      </c>
      <c r="K13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E908-C67E-4904-B1C0-542BAD6863D7}">
  <dimension ref="A2:P19"/>
  <sheetViews>
    <sheetView workbookViewId="0">
      <selection activeCell="I20" sqref="I20"/>
    </sheetView>
  </sheetViews>
  <sheetFormatPr baseColWidth="10" defaultRowHeight="15" x14ac:dyDescent="0.25"/>
  <sheetData>
    <row r="2" spans="1:9" x14ac:dyDescent="0.25">
      <c r="A2" s="35" t="s">
        <v>98</v>
      </c>
      <c r="B2" s="35"/>
      <c r="C2" s="35"/>
      <c r="D2" s="35"/>
      <c r="E2" s="35"/>
      <c r="F2" s="35"/>
      <c r="G2" s="35"/>
    </row>
    <row r="3" spans="1:9" ht="15.75" thickBot="1" x14ac:dyDescent="0.3"/>
    <row r="4" spans="1:9" ht="15.75" thickBot="1" x14ac:dyDescent="0.3">
      <c r="A4" s="12" t="s">
        <v>4</v>
      </c>
      <c r="B4" s="13" t="s">
        <v>3</v>
      </c>
      <c r="D4" s="12" t="s">
        <v>12</v>
      </c>
      <c r="E4" s="13">
        <f>SUM(B:B)</f>
        <v>5000</v>
      </c>
      <c r="G4" s="21" t="s">
        <v>129</v>
      </c>
      <c r="H4" s="20">
        <v>2000</v>
      </c>
      <c r="I4" s="19">
        <v>43570</v>
      </c>
    </row>
    <row r="5" spans="1:9" x14ac:dyDescent="0.25">
      <c r="A5" s="1">
        <v>43448</v>
      </c>
      <c r="B5">
        <v>500</v>
      </c>
      <c r="H5">
        <v>3000</v>
      </c>
      <c r="I5" s="1">
        <v>43585</v>
      </c>
    </row>
    <row r="6" spans="1:9" x14ac:dyDescent="0.25">
      <c r="A6" s="1">
        <v>43465</v>
      </c>
      <c r="B6">
        <v>500</v>
      </c>
    </row>
    <row r="7" spans="1:9" x14ac:dyDescent="0.25">
      <c r="A7" s="1">
        <v>43480</v>
      </c>
      <c r="B7">
        <v>500</v>
      </c>
    </row>
    <row r="8" spans="1:9" x14ac:dyDescent="0.25">
      <c r="A8" s="1">
        <v>43496</v>
      </c>
      <c r="B8">
        <v>500</v>
      </c>
    </row>
    <row r="9" spans="1:9" x14ac:dyDescent="0.25">
      <c r="A9" s="1">
        <v>43511</v>
      </c>
      <c r="B9">
        <v>500</v>
      </c>
    </row>
    <row r="10" spans="1:9" x14ac:dyDescent="0.25">
      <c r="A10" s="1">
        <v>43524</v>
      </c>
      <c r="B10">
        <v>500</v>
      </c>
    </row>
    <row r="11" spans="1:9" x14ac:dyDescent="0.25">
      <c r="A11" s="1">
        <v>43539</v>
      </c>
      <c r="B11">
        <v>500</v>
      </c>
    </row>
    <row r="12" spans="1:9" x14ac:dyDescent="0.25">
      <c r="A12" s="1">
        <v>43553</v>
      </c>
      <c r="B12">
        <v>500</v>
      </c>
    </row>
    <row r="13" spans="1:9" x14ac:dyDescent="0.25">
      <c r="A13" s="1">
        <v>43570</v>
      </c>
      <c r="B13">
        <v>500</v>
      </c>
    </row>
    <row r="14" spans="1:9" x14ac:dyDescent="0.25">
      <c r="A14" s="1">
        <v>43585</v>
      </c>
      <c r="B14">
        <v>500</v>
      </c>
    </row>
    <row r="18" spans="12:16" x14ac:dyDescent="0.25">
      <c r="L18" t="s">
        <v>36</v>
      </c>
      <c r="M18">
        <v>6640</v>
      </c>
      <c r="O18" t="s">
        <v>21</v>
      </c>
      <c r="P18">
        <v>3000</v>
      </c>
    </row>
    <row r="19" spans="12:16" x14ac:dyDescent="0.25">
      <c r="L19" t="s">
        <v>179</v>
      </c>
      <c r="M19">
        <f>M18-SUM(P:P)</f>
        <v>1740</v>
      </c>
      <c r="O19" t="s">
        <v>96</v>
      </c>
      <c r="P19">
        <v>1900</v>
      </c>
    </row>
  </sheetData>
  <mergeCells count="1"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Transacciones</vt:lpstr>
      <vt:lpstr>Deudas</vt:lpstr>
      <vt:lpstr>Ahorros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2019-05-01T18:11:32Z</dcterms:modified>
</cp:coreProperties>
</file>