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3D1A710C-6663-3D7B-7F91-EC182F24A4BC}"/>
  <workbookPr codeName="test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0ea921c806fdf734/Arbeit/LexLohnRechner/"/>
    </mc:Choice>
  </mc:AlternateContent>
  <xr:revisionPtr revIDLastSave="0" documentId="13_ncr:1_{0472B51D-117A-4B63-BFDF-DE13DAF5414A}" xr6:coauthVersionLast="47" xr6:coauthVersionMax="47" xr10:uidLastSave="{00000000-0000-0000-0000-000000000000}"/>
  <bookViews>
    <workbookView xWindow="6384" yWindow="1932" windowWidth="34560" windowHeight="13560" xr2:uid="{00000000-000D-0000-FFFF-FFFF00000000}"/>
  </bookViews>
  <sheets>
    <sheet name="prüft PAP" sheetId="15" r:id="rId1"/>
    <sheet name="LStBerechnung" sheetId="2" r:id="rId2"/>
    <sheet name="Tabelle2" sheetId="17" r:id="rId3"/>
    <sheet name="Tabelle1" sheetId="16" r:id="rId4"/>
  </sheets>
  <definedNames>
    <definedName name="_xleta.AND" hidden="1" xlm="1">#NAME?</definedName>
    <definedName name="_xleta.OR" hidden="1" xlm="1">#NAME?</definedName>
    <definedName name="_xleta.UPPER" hidden="1" xlm="1">#NAME?</definedName>
    <definedName name="abfind" localSheetId="0">'prüft PAP'!$F$4</definedName>
    <definedName name="Abfindg" localSheetId="0">LStBerechnung!$E$20</definedName>
    <definedName name="Abfindg">LStBerechnung!$E$20</definedName>
    <definedName name="AnzahlKFB" localSheetId="0">'prüft PAP'!$D$7</definedName>
    <definedName name="AnzahlKFB">LStBerechnung!$E$16</definedName>
    <definedName name="const999">LStBerechnung!$N$44</definedName>
    <definedName name="_xlnm.Print_Area" localSheetId="1">LStBerechnung!$A$2:$J$188</definedName>
    <definedName name="Faktor4" localSheetId="0">'prüft PAP'!$D$1</definedName>
    <definedName name="Faktor4">LStBerechnung!$E$6</definedName>
    <definedName name="GebJahr">LStBerechnung!$E$10</definedName>
    <definedName name="gering" localSheetId="0">LStBerechnung!$E$34</definedName>
    <definedName name="gering">LStBerechnung!$E$34</definedName>
    <definedName name="gleit" localSheetId="0">LStBerechnung!$E$35</definedName>
    <definedName name="gleit">LStBerechnung!$E$35</definedName>
    <definedName name="Jahr" localSheetId="0">LStBerechnung!$E$2</definedName>
    <definedName name="Jahr">LStBerechnung!$E$2</definedName>
    <definedName name="KVMonat" localSheetId="0">LStBerechnung!$E$12</definedName>
    <definedName name="KVMonat">LStBerechnung!$E$12</definedName>
    <definedName name="KVStatus" localSheetId="0">'prüft PAP'!$D$3</definedName>
    <definedName name="KVStatus">LStBerechnung!$E$11</definedName>
    <definedName name="kvz" localSheetId="0">'prüft PAP'!$D$8</definedName>
    <definedName name="kvz">#REF!</definedName>
    <definedName name="KVZMonat" localSheetId="0">'prüft PAP'!$D$4</definedName>
    <definedName name="KVZMonat">#REF!</definedName>
    <definedName name="KVZSatz" localSheetId="0">LStBerechnung!$E$13</definedName>
    <definedName name="KVZSatz">LStBerechnung!$E$13</definedName>
    <definedName name="LohnStKl">LStBerechnung!$E$5</definedName>
    <definedName name="LohnZZ" localSheetId="0">LStBerechnung!$E$4</definedName>
    <definedName name="LohnZZ">LStBerechnung!$E$4</definedName>
    <definedName name="LZZ" localSheetId="0">'prüft PAP'!$B$1</definedName>
    <definedName name="LZZ">#REF!</definedName>
    <definedName name="LZZBrutto" localSheetId="0">LStBerechnung!$E$7</definedName>
    <definedName name="LZZBrutto">LStBerechnung!$E$7</definedName>
    <definedName name="lzzfrei" localSheetId="0">'prüft PAP'!$F$1</definedName>
    <definedName name="lzzfrei">#REF!</definedName>
    <definedName name="LZZFreibetrag" localSheetId="0">LStBerechnung!$E$8</definedName>
    <definedName name="LZZFreibetrag">LStBerechnung!$E$8</definedName>
    <definedName name="mehrj" localSheetId="0">'prüft PAP'!$F$3</definedName>
    <definedName name="mehrj">#REF!</definedName>
    <definedName name="mehrjBez" localSheetId="0">LStBerechnung!$E$19</definedName>
    <definedName name="mehrjBez">LStBerechnung!$E$19</definedName>
    <definedName name="mehrjBezug">LStBerechnung!$E$19</definedName>
    <definedName name="PVSachsen" localSheetId="0">'prüft PAP'!$D$6</definedName>
    <definedName name="PVSachsen">LStBerechnung!$E$15</definedName>
    <definedName name="PVStatus" localSheetId="0">'prüft PAP'!$D$5</definedName>
    <definedName name="PVStatus">LStBerechnung!$E$14</definedName>
    <definedName name="RVStatus" localSheetId="0">'prüft PAP'!$D$2</definedName>
    <definedName name="RVStatus">LStBerechnung!$E$9</definedName>
    <definedName name="sonst" localSheetId="0">'prüft PAP'!$F$2</definedName>
    <definedName name="sonstBez" localSheetId="0">LStBerechnung!$E$18</definedName>
    <definedName name="sonstBez">LStBerechnung!$E$18</definedName>
    <definedName name="SV_gering" localSheetId="0">#REF!</definedName>
    <definedName name="SV_gering">#REF!</definedName>
    <definedName name="SV_gleit" localSheetId="0">#REF!</definedName>
    <definedName name="SV_gleit">#REF!</definedName>
    <definedName name="SV_Jahr" localSheetId="0">#REF!</definedName>
    <definedName name="SV_Jahr">#REF!</definedName>
    <definedName name="SV_KVZSatz" localSheetId="0">#REF!</definedName>
    <definedName name="SV_KVZSatz">#REF!</definedName>
    <definedName name="SV_LohnZZ" localSheetId="0">#REF!</definedName>
    <definedName name="SV_LohnZZ">#REF!</definedName>
    <definedName name="SV_LZZBrutto" localSheetId="0">#REF!</definedName>
    <definedName name="SV_LZZBrutto">#REF!</definedName>
    <definedName name="SV_PVSachsen" localSheetId="0">#REF!</definedName>
    <definedName name="SV_PVSachsen">#REF!</definedName>
    <definedName name="SV_PVStatus" localSheetId="0">#REF!</definedName>
    <definedName name="SV_PVStatus">#REF!</definedName>
    <definedName name="SV_TRF" localSheetId="0">#REF!</definedName>
    <definedName name="SV_TRF">#REF!</definedName>
    <definedName name="SV_WestOst" localSheetId="0">#REF!</definedName>
    <definedName name="SV_WestOst">#REF!</definedName>
    <definedName name="vjbrutt" localSheetId="0">'prüft PAP'!$H$1</definedName>
    <definedName name="vjbrutt">#REF!</definedName>
    <definedName name="vJBrutto" localSheetId="0">LStBerechnung!$E$21</definedName>
    <definedName name="vJBrutto">LStBerechnung!$E$21</definedName>
    <definedName name="WestOst" localSheetId="0">LStBerechnung!$E$33</definedName>
    <definedName name="WestOst">LStBerechnung!$E$33</definedName>
    <definedName name="Zuwachs" localSheetId="0">LStBerechnung!$E$32</definedName>
    <definedName name="Zuwachs">LStBerechnung!$E$32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2" i="2" l="1"/>
  <c r="C111" i="2"/>
  <c r="C110" i="2"/>
  <c r="C108" i="2"/>
  <c r="C107" i="2"/>
  <c r="D13" i="17"/>
  <c r="E13" i="17" s="1"/>
  <c r="E14" i="17"/>
  <c r="D12" i="17"/>
  <c r="E12" i="17" s="1"/>
  <c r="M16" i="2"/>
  <c r="M12" i="2"/>
  <c r="M13" i="2"/>
  <c r="N105" i="2"/>
  <c r="N103" i="2"/>
  <c r="N108" i="2"/>
  <c r="F16" i="2"/>
  <c r="F15" i="2"/>
  <c r="O5" i="2" a="1"/>
  <c r="O5" i="2" s="1"/>
  <c r="C163" i="2"/>
  <c r="N112" i="2"/>
  <c r="N111" i="2"/>
  <c r="F89" i="15" a="1"/>
  <c r="F94" i="15" a="1"/>
  <c r="G47" i="15"/>
  <c r="C20" i="15" a="1"/>
  <c r="G46" i="15"/>
  <c r="G56" i="15"/>
  <c r="F76" i="15" a="1"/>
  <c r="F77" i="15" a="1"/>
  <c r="C68" i="15" a="1"/>
  <c r="G55" i="15"/>
  <c r="F80" i="15" a="1"/>
  <c r="C83" i="15" a="1"/>
  <c r="C96" i="15" a="1"/>
  <c r="C87" i="15" a="1"/>
  <c r="G34" i="15"/>
  <c r="C95" i="15" a="1"/>
  <c r="C30" i="15" a="1"/>
  <c r="C49" i="15" a="1"/>
  <c r="F99" i="15" a="1"/>
  <c r="F73" i="15" a="1"/>
  <c r="F98" i="15" a="1"/>
  <c r="C32" i="15" a="1"/>
  <c r="F97" i="15" a="1"/>
  <c r="G45" i="15"/>
  <c r="C40" i="15" a="1"/>
  <c r="C38" i="15" a="1"/>
  <c r="C72" i="15" a="1"/>
  <c r="G33" i="15"/>
  <c r="F92" i="15" a="1"/>
  <c r="F85" i="15" a="1"/>
  <c r="C76" i="15" a="1"/>
  <c r="C44" i="15" a="1"/>
  <c r="F88" i="15" a="1"/>
  <c r="F70" i="15" a="1"/>
  <c r="G37" i="15"/>
  <c r="G54" i="15"/>
  <c r="G35" i="15"/>
  <c r="C98" i="15" a="1"/>
  <c r="C80" i="15" a="1"/>
  <c r="C31" i="15" a="1"/>
  <c r="F100" i="15" a="1"/>
  <c r="F101" i="15" a="1"/>
  <c r="C84" i="15" a="1"/>
  <c r="C53" i="15" a="1"/>
  <c r="F102" i="15" a="1"/>
  <c r="G50" i="15"/>
  <c r="C71" i="15" a="1"/>
  <c r="C26" i="15" a="1"/>
  <c r="F93" i="15" a="1"/>
  <c r="C88" i="15" a="1"/>
  <c r="C18" i="15" a="1"/>
  <c r="C36" i="15" a="1"/>
  <c r="C19" i="15" a="1"/>
  <c r="C92" i="15" a="1"/>
  <c r="G41" i="15"/>
  <c r="G31" i="15"/>
  <c r="G43" i="15"/>
  <c r="C79" i="15" a="1"/>
  <c r="C45" i="15" a="1"/>
  <c r="C41" i="15" a="1"/>
  <c r="C55" i="15" a="1"/>
  <c r="C47" i="15" a="1"/>
  <c r="G40" i="15"/>
  <c r="G49" i="15"/>
  <c r="C54" i="15" a="1"/>
  <c r="C70" i="15" a="1"/>
  <c r="C51" i="15" a="1"/>
  <c r="G32" i="15"/>
  <c r="F67" i="15" a="1"/>
  <c r="G44" i="15"/>
  <c r="F71" i="15" a="1"/>
  <c r="C43" i="15" a="1"/>
  <c r="C78" i="15" a="1"/>
  <c r="C34" i="15" a="1"/>
  <c r="G48" i="15"/>
  <c r="C21" i="15" a="1"/>
  <c r="C75" i="15" a="1"/>
  <c r="F79" i="15" a="1"/>
  <c r="C99" i="15" a="1"/>
  <c r="C82" i="15" a="1"/>
  <c r="C22" i="15" a="1"/>
  <c r="C24" i="15" a="1"/>
  <c r="C33" i="15" a="1"/>
  <c r="G42" i="15"/>
  <c r="C97" i="15" a="1"/>
  <c r="C90" i="15" a="1"/>
  <c r="C101" i="15" a="1"/>
  <c r="F81" i="15" a="1"/>
  <c r="C27" i="15" a="1"/>
  <c r="F68" i="15" a="1"/>
  <c r="F69" i="15" a="1"/>
  <c r="C48" i="15" a="1"/>
  <c r="F96" i="15" a="1"/>
  <c r="C39" i="15" a="1"/>
  <c r="C100" i="15" a="1"/>
  <c r="G51" i="15"/>
  <c r="C17" i="15" a="1"/>
  <c r="G57" i="15"/>
  <c r="C35" i="15" a="1"/>
  <c r="F75" i="15" a="1"/>
  <c r="C69" i="15" a="1"/>
  <c r="F82" i="15" a="1"/>
  <c r="F86" i="15" a="1"/>
  <c r="C29" i="15" a="1"/>
  <c r="G53" i="15"/>
  <c r="C67" i="15" a="1"/>
  <c r="C86" i="15" a="1"/>
  <c r="C52" i="15" a="1"/>
  <c r="C103" i="15" a="1"/>
  <c r="C42" i="15" a="1"/>
  <c r="G36" i="15"/>
  <c r="F83" i="15" a="1"/>
  <c r="C73" i="15" a="1"/>
  <c r="C46" i="15" a="1"/>
  <c r="F78" i="15" a="1"/>
  <c r="F87" i="15" a="1"/>
  <c r="C77" i="15" a="1"/>
  <c r="C57" i="15" a="1"/>
  <c r="C25" i="15" a="1"/>
  <c r="C93" i="15" a="1"/>
  <c r="C37" i="15" a="1"/>
  <c r="C28" i="15" a="1"/>
  <c r="C91" i="15" a="1"/>
  <c r="F72" i="15" a="1"/>
  <c r="C94" i="15" a="1"/>
  <c r="C56" i="15" a="1"/>
  <c r="F74" i="15" a="1"/>
  <c r="C50" i="15" a="1"/>
  <c r="G52" i="15"/>
  <c r="F91" i="15" a="1"/>
  <c r="C81" i="15" a="1"/>
  <c r="C74" i="15" a="1"/>
  <c r="C23" i="15" a="1"/>
  <c r="F95" i="15" a="1"/>
  <c r="C85" i="15" a="1"/>
  <c r="G38" i="15"/>
  <c r="C102" i="15" a="1"/>
  <c r="F84" i="15" a="1"/>
  <c r="C89" i="15" a="1"/>
  <c r="F103" i="15" a="1"/>
  <c r="F90" i="15" a="1"/>
  <c r="G39" i="15"/>
  <c r="G30" i="15"/>
  <c r="F108" i="2"/>
  <c r="G110" i="2"/>
  <c r="I108" i="2"/>
  <c r="F110" i="2"/>
  <c r="G105" i="2"/>
  <c r="H291" i="2"/>
  <c r="E304" i="2"/>
  <c r="F289" i="2"/>
  <c r="J292" i="2"/>
  <c r="H292" i="2"/>
  <c r="F309" i="2"/>
  <c r="E181" i="2"/>
  <c r="J294" i="2"/>
  <c r="I316" i="2"/>
  <c r="E301" i="2"/>
  <c r="E292" i="2"/>
  <c r="F293" i="2"/>
  <c r="I304" i="2"/>
  <c r="G304" i="2"/>
  <c r="I315" i="2"/>
  <c r="H316" i="2"/>
  <c r="J304" i="2"/>
  <c r="G103" i="2"/>
  <c r="E297" i="2"/>
  <c r="E298" i="2"/>
  <c r="I289" i="2"/>
  <c r="G314" i="2"/>
  <c r="I288" i="2"/>
  <c r="E312" i="2"/>
  <c r="H288" i="2"/>
  <c r="H111" i="2"/>
  <c r="E291" i="2"/>
  <c r="E290" i="2"/>
  <c r="F287" i="2"/>
  <c r="E309" i="2"/>
  <c r="G291" i="2"/>
  <c r="F294" i="2"/>
  <c r="H305" i="2"/>
  <c r="H304" i="2"/>
  <c r="E299" i="2"/>
  <c r="G107" i="2"/>
  <c r="I110" i="2"/>
  <c r="I112" i="2"/>
  <c r="H110" i="2"/>
  <c r="F288" i="2"/>
  <c r="J314" i="2"/>
  <c r="E308" i="2"/>
  <c r="H301" i="2"/>
  <c r="J293" i="2"/>
  <c r="G292" i="2"/>
  <c r="I103" i="2"/>
  <c r="G315" i="2"/>
  <c r="J291" i="2"/>
  <c r="F292" i="2"/>
  <c r="H294" i="2"/>
  <c r="F301" i="2"/>
  <c r="E150" i="2"/>
  <c r="H289" i="2"/>
  <c r="E315" i="2"/>
  <c r="E313" i="2"/>
  <c r="I301" i="2"/>
  <c r="H105" i="2"/>
  <c r="J305" i="2"/>
  <c r="E316" i="2"/>
  <c r="F310" i="2"/>
  <c r="I311" i="2"/>
  <c r="F315" i="2"/>
  <c r="J311" i="2"/>
  <c r="F290" i="2"/>
  <c r="H103" i="2"/>
  <c r="E305" i="2"/>
  <c r="G108" i="2"/>
  <c r="I107" i="2"/>
  <c r="G316" i="2"/>
  <c r="I314" i="2"/>
  <c r="J301" i="2"/>
  <c r="G294" i="2"/>
  <c r="I305" i="2"/>
  <c r="G301" i="2"/>
  <c r="G288" i="2"/>
  <c r="G289" i="2"/>
  <c r="F107" i="2"/>
  <c r="H107" i="2"/>
  <c r="I111" i="2"/>
  <c r="H108" i="2"/>
  <c r="E287" i="2"/>
  <c r="E303" i="2"/>
  <c r="E38" i="2" a="1"/>
  <c r="I292" i="2"/>
  <c r="H315" i="2"/>
  <c r="I105" i="2"/>
  <c r="F105" i="2"/>
  <c r="J288" i="2"/>
  <c r="E300" i="2"/>
  <c r="F297" i="2"/>
  <c r="F311" i="2"/>
  <c r="G305" i="2"/>
  <c r="J289" i="2"/>
  <c r="F291" i="2"/>
  <c r="E302" i="2"/>
  <c r="E163" i="2"/>
  <c r="F305" i="2"/>
  <c r="E294" i="2"/>
  <c r="G311" i="2"/>
  <c r="E310" i="2"/>
  <c r="E288" i="2"/>
  <c r="F316" i="2"/>
  <c r="E286" i="2"/>
  <c r="E311" i="2"/>
  <c r="E293" i="2"/>
  <c r="E289" i="2"/>
  <c r="F103" i="2"/>
  <c r="H112" i="2"/>
  <c r="J316" i="2"/>
  <c r="E314" i="2"/>
  <c r="H314" i="2"/>
  <c r="I294" i="2"/>
  <c r="H311" i="2"/>
  <c r="J315" i="2"/>
  <c r="F304" i="2"/>
  <c r="I291" i="2"/>
  <c r="F314" i="2"/>
  <c r="C305" i="2" l="1"/>
  <c r="L13" i="2"/>
  <c r="L11" i="2"/>
  <c r="N291" i="2"/>
  <c r="L9" i="2"/>
  <c r="N290" i="2"/>
  <c r="N289" i="2"/>
  <c r="L14" i="2"/>
  <c r="E38" i="2"/>
  <c r="F102" i="15"/>
  <c r="F70" i="15"/>
  <c r="C83" i="15"/>
  <c r="F96" i="15"/>
  <c r="F88" i="15"/>
  <c r="F80" i="15"/>
  <c r="F72" i="15"/>
  <c r="C101" i="15"/>
  <c r="C93" i="15"/>
  <c r="C85" i="15"/>
  <c r="C77" i="15"/>
  <c r="C69" i="15"/>
  <c r="F103" i="15"/>
  <c r="F95" i="15"/>
  <c r="F87" i="15"/>
  <c r="F79" i="15"/>
  <c r="F71" i="15"/>
  <c r="C100" i="15"/>
  <c r="C92" i="15"/>
  <c r="C84" i="15"/>
  <c r="C76" i="15"/>
  <c r="C68" i="15"/>
  <c r="C67" i="15"/>
  <c r="F78" i="15"/>
  <c r="C75" i="15"/>
  <c r="F101" i="15"/>
  <c r="F85" i="15"/>
  <c r="F77" i="15"/>
  <c r="F69" i="15"/>
  <c r="C90" i="15"/>
  <c r="C82" i="15"/>
  <c r="C74" i="15"/>
  <c r="F100" i="15"/>
  <c r="F92" i="15"/>
  <c r="F76" i="15"/>
  <c r="F68" i="15"/>
  <c r="C97" i="15"/>
  <c r="C89" i="15"/>
  <c r="C81" i="15"/>
  <c r="C73" i="15"/>
  <c r="F99" i="15"/>
  <c r="F91" i="15"/>
  <c r="F83" i="15"/>
  <c r="F75" i="15"/>
  <c r="F67" i="15"/>
  <c r="C96" i="15"/>
  <c r="C88" i="15"/>
  <c r="C80" i="15"/>
  <c r="C72" i="15"/>
  <c r="F86" i="15"/>
  <c r="C99" i="15"/>
  <c r="F93" i="15"/>
  <c r="C98" i="15"/>
  <c r="F84" i="15"/>
  <c r="F98" i="15"/>
  <c r="F90" i="15"/>
  <c r="F82" i="15"/>
  <c r="F74" i="15"/>
  <c r="C103" i="15"/>
  <c r="C95" i="15"/>
  <c r="C87" i="15"/>
  <c r="C79" i="15"/>
  <c r="C71" i="15"/>
  <c r="F94" i="15"/>
  <c r="C91" i="15"/>
  <c r="F97" i="15"/>
  <c r="F89" i="15"/>
  <c r="F81" i="15"/>
  <c r="F73" i="15"/>
  <c r="C102" i="15"/>
  <c r="C94" i="15"/>
  <c r="C86" i="15"/>
  <c r="C78" i="15"/>
  <c r="C70" i="15"/>
  <c r="N293" i="2"/>
  <c r="N110" i="2"/>
  <c r="C51" i="15"/>
  <c r="C39" i="15"/>
  <c r="C31" i="15"/>
  <c r="C19" i="15"/>
  <c r="C54" i="15"/>
  <c r="C46" i="15"/>
  <c r="C38" i="15"/>
  <c r="C30" i="15"/>
  <c r="C18" i="15"/>
  <c r="C53" i="15"/>
  <c r="C45" i="15"/>
  <c r="C37" i="15"/>
  <c r="C29" i="15"/>
  <c r="C21" i="15"/>
  <c r="C17" i="15"/>
  <c r="C55" i="15"/>
  <c r="C47" i="15"/>
  <c r="C43" i="15"/>
  <c r="C35" i="15"/>
  <c r="C27" i="15"/>
  <c r="C23" i="15"/>
  <c r="C50" i="15"/>
  <c r="C42" i="15"/>
  <c r="C34" i="15"/>
  <c r="C26" i="15"/>
  <c r="C22" i="15"/>
  <c r="C57" i="15"/>
  <c r="C49" i="15"/>
  <c r="C41" i="15"/>
  <c r="C33" i="15"/>
  <c r="C25" i="15"/>
  <c r="C56" i="15"/>
  <c r="C52" i="15"/>
  <c r="C48" i="15"/>
  <c r="C44" i="15"/>
  <c r="C40" i="15"/>
  <c r="C36" i="15"/>
  <c r="C32" i="15"/>
  <c r="C28" i="15"/>
  <c r="C24" i="15"/>
  <c r="C20" i="15"/>
  <c r="M9" i="2"/>
  <c r="J60" i="15"/>
  <c r="C21" i="16"/>
  <c r="A61" i="15"/>
  <c r="V60" i="15"/>
  <c r="U60" i="15"/>
  <c r="T60" i="15"/>
  <c r="S60" i="15"/>
  <c r="R60" i="15"/>
  <c r="Q60" i="15"/>
  <c r="O60" i="15"/>
  <c r="N60" i="15"/>
  <c r="M60" i="15"/>
  <c r="L60" i="15"/>
  <c r="K60" i="15"/>
  <c r="A16" i="15"/>
  <c r="A17" i="15" s="1"/>
  <c r="A63" i="15" s="1"/>
  <c r="N292" i="2" l="1"/>
  <c r="Q102" i="15"/>
  <c r="T102" i="15"/>
  <c r="T103" i="15"/>
  <c r="Q101" i="15"/>
  <c r="T100" i="15"/>
  <c r="T101" i="15"/>
  <c r="U53" i="15"/>
  <c r="Q56" i="15"/>
  <c r="U54" i="15"/>
  <c r="Q57" i="15"/>
  <c r="Q55" i="15"/>
  <c r="Q54" i="15"/>
  <c r="Q53" i="15"/>
  <c r="U57" i="15"/>
  <c r="U56" i="15"/>
  <c r="U55" i="15"/>
  <c r="Q100" i="15"/>
  <c r="Q103" i="15"/>
  <c r="A62" i="15"/>
  <c r="A18" i="15"/>
  <c r="H43" i="15"/>
  <c r="K102" i="16" a="1"/>
  <c r="G72" i="16" a="1"/>
  <c r="K44" i="16" a="1"/>
  <c r="M15" i="16" a="1"/>
  <c r="E42" i="15"/>
  <c r="I44" i="16" a="1"/>
  <c r="I84" i="16" a="1"/>
  <c r="F50" i="15"/>
  <c r="F49" i="15"/>
  <c r="G71" i="15" a="1"/>
  <c r="E44" i="15"/>
  <c r="I46" i="16" a="1"/>
  <c r="E30" i="15"/>
  <c r="H47" i="15"/>
  <c r="C61" i="15" a="1"/>
  <c r="D96" i="15" a="1"/>
  <c r="G101" i="15" a="1"/>
  <c r="D57" i="15"/>
  <c r="I71" i="16" a="1"/>
  <c r="E18" i="15"/>
  <c r="F20" i="15"/>
  <c r="M22" i="16" a="1"/>
  <c r="G92" i="16" a="1"/>
  <c r="I18" i="16" a="1"/>
  <c r="E100" i="15" a="1"/>
  <c r="K34" i="16" a="1"/>
  <c r="G67" i="15" a="1"/>
  <c r="D20" i="15"/>
  <c r="I106" i="16" a="1"/>
  <c r="G31" i="16" a="1"/>
  <c r="I81" i="16" a="1"/>
  <c r="K109" i="16" a="1"/>
  <c r="I23" i="16" a="1"/>
  <c r="E34" i="15"/>
  <c r="D16" i="15"/>
  <c r="G18" i="15"/>
  <c r="I113" i="16" a="1"/>
  <c r="G112" i="16" a="1"/>
  <c r="E19" i="15"/>
  <c r="I64" i="16" a="1"/>
  <c r="E63" i="15" a="1"/>
  <c r="E45" i="15"/>
  <c r="I82" i="16" a="1"/>
  <c r="G47" i="16" a="1"/>
  <c r="K114" i="16" a="1"/>
  <c r="H57" i="15"/>
  <c r="H54" i="15"/>
  <c r="H24" i="15"/>
  <c r="I74" i="16" a="1"/>
  <c r="H31" i="15"/>
  <c r="G101" i="16" a="1"/>
  <c r="K41" i="16" a="1"/>
  <c r="K30" i="16" a="1"/>
  <c r="H23" i="15"/>
  <c r="L28" i="16" a="1"/>
  <c r="H94" i="15" a="1"/>
  <c r="D48" i="15"/>
  <c r="E24" i="15"/>
  <c r="G83" i="16" a="1"/>
  <c r="D102" i="15" a="1"/>
  <c r="F18" i="15"/>
  <c r="K65" i="16" a="1"/>
  <c r="G91" i="15" a="1"/>
  <c r="G35" i="16" a="1"/>
  <c r="G78" i="16" a="1"/>
  <c r="K21" i="16" a="1"/>
  <c r="I67" i="16" a="1"/>
  <c r="I29" i="16" a="1"/>
  <c r="I48" i="16" a="1"/>
  <c r="F54" i="15"/>
  <c r="D93" i="15" a="1"/>
  <c r="D73" i="15" a="1"/>
  <c r="K116" i="16" a="1"/>
  <c r="H30" i="15"/>
  <c r="H72" i="15" a="1"/>
  <c r="G86" i="16" a="1"/>
  <c r="I68" i="16" a="1"/>
  <c r="G19" i="16" a="1"/>
  <c r="F46" i="15"/>
  <c r="I21" i="16" a="1"/>
  <c r="D43" i="15"/>
  <c r="G75" i="16" a="1"/>
  <c r="D51" i="15"/>
  <c r="E79" i="15" a="1"/>
  <c r="F64" i="15" a="1"/>
  <c r="I83" i="16" a="1"/>
  <c r="H74" i="15" a="1"/>
  <c r="G87" i="16" a="1"/>
  <c r="I63" i="16" a="1"/>
  <c r="H91" i="15" a="1"/>
  <c r="E103" i="15" a="1"/>
  <c r="E90" i="15" a="1"/>
  <c r="I19" i="16" a="1"/>
  <c r="G73" i="16" a="1"/>
  <c r="E51" i="15"/>
  <c r="D75" i="15" a="1"/>
  <c r="E46" i="15"/>
  <c r="M21" i="16" a="1"/>
  <c r="E21" i="15"/>
  <c r="E70" i="15" a="1"/>
  <c r="D83" i="15" a="1"/>
  <c r="M16" i="16" a="1"/>
  <c r="E65" i="15" a="1"/>
  <c r="G19" i="15"/>
  <c r="H55" i="15"/>
  <c r="I93" i="16" a="1"/>
  <c r="G39" i="16" a="1"/>
  <c r="G62" i="15" a="1"/>
  <c r="I73" i="16" a="1"/>
  <c r="G48" i="16" a="1"/>
  <c r="D103" i="15" a="1"/>
  <c r="E49" i="15"/>
  <c r="D78" i="15" a="1"/>
  <c r="E54" i="15"/>
  <c r="M29" i="16" a="1"/>
  <c r="G96" i="15" a="1"/>
  <c r="F30" i="15"/>
  <c r="I40" i="16" a="1"/>
  <c r="G88" i="15" a="1"/>
  <c r="G83" i="15" a="1"/>
  <c r="H33" i="15"/>
  <c r="F34" i="15"/>
  <c r="K56" i="16" a="1"/>
  <c r="G90" i="15" a="1"/>
  <c r="H80" i="15" a="1"/>
  <c r="K55" i="16" a="1"/>
  <c r="I109" i="16" a="1"/>
  <c r="G59" i="16" a="1"/>
  <c r="F62" i="15" a="1"/>
  <c r="G88" i="16" a="1"/>
  <c r="H49" i="15"/>
  <c r="G49" i="16" a="1"/>
  <c r="K54" i="16" a="1"/>
  <c r="G62" i="16" a="1"/>
  <c r="I28" i="16" a="1"/>
  <c r="I58" i="16" a="1"/>
  <c r="F42" i="15"/>
  <c r="H64" i="15" a="1"/>
  <c r="G16" i="15"/>
  <c r="G69" i="16" a="1"/>
  <c r="H19" i="15"/>
  <c r="E50" i="15"/>
  <c r="K35" i="16" a="1"/>
  <c r="D31" i="15"/>
  <c r="L17" i="16" a="1"/>
  <c r="E26" i="15"/>
  <c r="D91" i="15" a="1"/>
  <c r="I116" i="16" a="1"/>
  <c r="K50" i="16" a="1"/>
  <c r="K88" i="16" a="1"/>
  <c r="K36" i="16" a="1"/>
  <c r="D88" i="15" a="1"/>
  <c r="K19" i="16" a="1"/>
  <c r="G76" i="15" a="1"/>
  <c r="G63" i="15" a="1"/>
  <c r="K90" i="16" a="1"/>
  <c r="K108" i="16" a="1"/>
  <c r="F57" i="15"/>
  <c r="D26" i="15"/>
  <c r="D89" i="15" a="1"/>
  <c r="I32" i="16" a="1"/>
  <c r="K64" i="16" a="1"/>
  <c r="G21" i="15"/>
  <c r="G103" i="16" a="1"/>
  <c r="I17" i="16" a="1"/>
  <c r="K82" i="16" a="1"/>
  <c r="E82" i="15" a="1"/>
  <c r="E86" i="15" a="1"/>
  <c r="I76" i="16" a="1"/>
  <c r="K91" i="16" a="1"/>
  <c r="K98" i="16" a="1"/>
  <c r="H86" i="15" a="1"/>
  <c r="F25" i="15"/>
  <c r="E71" i="15" a="1"/>
  <c r="G85" i="16" a="1"/>
  <c r="H75" i="15" a="1"/>
  <c r="E88" i="15" a="1"/>
  <c r="D46" i="15"/>
  <c r="I95" i="16" a="1"/>
  <c r="I43" i="16" a="1"/>
  <c r="G100" i="16" a="1"/>
  <c r="E53" i="15"/>
  <c r="K84" i="16" a="1"/>
  <c r="I104" i="16" a="1"/>
  <c r="F63" i="15" a="1"/>
  <c r="G17" i="15"/>
  <c r="H101" i="15" a="1"/>
  <c r="I52" i="16" a="1"/>
  <c r="H15" i="15"/>
  <c r="I112" i="16" a="1"/>
  <c r="E91" i="15" a="1"/>
  <c r="G29" i="16" a="1"/>
  <c r="I115" i="16" a="1"/>
  <c r="M20" i="16" a="1"/>
  <c r="K63" i="16" a="1"/>
  <c r="F37" i="15"/>
  <c r="G68" i="15" a="1"/>
  <c r="G90" i="16" a="1"/>
  <c r="I79" i="16" a="1"/>
  <c r="G98" i="16" a="1"/>
  <c r="G99" i="15" a="1"/>
  <c r="H18" i="15"/>
  <c r="D29" i="15"/>
  <c r="G38" i="16" a="1"/>
  <c r="G74" i="15" a="1"/>
  <c r="G17" i="16" a="1"/>
  <c r="K71" i="16" a="1"/>
  <c r="K74" i="16" a="1"/>
  <c r="F27" i="15"/>
  <c r="G33" i="16" a="1"/>
  <c r="G91" i="16" a="1"/>
  <c r="H48" i="15"/>
  <c r="G41" i="16" a="1"/>
  <c r="I60" i="16" a="1"/>
  <c r="I56" i="16" a="1"/>
  <c r="E43" i="15"/>
  <c r="D87" i="15" a="1"/>
  <c r="G111" i="16" a="1"/>
  <c r="D90" i="15" a="1"/>
  <c r="E81" i="15" a="1"/>
  <c r="I110" i="16" a="1"/>
  <c r="H78" i="15" a="1"/>
  <c r="L23" i="16" a="1"/>
  <c r="I61" i="16" a="1"/>
  <c r="I37" i="16" a="1"/>
  <c r="F61" i="15" a="1"/>
  <c r="F26" i="15"/>
  <c r="L29" i="16" a="1"/>
  <c r="K66" i="16" a="1"/>
  <c r="F16" i="15"/>
  <c r="E99" i="15" a="1"/>
  <c r="D94" i="15" a="1"/>
  <c r="I92" i="16" a="1"/>
  <c r="I59" i="16" a="1"/>
  <c r="I45" i="16" a="1"/>
  <c r="G65" i="16" a="1"/>
  <c r="K45" i="16" a="1"/>
  <c r="I25" i="16" a="1"/>
  <c r="D33" i="15"/>
  <c r="G97" i="15" a="1"/>
  <c r="G53" i="16" a="1"/>
  <c r="L19" i="16" a="1"/>
  <c r="I15" i="16" a="1"/>
  <c r="I87" i="16" a="1"/>
  <c r="K40" i="16" a="1"/>
  <c r="G64" i="16" a="1"/>
  <c r="D30" i="15"/>
  <c r="H82" i="15" a="1"/>
  <c r="H103" i="15" a="1"/>
  <c r="I53" i="16" a="1"/>
  <c r="H44" i="15"/>
  <c r="E25" i="15"/>
  <c r="D35" i="15"/>
  <c r="D61" i="15" a="1"/>
  <c r="D95" i="15" a="1"/>
  <c r="G55" i="16" a="1"/>
  <c r="G22" i="15"/>
  <c r="I41" i="16" a="1"/>
  <c r="E62" i="15" a="1"/>
  <c r="E76" i="15" a="1"/>
  <c r="H28" i="15"/>
  <c r="E47" i="15"/>
  <c r="G113" i="16" a="1"/>
  <c r="G76" i="16" a="1"/>
  <c r="G24" i="16" a="1"/>
  <c r="D32" i="15"/>
  <c r="M14" i="16" a="1"/>
  <c r="G97" i="16" a="1"/>
  <c r="D86" i="15" a="1"/>
  <c r="G80" i="15" a="1"/>
  <c r="G60" i="16" a="1"/>
  <c r="E93" i="15" a="1"/>
  <c r="E67" i="15" a="1"/>
  <c r="I27" i="16" a="1"/>
  <c r="K17" i="16" a="1"/>
  <c r="D36" i="15"/>
  <c r="H61" i="15" a="1"/>
  <c r="H17" i="15"/>
  <c r="E38" i="15"/>
  <c r="H36" i="15"/>
  <c r="K96" i="16" a="1"/>
  <c r="F22" i="15"/>
  <c r="G20" i="15"/>
  <c r="D64" i="15" a="1"/>
  <c r="G79" i="15" a="1"/>
  <c r="G79" i="16" a="1"/>
  <c r="H38" i="15"/>
  <c r="D25" i="15"/>
  <c r="D100" i="15" a="1"/>
  <c r="I107" i="16" a="1"/>
  <c r="E87" i="15" a="1"/>
  <c r="H93" i="15" a="1"/>
  <c r="G102" i="16" a="1"/>
  <c r="D50" i="15"/>
  <c r="G63" i="16" a="1"/>
  <c r="K68" i="16" a="1"/>
  <c r="K104" i="16" a="1"/>
  <c r="E33" i="15"/>
  <c r="E73" i="15" a="1"/>
  <c r="L24" i="16" a="1"/>
  <c r="I111" i="16" a="1"/>
  <c r="K113" i="16" a="1"/>
  <c r="H79" i="15" a="1"/>
  <c r="G69" i="15" a="1"/>
  <c r="I69" i="16" a="1"/>
  <c r="G32" i="16" a="1"/>
  <c r="G40" i="16" a="1"/>
  <c r="E68" i="15" a="1"/>
  <c r="E32" i="15"/>
  <c r="E15" i="15"/>
  <c r="K29" i="16" a="1"/>
  <c r="K53" i="16" a="1"/>
  <c r="G75" i="15" a="1"/>
  <c r="H34" i="15"/>
  <c r="D84" i="15" a="1"/>
  <c r="K72" i="16" a="1"/>
  <c r="G77" i="15" a="1"/>
  <c r="E36" i="15"/>
  <c r="E89" i="15" a="1"/>
  <c r="H81" i="15" a="1"/>
  <c r="K79" i="16" a="1"/>
  <c r="E102" i="15" a="1"/>
  <c r="F24" i="15"/>
  <c r="H29" i="15"/>
  <c r="I42" i="16" a="1"/>
  <c r="F36" i="15"/>
  <c r="I30" i="16" a="1"/>
  <c r="D47" i="15"/>
  <c r="F47" i="15"/>
  <c r="K20" i="16" a="1"/>
  <c r="G70" i="16" a="1"/>
  <c r="G93" i="15" a="1"/>
  <c r="D19" i="15"/>
  <c r="G23" i="16" a="1"/>
  <c r="E41" i="15"/>
  <c r="F55" i="15"/>
  <c r="G68" i="16" a="1"/>
  <c r="M17" i="16" a="1"/>
  <c r="D65" i="15" a="1"/>
  <c r="E17" i="15"/>
  <c r="L27" i="16" a="1"/>
  <c r="H52" i="15"/>
  <c r="K106" i="16" a="1"/>
  <c r="H90" i="15" a="1"/>
  <c r="C16" i="15" a="1"/>
  <c r="H97" i="15" a="1"/>
  <c r="H56" i="15"/>
  <c r="K75" i="16" a="1"/>
  <c r="K49" i="16" a="1"/>
  <c r="L21" i="16" a="1"/>
  <c r="I26" i="16" a="1"/>
  <c r="D97" i="15" a="1"/>
  <c r="G116" i="16" a="1"/>
  <c r="I102" i="16" a="1"/>
  <c r="D99" i="15" a="1"/>
  <c r="G87" i="15" a="1"/>
  <c r="D44" i="15"/>
  <c r="G108" i="16" a="1"/>
  <c r="G77" i="16" a="1"/>
  <c r="H95" i="15" a="1"/>
  <c r="F28" i="15"/>
  <c r="D80" i="15" a="1"/>
  <c r="D70" i="15" a="1"/>
  <c r="H92" i="15" a="1"/>
  <c r="F35" i="15"/>
  <c r="M19" i="16" a="1"/>
  <c r="K99" i="16" a="1"/>
  <c r="K57" i="16" a="1"/>
  <c r="D76" i="15" a="1"/>
  <c r="H66" i="15" a="1"/>
  <c r="G81" i="15" a="1"/>
  <c r="D68" i="15" a="1"/>
  <c r="K95" i="16" a="1"/>
  <c r="D67" i="15" a="1"/>
  <c r="F32" i="15"/>
  <c r="K52" i="16" a="1"/>
  <c r="D53" i="15"/>
  <c r="G84" i="15" a="1"/>
  <c r="K58" i="16" a="1"/>
  <c r="H20" i="15"/>
  <c r="D63" i="15" a="1"/>
  <c r="G42" i="16" a="1"/>
  <c r="H53" i="15"/>
  <c r="I90" i="16" a="1"/>
  <c r="G107" i="16" a="1"/>
  <c r="H89" i="15" a="1"/>
  <c r="L30" i="16" a="1"/>
  <c r="E28" i="15"/>
  <c r="E23" i="15"/>
  <c r="I24" i="16" a="1"/>
  <c r="D17" i="15"/>
  <c r="I72" i="16" a="1"/>
  <c r="G105" i="16" a="1"/>
  <c r="K46" i="16" a="1"/>
  <c r="K16" i="16" a="1"/>
  <c r="M27" i="16" a="1"/>
  <c r="F51" i="15"/>
  <c r="F44" i="15"/>
  <c r="K48" i="16" a="1"/>
  <c r="G99" i="16" a="1"/>
  <c r="D15" i="15"/>
  <c r="E52" i="15"/>
  <c r="E95" i="15" a="1"/>
  <c r="H88" i="15" a="1"/>
  <c r="K25" i="16" a="1"/>
  <c r="D27" i="15"/>
  <c r="G85" i="15" a="1"/>
  <c r="K100" i="16" a="1"/>
  <c r="H76" i="15" a="1"/>
  <c r="F21" i="15"/>
  <c r="K59" i="16" a="1"/>
  <c r="I100" i="16" a="1"/>
  <c r="K33" i="16" a="1"/>
  <c r="G61" i="15" a="1"/>
  <c r="G66" i="15" a="1"/>
  <c r="H40" i="15"/>
  <c r="D52" i="15"/>
  <c r="H62" i="15" a="1"/>
  <c r="H67" i="15" a="1"/>
  <c r="D28" i="15"/>
  <c r="I49" i="16" a="1"/>
  <c r="D79" i="15" a="1"/>
  <c r="I108" i="16" a="1"/>
  <c r="D39" i="15"/>
  <c r="G25" i="16" a="1"/>
  <c r="E35" i="15"/>
  <c r="L18" i="16" a="1"/>
  <c r="F43" i="15"/>
  <c r="E74" i="15" a="1"/>
  <c r="K24" i="16" a="1"/>
  <c r="F17" i="15"/>
  <c r="G57" i="16" a="1"/>
  <c r="H100" i="15" a="1"/>
  <c r="G43" i="16" a="1"/>
  <c r="I65" i="16" a="1"/>
  <c r="I101" i="16" a="1"/>
  <c r="I47" i="16" a="1"/>
  <c r="G15" i="16" a="1"/>
  <c r="K43" i="16" a="1"/>
  <c r="K115" i="16" a="1"/>
  <c r="I22" i="16" a="1"/>
  <c r="E96" i="15" a="1"/>
  <c r="G94" i="15" a="1"/>
  <c r="L22" i="16" a="1"/>
  <c r="K107" i="16" a="1"/>
  <c r="I62" i="16" a="1"/>
  <c r="H85" i="15" a="1"/>
  <c r="F39" i="15"/>
  <c r="C65" i="15" a="1"/>
  <c r="I14" i="16" a="1"/>
  <c r="E31" i="15"/>
  <c r="K39" i="16" a="1"/>
  <c r="K32" i="16" a="1"/>
  <c r="E27" i="15"/>
  <c r="G82" i="15" a="1"/>
  <c r="F52" i="15"/>
  <c r="I96" i="16" a="1"/>
  <c r="H21" i="15"/>
  <c r="K83" i="16" a="1"/>
  <c r="G114" i="16" a="1"/>
  <c r="D101" i="15" a="1"/>
  <c r="F31" i="15"/>
  <c r="G45" i="16" a="1"/>
  <c r="E94" i="15" a="1"/>
  <c r="F53" i="15"/>
  <c r="G50" i="16" a="1"/>
  <c r="G26" i="16" a="1"/>
  <c r="H22" i="15"/>
  <c r="F33" i="15"/>
  <c r="E85" i="15" a="1"/>
  <c r="K38" i="16" a="1"/>
  <c r="H16" i="15"/>
  <c r="E69" i="15" a="1"/>
  <c r="M24" i="16" a="1"/>
  <c r="F38" i="15"/>
  <c r="H98" i="15" a="1"/>
  <c r="H46" i="15"/>
  <c r="H50" i="15"/>
  <c r="I39" i="16" a="1"/>
  <c r="G52" i="16" a="1"/>
  <c r="F23" i="15"/>
  <c r="I50" i="16" a="1"/>
  <c r="H73" i="15" a="1"/>
  <c r="G37" i="16" a="1"/>
  <c r="G81" i="16" a="1"/>
  <c r="E16" i="15"/>
  <c r="H37" i="15"/>
  <c r="G72" i="15" a="1"/>
  <c r="K103" i="16" a="1"/>
  <c r="G78" i="15" a="1"/>
  <c r="E20" i="15"/>
  <c r="D21" i="15"/>
  <c r="I91" i="16" a="1"/>
  <c r="D42" i="15"/>
  <c r="G110" i="16" a="1"/>
  <c r="F19" i="15"/>
  <c r="K61" i="16" a="1"/>
  <c r="L14" i="16" a="1"/>
  <c r="G15" i="15"/>
  <c r="E66" i="15" a="1"/>
  <c r="D38" i="15"/>
  <c r="D55" i="15"/>
  <c r="D62" i="15" a="1"/>
  <c r="D22" i="15"/>
  <c r="G67" i="16" a="1"/>
  <c r="H35" i="15"/>
  <c r="H84" i="15" a="1"/>
  <c r="G103" i="15" a="1"/>
  <c r="G80" i="16" a="1"/>
  <c r="I34" i="16" a="1"/>
  <c r="G92" i="15" a="1"/>
  <c r="I31" i="16" a="1"/>
  <c r="D71" i="15" a="1"/>
  <c r="K22" i="16" a="1"/>
  <c r="H39" i="15"/>
  <c r="G89" i="15" a="1"/>
  <c r="G104" i="16" a="1"/>
  <c r="G16" i="16" a="1"/>
  <c r="I38" i="16" a="1"/>
  <c r="D18" i="15"/>
  <c r="G98" i="15" a="1"/>
  <c r="K110" i="16" a="1"/>
  <c r="I77" i="16" a="1"/>
  <c r="I75" i="16" a="1"/>
  <c r="G21" i="16" a="1"/>
  <c r="E56" i="15"/>
  <c r="D98" i="15" a="1"/>
  <c r="G18" i="16" a="1"/>
  <c r="K101" i="16" a="1"/>
  <c r="H42" i="15"/>
  <c r="I94" i="16" a="1"/>
  <c r="G89" i="16" a="1"/>
  <c r="H32" i="15"/>
  <c r="I20" i="16" a="1"/>
  <c r="E40" i="15"/>
  <c r="I66" i="16" a="1"/>
  <c r="E39" i="15"/>
  <c r="F66" i="15" a="1"/>
  <c r="K85" i="16" a="1"/>
  <c r="E72" i="15" a="1"/>
  <c r="G56" i="16" a="1"/>
  <c r="M18" i="16" a="1"/>
  <c r="H65" i="15" a="1"/>
  <c r="G14" i="16" a="1"/>
  <c r="E78" i="15" a="1"/>
  <c r="D37" i="15"/>
  <c r="K47" i="16" a="1"/>
  <c r="E22" i="15"/>
  <c r="G51" i="16" a="1"/>
  <c r="G70" i="15" a="1"/>
  <c r="H83" i="15" a="1"/>
  <c r="K67" i="16" a="1"/>
  <c r="M30" i="16" a="1"/>
  <c r="D24" i="15"/>
  <c r="I97" i="16" a="1"/>
  <c r="E61" i="15" a="1"/>
  <c r="G26" i="15"/>
  <c r="K70" i="16" a="1"/>
  <c r="H77" i="15" a="1"/>
  <c r="K94" i="16" a="1"/>
  <c r="E64" i="15" a="1"/>
  <c r="I86" i="16" a="1"/>
  <c r="F45" i="15"/>
  <c r="I55" i="16" a="1"/>
  <c r="D23" i="15"/>
  <c r="G29" i="15"/>
  <c r="I78" i="16" a="1"/>
  <c r="E97" i="15" a="1"/>
  <c r="E77" i="15" a="1"/>
  <c r="H41" i="15"/>
  <c r="I114" i="16" a="1"/>
  <c r="L26" i="16" a="1"/>
  <c r="E92" i="15" a="1"/>
  <c r="H102" i="15" a="1"/>
  <c r="I88" i="16" a="1"/>
  <c r="G109" i="16" a="1"/>
  <c r="K89" i="16" a="1"/>
  <c r="K112" i="16" a="1"/>
  <c r="F48" i="15"/>
  <c r="G82" i="16" a="1"/>
  <c r="K69" i="16" a="1"/>
  <c r="D69" i="15" a="1"/>
  <c r="G44" i="16" a="1"/>
  <c r="K37" i="16" a="1"/>
  <c r="G95" i="15" a="1"/>
  <c r="C63" i="15" a="1"/>
  <c r="G84" i="16" a="1"/>
  <c r="D81" i="15" a="1"/>
  <c r="L25" i="16" a="1"/>
  <c r="G71" i="16" a="1"/>
  <c r="G106" i="16" a="1"/>
  <c r="K93" i="16" a="1"/>
  <c r="F40" i="15"/>
  <c r="I51" i="16" a="1"/>
  <c r="G24" i="15"/>
  <c r="F56" i="15"/>
  <c r="G58" i="16" a="1"/>
  <c r="K111" i="16" a="1"/>
  <c r="E55" i="15"/>
  <c r="H26" i="15"/>
  <c r="K23" i="16" a="1"/>
  <c r="K86" i="16" a="1"/>
  <c r="D41" i="15"/>
  <c r="G28" i="16" a="1"/>
  <c r="K31" i="16" a="1"/>
  <c r="E37" i="15"/>
  <c r="I35" i="16" a="1"/>
  <c r="M23" i="16" a="1"/>
  <c r="E75" i="15" a="1"/>
  <c r="F15" i="15"/>
  <c r="M28" i="16" a="1"/>
  <c r="E80" i="15" a="1"/>
  <c r="E29" i="15"/>
  <c r="C66" i="15" a="1"/>
  <c r="I80" i="16" a="1"/>
  <c r="L15" i="16" a="1"/>
  <c r="K27" i="16" a="1"/>
  <c r="H99" i="15" a="1"/>
  <c r="K87" i="16" a="1"/>
  <c r="H45" i="15"/>
  <c r="I89" i="16" a="1"/>
  <c r="D82" i="15" a="1"/>
  <c r="G73" i="15" a="1"/>
  <c r="G93" i="16" a="1"/>
  <c r="H27" i="15"/>
  <c r="I105" i="16" a="1"/>
  <c r="G23" i="15"/>
  <c r="D45" i="15"/>
  <c r="E84" i="15" a="1"/>
  <c r="G64" i="15" a="1"/>
  <c r="H25" i="15"/>
  <c r="C62" i="15" a="1"/>
  <c r="G95" i="16" a="1"/>
  <c r="K80" i="16" a="1"/>
  <c r="I99" i="16" a="1"/>
  <c r="D66" i="15" a="1"/>
  <c r="G115" i="16" a="1"/>
  <c r="K51" i="16" a="1"/>
  <c r="C15" i="15" a="1"/>
  <c r="G30" i="16" a="1"/>
  <c r="D34" i="15"/>
  <c r="H87" i="15" a="1"/>
  <c r="H51" i="15"/>
  <c r="I33" i="16" a="1"/>
  <c r="F65" i="15" a="1"/>
  <c r="G22" i="16" a="1"/>
  <c r="E101" i="15" a="1"/>
  <c r="E48" i="15"/>
  <c r="D85" i="15" a="1"/>
  <c r="G34" i="16" a="1"/>
  <c r="F41" i="15"/>
  <c r="D74" i="15" a="1"/>
  <c r="H96" i="15" a="1"/>
  <c r="I103" i="16" a="1"/>
  <c r="C64" i="15" a="1"/>
  <c r="I70" i="16" a="1"/>
  <c r="H68" i="15" a="1"/>
  <c r="G36" i="16" a="1"/>
  <c r="F29" i="15"/>
  <c r="G66" i="16" a="1"/>
  <c r="K105" i="16" a="1"/>
  <c r="H69" i="15" a="1"/>
  <c r="K60" i="16" a="1"/>
  <c r="E57" i="15"/>
  <c r="G28" i="15"/>
  <c r="D77" i="15" a="1"/>
  <c r="D72" i="15" a="1"/>
  <c r="G20" i="16" a="1"/>
  <c r="K18" i="16" a="1"/>
  <c r="G54" i="16" a="1"/>
  <c r="D49" i="15"/>
  <c r="G65" i="15" a="1"/>
  <c r="G27" i="15"/>
  <c r="G46" i="16" a="1"/>
  <c r="K26" i="16" a="1"/>
  <c r="D54" i="15"/>
  <c r="K92" i="16" a="1"/>
  <c r="G100" i="15" a="1"/>
  <c r="I57" i="16" a="1"/>
  <c r="E83" i="15" a="1"/>
  <c r="I36" i="16" a="1"/>
  <c r="K81" i="16" a="1"/>
  <c r="L20" i="16" a="1"/>
  <c r="G27" i="16" a="1"/>
  <c r="K15" i="16" a="1"/>
  <c r="G74" i="16" a="1"/>
  <c r="G94" i="16" a="1"/>
  <c r="K76" i="16" a="1"/>
  <c r="M26" i="16" a="1"/>
  <c r="L16" i="16" a="1"/>
  <c r="K62" i="16" a="1"/>
  <c r="D92" i="15" a="1"/>
  <c r="K97" i="16" a="1"/>
  <c r="I98" i="16" a="1"/>
  <c r="D56" i="15"/>
  <c r="G61" i="16" a="1"/>
  <c r="I16" i="16" a="1"/>
  <c r="K14" i="16" a="1"/>
  <c r="I54" i="16" a="1"/>
  <c r="H63" i="15" a="1"/>
  <c r="G102" i="15" a="1"/>
  <c r="K77" i="16" a="1"/>
  <c r="H71" i="15" a="1"/>
  <c r="E98" i="15" a="1"/>
  <c r="I85" i="16" a="1"/>
  <c r="G96" i="16" a="1"/>
  <c r="D40" i="15"/>
  <c r="M25" i="16" a="1"/>
  <c r="K28" i="16" a="1"/>
  <c r="H70" i="15" a="1"/>
  <c r="K42" i="16" a="1"/>
  <c r="K73" i="16" a="1"/>
  <c r="G86" i="15" a="1"/>
  <c r="G25" i="15"/>
  <c r="K78" i="16" a="1"/>
  <c r="G302" i="2"/>
  <c r="I299" i="2"/>
  <c r="J313" i="2"/>
  <c r="D105" i="2"/>
  <c r="H286" i="2"/>
  <c r="J309" i="2"/>
  <c r="G297" i="2"/>
  <c r="J300" i="2"/>
  <c r="I303" i="2"/>
  <c r="G298" i="2"/>
  <c r="I153" i="2"/>
  <c r="I293" i="2"/>
  <c r="H287" i="2"/>
  <c r="F312" i="2"/>
  <c r="J312" i="2"/>
  <c r="G303" i="2"/>
  <c r="F313" i="2"/>
  <c r="D115" i="2"/>
  <c r="H298" i="2"/>
  <c r="H297" i="2"/>
  <c r="H290" i="2"/>
  <c r="H299" i="2"/>
  <c r="F299" i="2"/>
  <c r="G313" i="2"/>
  <c r="G286" i="2"/>
  <c r="I286" i="2"/>
  <c r="J186" i="2"/>
  <c r="J290" i="2"/>
  <c r="J299" i="2"/>
  <c r="E185" i="2"/>
  <c r="D114" i="2"/>
  <c r="D100" i="2"/>
  <c r="G310" i="2"/>
  <c r="D118" i="2"/>
  <c r="D107" i="2"/>
  <c r="I298" i="2"/>
  <c r="I290" i="2"/>
  <c r="J298" i="2"/>
  <c r="D112" i="2"/>
  <c r="D99" i="2"/>
  <c r="H310" i="2"/>
  <c r="H300" i="2"/>
  <c r="E184" i="2"/>
  <c r="D103" i="2"/>
  <c r="J153" i="2"/>
  <c r="F300" i="2"/>
  <c r="H309" i="2"/>
  <c r="H313" i="2"/>
  <c r="E186" i="2"/>
  <c r="I310" i="2"/>
  <c r="J310" i="2"/>
  <c r="D117" i="2"/>
  <c r="G309" i="2"/>
  <c r="F302" i="2"/>
  <c r="D111" i="2"/>
  <c r="D108" i="2"/>
  <c r="H308" i="2"/>
  <c r="I308" i="2"/>
  <c r="G290" i="2"/>
  <c r="I312" i="2"/>
  <c r="I302" i="2"/>
  <c r="H302" i="2"/>
  <c r="F308" i="2"/>
  <c r="G312" i="2"/>
  <c r="D110" i="2"/>
  <c r="I313" i="2"/>
  <c r="H293" i="2"/>
  <c r="I300" i="2"/>
  <c r="G299" i="2"/>
  <c r="J297" i="2"/>
  <c r="F298" i="2"/>
  <c r="J286" i="2"/>
  <c r="I309" i="2"/>
  <c r="G308" i="2"/>
  <c r="H312" i="2"/>
  <c r="G293" i="2"/>
  <c r="D116" i="2"/>
  <c r="G287" i="2"/>
  <c r="I287" i="2"/>
  <c r="J308" i="2"/>
  <c r="J303" i="2"/>
  <c r="H303" i="2"/>
  <c r="J287" i="2"/>
  <c r="F286" i="2"/>
  <c r="E183" i="2"/>
  <c r="J302" i="2"/>
  <c r="E182" i="2"/>
  <c r="G300" i="2"/>
  <c r="I297" i="2"/>
  <c r="F303" i="2"/>
  <c r="G99" i="15" l="1"/>
  <c r="K68" i="16"/>
  <c r="H93" i="15"/>
  <c r="I112" i="16"/>
  <c r="T54" i="15"/>
  <c r="G83" i="16"/>
  <c r="G103" i="15"/>
  <c r="U103" i="15" s="1"/>
  <c r="I100" i="16"/>
  <c r="K31" i="16"/>
  <c r="I57" i="16"/>
  <c r="I78" i="16"/>
  <c r="G37" i="16"/>
  <c r="G98" i="16"/>
  <c r="I90" i="16"/>
  <c r="E91" i="15"/>
  <c r="G90" i="15"/>
  <c r="H72" i="15"/>
  <c r="K28" i="16"/>
  <c r="G28" i="16"/>
  <c r="G100" i="15"/>
  <c r="U100" i="15" s="1"/>
  <c r="D84" i="15"/>
  <c r="K38" i="16"/>
  <c r="G63" i="16"/>
  <c r="E87" i="15"/>
  <c r="I52" i="16"/>
  <c r="I48" i="16"/>
  <c r="H84" i="15"/>
  <c r="C66" i="15"/>
  <c r="G102" i="15"/>
  <c r="U102" i="15" s="1"/>
  <c r="K92" i="16"/>
  <c r="I56" i="16"/>
  <c r="I79" i="16"/>
  <c r="V53" i="15"/>
  <c r="I107" i="16"/>
  <c r="H101" i="15"/>
  <c r="V101" i="15" s="1"/>
  <c r="I29" i="16"/>
  <c r="H94" i="15"/>
  <c r="I30" i="16"/>
  <c r="R54" i="15"/>
  <c r="I55" i="16"/>
  <c r="L30" i="16"/>
  <c r="D100" i="15"/>
  <c r="R100" i="15" s="1"/>
  <c r="I67" i="16"/>
  <c r="L28" i="16"/>
  <c r="I92" i="16"/>
  <c r="K86" i="16"/>
  <c r="K26" i="16"/>
  <c r="I60" i="16"/>
  <c r="E85" i="15"/>
  <c r="F63" i="15"/>
  <c r="K56" i="16"/>
  <c r="I49" i="16"/>
  <c r="K59" i="16"/>
  <c r="H63" i="15"/>
  <c r="G46" i="16"/>
  <c r="I86" i="16"/>
  <c r="H73" i="15"/>
  <c r="K63" i="16"/>
  <c r="I104" i="16"/>
  <c r="K21" i="16"/>
  <c r="K30" i="16"/>
  <c r="K78" i="16"/>
  <c r="M25" i="16"/>
  <c r="K23" i="16"/>
  <c r="E64" i="15"/>
  <c r="G90" i="16"/>
  <c r="G42" i="16"/>
  <c r="G79" i="16"/>
  <c r="K84" i="16"/>
  <c r="G78" i="16"/>
  <c r="K41" i="16"/>
  <c r="F61" i="15"/>
  <c r="I54" i="16"/>
  <c r="G65" i="15"/>
  <c r="K94" i="16"/>
  <c r="G41" i="16"/>
  <c r="M20" i="16"/>
  <c r="G79" i="15"/>
  <c r="S53" i="15"/>
  <c r="G101" i="16"/>
  <c r="G88" i="16"/>
  <c r="K14" i="16"/>
  <c r="H77" i="15"/>
  <c r="H89" i="15"/>
  <c r="I115" i="16"/>
  <c r="D64" i="15"/>
  <c r="G100" i="16"/>
  <c r="G35" i="16"/>
  <c r="E80" i="15"/>
  <c r="G54" i="16"/>
  <c r="K70" i="16"/>
  <c r="G91" i="16"/>
  <c r="G68" i="15"/>
  <c r="D63" i="15"/>
  <c r="I43" i="16"/>
  <c r="I74" i="16"/>
  <c r="G93" i="15"/>
  <c r="I37" i="16"/>
  <c r="I16" i="16"/>
  <c r="K18" i="16"/>
  <c r="G75" i="15"/>
  <c r="G102" i="16"/>
  <c r="I95" i="16"/>
  <c r="G83" i="15"/>
  <c r="D94" i="15"/>
  <c r="S55" i="15"/>
  <c r="G20" i="16"/>
  <c r="E61" i="15"/>
  <c r="G26" i="16"/>
  <c r="K96" i="16"/>
  <c r="G88" i="15"/>
  <c r="V54" i="15"/>
  <c r="I61" i="16"/>
  <c r="G61" i="16"/>
  <c r="D72" i="15"/>
  <c r="I97" i="16"/>
  <c r="K53" i="16"/>
  <c r="G107" i="16"/>
  <c r="G29" i="16"/>
  <c r="E88" i="15"/>
  <c r="G91" i="15"/>
  <c r="V57" i="15"/>
  <c r="K87" i="16"/>
  <c r="H76" i="15"/>
  <c r="K111" i="16"/>
  <c r="D77" i="15"/>
  <c r="G99" i="16"/>
  <c r="K104" i="16"/>
  <c r="K58" i="16"/>
  <c r="H75" i="15"/>
  <c r="I40" i="16"/>
  <c r="K114" i="16"/>
  <c r="M28" i="16"/>
  <c r="R56" i="15"/>
  <c r="M30" i="16"/>
  <c r="G33" i="16"/>
  <c r="G50" i="16"/>
  <c r="G84" i="15"/>
  <c r="G85" i="16"/>
  <c r="G47" i="16"/>
  <c r="G70" i="16"/>
  <c r="G96" i="16"/>
  <c r="I98" i="16"/>
  <c r="S57" i="15"/>
  <c r="K67" i="16"/>
  <c r="K29" i="16"/>
  <c r="T53" i="15"/>
  <c r="R53" i="15"/>
  <c r="H61" i="15"/>
  <c r="E71" i="15"/>
  <c r="K65" i="16"/>
  <c r="I82" i="16"/>
  <c r="H67" i="15"/>
  <c r="K97" i="16"/>
  <c r="K60" i="16"/>
  <c r="H83" i="15"/>
  <c r="I50" i="16"/>
  <c r="E94" i="15"/>
  <c r="K52" i="16"/>
  <c r="E99" i="15"/>
  <c r="L23" i="16"/>
  <c r="G58" i="16"/>
  <c r="H69" i="15"/>
  <c r="G70" i="15"/>
  <c r="G45" i="16"/>
  <c r="K17" i="16"/>
  <c r="H86" i="15"/>
  <c r="D102" i="15"/>
  <c r="R102" i="15" s="1"/>
  <c r="E63" i="15"/>
  <c r="K100" i="16"/>
  <c r="T56" i="15"/>
  <c r="K105" i="16"/>
  <c r="G51" i="16"/>
  <c r="D67" i="15"/>
  <c r="I27" i="16"/>
  <c r="K98" i="16"/>
  <c r="G96" i="15"/>
  <c r="I64" i="16"/>
  <c r="G67" i="16"/>
  <c r="I85" i="16"/>
  <c r="G66" i="16"/>
  <c r="K48" i="16"/>
  <c r="D101" i="15"/>
  <c r="R101" i="15" s="1"/>
  <c r="K95" i="16"/>
  <c r="E67" i="15"/>
  <c r="K91" i="16"/>
  <c r="M29" i="16"/>
  <c r="H99" i="15"/>
  <c r="I51" i="16"/>
  <c r="K47" i="16"/>
  <c r="G114" i="16"/>
  <c r="D68" i="15"/>
  <c r="E93" i="15"/>
  <c r="I76" i="16"/>
  <c r="S54" i="15"/>
  <c r="G112" i="16"/>
  <c r="I42" i="16"/>
  <c r="G36" i="16"/>
  <c r="K74" i="16"/>
  <c r="K83" i="16"/>
  <c r="G81" i="15"/>
  <c r="G60" i="16"/>
  <c r="E86" i="15"/>
  <c r="D78" i="15"/>
  <c r="I113" i="16"/>
  <c r="G86" i="15"/>
  <c r="H78" i="15"/>
  <c r="K93" i="16"/>
  <c r="H68" i="15"/>
  <c r="E78" i="15"/>
  <c r="H66" i="15"/>
  <c r="G80" i="15"/>
  <c r="E82" i="15"/>
  <c r="F62" i="15"/>
  <c r="E98" i="15"/>
  <c r="G106" i="16"/>
  <c r="I70" i="16"/>
  <c r="G14" i="16"/>
  <c r="I96" i="16"/>
  <c r="D76" i="15"/>
  <c r="D86" i="15"/>
  <c r="K82" i="16"/>
  <c r="D103" i="15"/>
  <c r="R103" i="15" s="1"/>
  <c r="H62" i="15"/>
  <c r="G71" i="16"/>
  <c r="C64" i="15"/>
  <c r="H65" i="15"/>
  <c r="G52" i="16"/>
  <c r="K57" i="16"/>
  <c r="G97" i="16"/>
  <c r="I17" i="16"/>
  <c r="G48" i="16"/>
  <c r="K27" i="16"/>
  <c r="G85" i="15"/>
  <c r="L25" i="16"/>
  <c r="I103" i="16"/>
  <c r="M18" i="16"/>
  <c r="K71" i="16"/>
  <c r="G82" i="15"/>
  <c r="K99" i="16"/>
  <c r="M14" i="16"/>
  <c r="G103" i="16"/>
  <c r="I73" i="16"/>
  <c r="I23" i="16"/>
  <c r="D62" i="15"/>
  <c r="I110" i="16"/>
  <c r="D81" i="15"/>
  <c r="H96" i="15"/>
  <c r="G56" i="16"/>
  <c r="E68" i="15"/>
  <c r="M19" i="16"/>
  <c r="G62" i="15"/>
  <c r="K109" i="16"/>
  <c r="K20" i="16"/>
  <c r="G84" i="16"/>
  <c r="D74" i="15"/>
  <c r="E72" i="15"/>
  <c r="K32" i="16"/>
  <c r="G24" i="16"/>
  <c r="K64" i="16"/>
  <c r="G39" i="16"/>
  <c r="I81" i="16"/>
  <c r="G59" i="16"/>
  <c r="H71" i="15"/>
  <c r="C63" i="15"/>
  <c r="K85" i="16"/>
  <c r="G40" i="16"/>
  <c r="K39" i="16"/>
  <c r="H92" i="15"/>
  <c r="G76" i="16"/>
  <c r="I32" i="16"/>
  <c r="I93" i="16"/>
  <c r="G31" i="16"/>
  <c r="E81" i="15"/>
  <c r="G95" i="15"/>
  <c r="G34" i="16"/>
  <c r="F66" i="15"/>
  <c r="M27" i="16"/>
  <c r="D70" i="15"/>
  <c r="G113" i="16"/>
  <c r="D89" i="15"/>
  <c r="V55" i="15"/>
  <c r="I106" i="16"/>
  <c r="R55" i="15"/>
  <c r="E75" i="15"/>
  <c r="K37" i="16"/>
  <c r="D85" i="15"/>
  <c r="G32" i="16"/>
  <c r="I14" i="16"/>
  <c r="D80" i="15"/>
  <c r="K116" i="16"/>
  <c r="E102" i="15"/>
  <c r="S102" i="15" s="1"/>
  <c r="G44" i="16"/>
  <c r="I66" i="16"/>
  <c r="K16" i="16"/>
  <c r="C65" i="15"/>
  <c r="T57" i="15"/>
  <c r="E65" i="15"/>
  <c r="G67" i="15"/>
  <c r="K73" i="16"/>
  <c r="M23" i="16"/>
  <c r="D69" i="15"/>
  <c r="E101" i="15"/>
  <c r="S101" i="15" s="1"/>
  <c r="I39" i="16"/>
  <c r="H95" i="15"/>
  <c r="E76" i="15"/>
  <c r="K108" i="16"/>
  <c r="M16" i="16"/>
  <c r="K34" i="16"/>
  <c r="K69" i="16"/>
  <c r="G22" i="16"/>
  <c r="I20" i="16"/>
  <c r="K46" i="16"/>
  <c r="H85" i="15"/>
  <c r="G77" i="16"/>
  <c r="E62" i="15"/>
  <c r="K90" i="16"/>
  <c r="D83" i="15"/>
  <c r="E100" i="15"/>
  <c r="S100" i="15" s="1"/>
  <c r="K79" i="16"/>
  <c r="G82" i="16"/>
  <c r="F65" i="15"/>
  <c r="I69" i="16"/>
  <c r="I62" i="16"/>
  <c r="G108" i="16"/>
  <c r="I41" i="16"/>
  <c r="G63" i="15"/>
  <c r="E70" i="15"/>
  <c r="I18" i="16"/>
  <c r="L15" i="16"/>
  <c r="D90" i="15"/>
  <c r="I33" i="16"/>
  <c r="G89" i="16"/>
  <c r="K107" i="16"/>
  <c r="G76" i="15"/>
  <c r="G92" i="16"/>
  <c r="I109" i="16"/>
  <c r="H81" i="15"/>
  <c r="K112" i="16"/>
  <c r="I94" i="16"/>
  <c r="G17" i="16"/>
  <c r="L22" i="16"/>
  <c r="G87" i="15"/>
  <c r="G55" i="16"/>
  <c r="K19" i="16"/>
  <c r="M21" i="16"/>
  <c r="M22" i="16"/>
  <c r="I91" i="16"/>
  <c r="D92" i="15"/>
  <c r="H87" i="15"/>
  <c r="G105" i="16"/>
  <c r="G94" i="15"/>
  <c r="D99" i="15"/>
  <c r="D95" i="15"/>
  <c r="D88" i="15"/>
  <c r="K66" i="16"/>
  <c r="K89" i="16"/>
  <c r="K101" i="16"/>
  <c r="E96" i="15"/>
  <c r="I102" i="16"/>
  <c r="D61" i="15"/>
  <c r="K36" i="16"/>
  <c r="D75" i="15"/>
  <c r="I35" i="16"/>
  <c r="K62" i="16"/>
  <c r="G30" i="16"/>
  <c r="G18" i="16"/>
  <c r="G69" i="15"/>
  <c r="I22" i="16"/>
  <c r="G116" i="16"/>
  <c r="K88" i="16"/>
  <c r="I71" i="16"/>
  <c r="D73" i="15"/>
  <c r="G109" i="16"/>
  <c r="C15" i="15"/>
  <c r="D98" i="15"/>
  <c r="H98" i="15"/>
  <c r="K115" i="16"/>
  <c r="D97" i="15"/>
  <c r="K50" i="16"/>
  <c r="G73" i="16"/>
  <c r="R57" i="15"/>
  <c r="E66" i="15"/>
  <c r="E89" i="15"/>
  <c r="L16" i="16"/>
  <c r="K51" i="16"/>
  <c r="S56" i="15"/>
  <c r="I72" i="16"/>
  <c r="K43" i="16"/>
  <c r="I26" i="16"/>
  <c r="I116" i="16"/>
  <c r="I19" i="16"/>
  <c r="G101" i="15"/>
  <c r="U101" i="15" s="1"/>
  <c r="G66" i="15"/>
  <c r="G111" i="16"/>
  <c r="I88" i="16"/>
  <c r="G115" i="16"/>
  <c r="G21" i="16"/>
  <c r="G15" i="16"/>
  <c r="L21" i="16"/>
  <c r="I53" i="16"/>
  <c r="D91" i="15"/>
  <c r="E90" i="15"/>
  <c r="D96" i="15"/>
  <c r="K55" i="16"/>
  <c r="M26" i="16"/>
  <c r="D66" i="15"/>
  <c r="I75" i="16"/>
  <c r="I47" i="16"/>
  <c r="K49" i="16"/>
  <c r="H103" i="15"/>
  <c r="V103" i="15" s="1"/>
  <c r="E103" i="15"/>
  <c r="S103" i="15" s="1"/>
  <c r="C61" i="15"/>
  <c r="K76" i="16"/>
  <c r="I99" i="16"/>
  <c r="I77" i="16"/>
  <c r="H79" i="15"/>
  <c r="I101" i="16"/>
  <c r="K75" i="16"/>
  <c r="H82" i="15"/>
  <c r="L17" i="16"/>
  <c r="H91" i="15"/>
  <c r="K42" i="16"/>
  <c r="D87" i="15"/>
  <c r="H102" i="15"/>
  <c r="V102" i="15" s="1"/>
  <c r="K80" i="16"/>
  <c r="K110" i="16"/>
  <c r="G74" i="15"/>
  <c r="I65" i="16"/>
  <c r="V56" i="15"/>
  <c r="I63" i="16"/>
  <c r="L29" i="16"/>
  <c r="K25" i="16"/>
  <c r="G94" i="16"/>
  <c r="G95" i="16"/>
  <c r="G98" i="15"/>
  <c r="K113" i="16"/>
  <c r="G43" i="16"/>
  <c r="H97" i="15"/>
  <c r="G64" i="16"/>
  <c r="K35" i="16"/>
  <c r="G87" i="16"/>
  <c r="I46" i="16"/>
  <c r="G61" i="15"/>
  <c r="G74" i="16"/>
  <c r="C62" i="15"/>
  <c r="I111" i="16"/>
  <c r="H100" i="15"/>
  <c r="V100" i="15" s="1"/>
  <c r="C16" i="15"/>
  <c r="K40" i="16"/>
  <c r="H74" i="15"/>
  <c r="H88" i="15"/>
  <c r="E92" i="15"/>
  <c r="I38" i="16"/>
  <c r="G38" i="16"/>
  <c r="G57" i="16"/>
  <c r="H90" i="15"/>
  <c r="I87" i="16"/>
  <c r="I83" i="16"/>
  <c r="G71" i="15"/>
  <c r="L14" i="16"/>
  <c r="G77" i="15"/>
  <c r="K15" i="16"/>
  <c r="G64" i="15"/>
  <c r="G16" i="16"/>
  <c r="M24" i="16"/>
  <c r="K106" i="16"/>
  <c r="I15" i="16"/>
  <c r="G69" i="16"/>
  <c r="F64" i="15"/>
  <c r="K61" i="16"/>
  <c r="G78" i="15"/>
  <c r="L26" i="16"/>
  <c r="E84" i="15"/>
  <c r="G104" i="16"/>
  <c r="I24" i="16"/>
  <c r="K24" i="16"/>
  <c r="L19" i="16"/>
  <c r="E79" i="15"/>
  <c r="K103" i="16"/>
  <c r="G27" i="16"/>
  <c r="G89" i="15"/>
  <c r="E69" i="15"/>
  <c r="E74" i="15"/>
  <c r="L27" i="16"/>
  <c r="G53" i="16"/>
  <c r="H64" i="15"/>
  <c r="I84" i="16"/>
  <c r="G110" i="16"/>
  <c r="G72" i="15"/>
  <c r="L20" i="16"/>
  <c r="G97" i="15"/>
  <c r="G75" i="16"/>
  <c r="I44" i="16"/>
  <c r="H80" i="15"/>
  <c r="I114" i="16"/>
  <c r="I105" i="16"/>
  <c r="K22" i="16"/>
  <c r="L24" i="16"/>
  <c r="L18" i="16"/>
  <c r="D65" i="15"/>
  <c r="I58" i="16"/>
  <c r="D93" i="15"/>
  <c r="K81" i="16"/>
  <c r="D71" i="15"/>
  <c r="M17" i="16"/>
  <c r="I25" i="16"/>
  <c r="I28" i="16"/>
  <c r="I21" i="16"/>
  <c r="M15" i="16"/>
  <c r="K33" i="16"/>
  <c r="K72" i="16"/>
  <c r="G93" i="16"/>
  <c r="I31" i="16"/>
  <c r="E73" i="15"/>
  <c r="G25" i="16"/>
  <c r="G68" i="16"/>
  <c r="K45" i="16"/>
  <c r="G62" i="16"/>
  <c r="K44" i="16"/>
  <c r="K77" i="16"/>
  <c r="I36" i="16"/>
  <c r="G73" i="15"/>
  <c r="G92" i="15"/>
  <c r="T55" i="15"/>
  <c r="G65" i="16"/>
  <c r="K54" i="16"/>
  <c r="G19" i="16"/>
  <c r="G72" i="16"/>
  <c r="E77" i="15"/>
  <c r="D82" i="15"/>
  <c r="I34" i="16"/>
  <c r="I108" i="16"/>
  <c r="I45" i="16"/>
  <c r="G49" i="16"/>
  <c r="I68" i="16"/>
  <c r="K102" i="16"/>
  <c r="I80" i="16"/>
  <c r="G81" i="16"/>
  <c r="E83" i="15"/>
  <c r="I89" i="16"/>
  <c r="G80" i="16"/>
  <c r="D79" i="15"/>
  <c r="G23" i="16"/>
  <c r="I59" i="16"/>
  <c r="G86" i="16"/>
  <c r="H70" i="15"/>
  <c r="E95" i="15"/>
  <c r="E97" i="15"/>
  <c r="A64" i="15"/>
  <c r="A19" i="15"/>
  <c r="U63" i="15" l="1"/>
  <c r="T15" i="15"/>
  <c r="V62" i="15"/>
  <c r="U62" i="15"/>
  <c r="U15" i="15"/>
  <c r="Q17" i="15"/>
  <c r="T61" i="15"/>
  <c r="Q15" i="15"/>
  <c r="S15" i="15"/>
  <c r="R18" i="15"/>
  <c r="R62" i="15"/>
  <c r="Q63" i="15"/>
  <c r="V16" i="15"/>
  <c r="U16" i="15"/>
  <c r="S61" i="15"/>
  <c r="R63" i="15"/>
  <c r="R61" i="15"/>
  <c r="S18" i="15"/>
  <c r="T17" i="15"/>
  <c r="S16" i="15"/>
  <c r="R16" i="15"/>
  <c r="U61" i="15"/>
  <c r="Q62" i="15"/>
  <c r="S17" i="15"/>
  <c r="T18" i="15"/>
  <c r="V61" i="15"/>
  <c r="T16" i="15"/>
  <c r="U17" i="15"/>
  <c r="T63" i="15"/>
  <c r="Q61" i="15"/>
  <c r="T62" i="15"/>
  <c r="S62" i="15"/>
  <c r="V18" i="15"/>
  <c r="V63" i="15"/>
  <c r="U18" i="15"/>
  <c r="V15" i="15"/>
  <c r="R15" i="15"/>
  <c r="S63" i="15"/>
  <c r="Q16" i="15"/>
  <c r="V17" i="15"/>
  <c r="Q18" i="15"/>
  <c r="R17" i="15"/>
  <c r="U19" i="15"/>
  <c r="T19" i="15"/>
  <c r="S19" i="15"/>
  <c r="R19" i="15"/>
  <c r="Q19" i="15"/>
  <c r="V19" i="15"/>
  <c r="S64" i="15"/>
  <c r="R64" i="15"/>
  <c r="U64" i="15"/>
  <c r="Q64" i="15"/>
  <c r="V64" i="15"/>
  <c r="T64" i="15"/>
  <c r="A65" i="15"/>
  <c r="A20" i="15"/>
  <c r="Q65" i="15" l="1"/>
  <c r="R65" i="15"/>
  <c r="U65" i="15"/>
  <c r="T65" i="15"/>
  <c r="V65" i="15"/>
  <c r="S65" i="15"/>
  <c r="Q20" i="15"/>
  <c r="R20" i="15"/>
  <c r="T20" i="15"/>
  <c r="V20" i="15"/>
  <c r="U20" i="15"/>
  <c r="S20" i="15"/>
  <c r="A66" i="15"/>
  <c r="A21" i="15"/>
  <c r="E64" i="2"/>
  <c r="C213" i="2"/>
  <c r="J140" i="2"/>
  <c r="I140" i="2"/>
  <c r="H140" i="2"/>
  <c r="G140" i="2"/>
  <c r="F140" i="2"/>
  <c r="E140" i="2"/>
  <c r="J139" i="2"/>
  <c r="I139" i="2"/>
  <c r="H139" i="2"/>
  <c r="G139" i="2"/>
  <c r="F139" i="2"/>
  <c r="E139" i="2"/>
  <c r="J138" i="2"/>
  <c r="I138" i="2"/>
  <c r="H138" i="2"/>
  <c r="G138" i="2"/>
  <c r="F138" i="2"/>
  <c r="E138" i="2"/>
  <c r="J137" i="2"/>
  <c r="I137" i="2"/>
  <c r="H137" i="2"/>
  <c r="G137" i="2"/>
  <c r="F137" i="2"/>
  <c r="E137" i="2"/>
  <c r="J136" i="2"/>
  <c r="I136" i="2"/>
  <c r="H136" i="2"/>
  <c r="G136" i="2"/>
  <c r="F136" i="2"/>
  <c r="E136" i="2"/>
  <c r="J135" i="2"/>
  <c r="I135" i="2"/>
  <c r="H135" i="2"/>
  <c r="G135" i="2"/>
  <c r="F135" i="2"/>
  <c r="E135" i="2"/>
  <c r="J134" i="2"/>
  <c r="I134" i="2"/>
  <c r="H134" i="2"/>
  <c r="G134" i="2"/>
  <c r="F134" i="2"/>
  <c r="E134" i="2"/>
  <c r="J133" i="2"/>
  <c r="I133" i="2"/>
  <c r="H133" i="2"/>
  <c r="G133" i="2"/>
  <c r="F133" i="2"/>
  <c r="E133" i="2"/>
  <c r="J132" i="2"/>
  <c r="I132" i="2"/>
  <c r="H132" i="2"/>
  <c r="G132" i="2"/>
  <c r="F132" i="2"/>
  <c r="E132" i="2"/>
  <c r="J131" i="2"/>
  <c r="I131" i="2"/>
  <c r="H131" i="2"/>
  <c r="G131" i="2"/>
  <c r="F131" i="2"/>
  <c r="E131" i="2"/>
  <c r="J130" i="2"/>
  <c r="I130" i="2"/>
  <c r="H130" i="2"/>
  <c r="G130" i="2"/>
  <c r="F130" i="2"/>
  <c r="E130" i="2"/>
  <c r="J129" i="2"/>
  <c r="I129" i="2"/>
  <c r="H129" i="2"/>
  <c r="G129" i="2"/>
  <c r="F129" i="2"/>
  <c r="E129" i="2"/>
  <c r="J128" i="2"/>
  <c r="I128" i="2"/>
  <c r="H128" i="2"/>
  <c r="G128" i="2"/>
  <c r="F128" i="2"/>
  <c r="E128" i="2"/>
  <c r="J127" i="2"/>
  <c r="I127" i="2"/>
  <c r="H127" i="2"/>
  <c r="G127" i="2"/>
  <c r="F127" i="2"/>
  <c r="E127" i="2"/>
  <c r="J126" i="2"/>
  <c r="I126" i="2"/>
  <c r="H126" i="2"/>
  <c r="G126" i="2"/>
  <c r="F126" i="2"/>
  <c r="E126" i="2"/>
  <c r="J125" i="2"/>
  <c r="I125" i="2"/>
  <c r="H125" i="2"/>
  <c r="G125" i="2"/>
  <c r="F125" i="2"/>
  <c r="E125" i="2"/>
  <c r="J124" i="2"/>
  <c r="I124" i="2"/>
  <c r="H124" i="2"/>
  <c r="G124" i="2"/>
  <c r="F124" i="2"/>
  <c r="E124" i="2"/>
  <c r="E117" i="2"/>
  <c r="N107" i="2"/>
  <c r="C102" i="2"/>
  <c r="K101" i="2"/>
  <c r="E101" i="2"/>
  <c r="D101" i="2"/>
  <c r="C87" i="2"/>
  <c r="D86" i="2"/>
  <c r="C74" i="2"/>
  <c r="E73" i="2"/>
  <c r="D73" i="2"/>
  <c r="C69" i="2"/>
  <c r="C68" i="2"/>
  <c r="C65" i="2"/>
  <c r="D64" i="2"/>
  <c r="C56" i="2"/>
  <c r="E55" i="2"/>
  <c r="D55" i="2"/>
  <c r="C53" i="2"/>
  <c r="C52" i="2"/>
  <c r="C51" i="2"/>
  <c r="C46" i="2"/>
  <c r="C37" i="2"/>
  <c r="J36" i="2"/>
  <c r="F36" i="2"/>
  <c r="M35" i="2"/>
  <c r="M34" i="2"/>
  <c r="M33" i="2"/>
  <c r="M32" i="2"/>
  <c r="M15" i="2"/>
  <c r="M14" i="2"/>
  <c r="M11" i="2"/>
  <c r="E46" i="2"/>
  <c r="F46" i="2"/>
  <c r="J46" i="2"/>
  <c r="H46" i="2"/>
  <c r="G46" i="2"/>
  <c r="I46" i="2"/>
  <c r="R66" i="15" l="1"/>
  <c r="V66" i="15"/>
  <c r="S66" i="15"/>
  <c r="T66" i="15"/>
  <c r="Q66" i="15"/>
  <c r="U66" i="15"/>
  <c r="Q21" i="15"/>
  <c r="V21" i="15"/>
  <c r="S21" i="15"/>
  <c r="T21" i="15"/>
  <c r="U21" i="15"/>
  <c r="R21" i="15"/>
  <c r="A22" i="15"/>
  <c r="A67" i="15"/>
  <c r="Q22" i="15" l="1"/>
  <c r="R22" i="15"/>
  <c r="S22" i="15"/>
  <c r="V22" i="15"/>
  <c r="T22" i="15"/>
  <c r="U22" i="15"/>
  <c r="R67" i="15"/>
  <c r="S67" i="15"/>
  <c r="U67" i="15"/>
  <c r="T67" i="15"/>
  <c r="Q67" i="15"/>
  <c r="V67" i="15"/>
  <c r="A23" i="15"/>
  <c r="A68" i="15"/>
  <c r="Q23" i="15" l="1"/>
  <c r="T23" i="15"/>
  <c r="R23" i="15"/>
  <c r="S23" i="15"/>
  <c r="U23" i="15"/>
  <c r="V23" i="15"/>
  <c r="U68" i="15"/>
  <c r="Q68" i="15"/>
  <c r="S68" i="15"/>
  <c r="V68" i="15"/>
  <c r="R68" i="15"/>
  <c r="T68" i="15"/>
  <c r="A69" i="15"/>
  <c r="A24" i="15"/>
  <c r="S69" i="15" l="1"/>
  <c r="R69" i="15"/>
  <c r="U69" i="15"/>
  <c r="T69" i="15"/>
  <c r="Q69" i="15"/>
  <c r="V69" i="15"/>
  <c r="Q24" i="15"/>
  <c r="T24" i="15"/>
  <c r="V24" i="15"/>
  <c r="R24" i="15"/>
  <c r="S24" i="15"/>
  <c r="U24" i="15"/>
  <c r="A70" i="15"/>
  <c r="A25" i="15"/>
  <c r="Q70" i="15" l="1"/>
  <c r="T70" i="15"/>
  <c r="S70" i="15"/>
  <c r="V70" i="15"/>
  <c r="U70" i="15"/>
  <c r="R70" i="15"/>
  <c r="Q25" i="15"/>
  <c r="R25" i="15"/>
  <c r="V25" i="15"/>
  <c r="T25" i="15"/>
  <c r="U25" i="15"/>
  <c r="S25" i="15"/>
  <c r="A71" i="15"/>
  <c r="A26" i="15"/>
  <c r="R71" i="15" l="1"/>
  <c r="U71" i="15"/>
  <c r="S71" i="15"/>
  <c r="Q71" i="15"/>
  <c r="V71" i="15"/>
  <c r="T71" i="15"/>
  <c r="Q26" i="15"/>
  <c r="R26" i="15"/>
  <c r="T26" i="15"/>
  <c r="V26" i="15"/>
  <c r="S26" i="15"/>
  <c r="U26" i="15"/>
  <c r="A27" i="15"/>
  <c r="A72" i="15"/>
  <c r="Q27" i="15" l="1"/>
  <c r="S27" i="15"/>
  <c r="U27" i="15"/>
  <c r="R27" i="15"/>
  <c r="T27" i="15"/>
  <c r="V27" i="15"/>
  <c r="R72" i="15"/>
  <c r="T72" i="15"/>
  <c r="S72" i="15"/>
  <c r="V72" i="15"/>
  <c r="Q72" i="15"/>
  <c r="U72" i="15"/>
  <c r="A28" i="15"/>
  <c r="A73" i="15"/>
  <c r="Q28" i="15" l="1"/>
  <c r="S28" i="15"/>
  <c r="V28" i="15"/>
  <c r="R28" i="15"/>
  <c r="U28" i="15"/>
  <c r="T28" i="15"/>
  <c r="U73" i="15"/>
  <c r="Q73" i="15"/>
  <c r="T73" i="15"/>
  <c r="V73" i="15"/>
  <c r="R73" i="15"/>
  <c r="S73" i="15"/>
  <c r="A74" i="15"/>
  <c r="A29" i="15"/>
  <c r="T74" i="15" l="1"/>
  <c r="V74" i="15"/>
  <c r="S74" i="15"/>
  <c r="R74" i="15"/>
  <c r="Q74" i="15"/>
  <c r="U74" i="15"/>
  <c r="Q29" i="15"/>
  <c r="V29" i="15"/>
  <c r="T29" i="15"/>
  <c r="U29" i="15"/>
  <c r="S29" i="15"/>
  <c r="R29" i="15"/>
  <c r="A75" i="15"/>
  <c r="A30" i="15"/>
  <c r="R75" i="15" l="1"/>
  <c r="U75" i="15"/>
  <c r="Q75" i="15"/>
  <c r="T75" i="15"/>
  <c r="V75" i="15"/>
  <c r="S75" i="15"/>
  <c r="Q30" i="15"/>
  <c r="U30" i="15"/>
  <c r="S30" i="15"/>
  <c r="V30" i="15"/>
  <c r="R30" i="15"/>
  <c r="T30" i="15"/>
  <c r="A76" i="15"/>
  <c r="A31" i="15"/>
  <c r="R76" i="15" l="1"/>
  <c r="V76" i="15"/>
  <c r="U76" i="15"/>
  <c r="T76" i="15"/>
  <c r="Q76" i="15"/>
  <c r="S76" i="15"/>
  <c r="Q31" i="15"/>
  <c r="T31" i="15"/>
  <c r="S31" i="15"/>
  <c r="V31" i="15"/>
  <c r="U31" i="15"/>
  <c r="R31" i="15"/>
  <c r="A77" i="15"/>
  <c r="A32" i="15"/>
  <c r="R77" i="15" l="1"/>
  <c r="V77" i="15"/>
  <c r="Q77" i="15"/>
  <c r="S77" i="15"/>
  <c r="T77" i="15"/>
  <c r="U77" i="15"/>
  <c r="Q32" i="15"/>
  <c r="R32" i="15"/>
  <c r="V32" i="15"/>
  <c r="S32" i="15"/>
  <c r="U32" i="15"/>
  <c r="T32" i="15"/>
  <c r="A78" i="15"/>
  <c r="A33" i="15"/>
  <c r="T78" i="15" l="1"/>
  <c r="U78" i="15"/>
  <c r="S78" i="15"/>
  <c r="Q78" i="15"/>
  <c r="V78" i="15"/>
  <c r="R78" i="15"/>
  <c r="Q33" i="15"/>
  <c r="S33" i="15"/>
  <c r="V33" i="15"/>
  <c r="U33" i="15"/>
  <c r="R33" i="15"/>
  <c r="T33" i="15"/>
  <c r="A79" i="15"/>
  <c r="A34" i="15"/>
  <c r="F115" i="2"/>
  <c r="I118" i="2"/>
  <c r="G100" i="2"/>
  <c r="B34" i="2" a="1"/>
  <c r="G114" i="2"/>
  <c r="B35" i="2" a="1"/>
  <c r="E112" i="2"/>
  <c r="E107" i="2"/>
  <c r="H100" i="2"/>
  <c r="H117" i="2"/>
  <c r="F116" i="2"/>
  <c r="E118" i="2"/>
  <c r="H118" i="2"/>
  <c r="E108" i="2"/>
  <c r="F114" i="2"/>
  <c r="E103" i="2"/>
  <c r="E116" i="2"/>
  <c r="H99" i="2"/>
  <c r="E110" i="2"/>
  <c r="E114" i="2"/>
  <c r="E115" i="2"/>
  <c r="E111" i="2"/>
  <c r="E100" i="2"/>
  <c r="I117" i="2"/>
  <c r="G116" i="2"/>
  <c r="E105" i="2"/>
  <c r="H98" i="2"/>
  <c r="G115" i="2"/>
  <c r="R79" i="15" l="1"/>
  <c r="T79" i="15"/>
  <c r="V79" i="15"/>
  <c r="Q79" i="15"/>
  <c r="U79" i="15"/>
  <c r="S79" i="15"/>
  <c r="Q34" i="15"/>
  <c r="V34" i="15"/>
  <c r="R34" i="15"/>
  <c r="S34" i="15"/>
  <c r="U34" i="15"/>
  <c r="T34" i="15"/>
  <c r="M103" i="2"/>
  <c r="P93" i="2"/>
  <c r="J114" i="2"/>
  <c r="F113" i="2"/>
  <c r="M108" i="2"/>
  <c r="P89" i="2"/>
  <c r="J110" i="2"/>
  <c r="H113" i="2"/>
  <c r="M117" i="2"/>
  <c r="J108" i="2"/>
  <c r="O90" i="2"/>
  <c r="I113" i="2"/>
  <c r="J115" i="2"/>
  <c r="J116" i="2"/>
  <c r="M111" i="2"/>
  <c r="O91" i="2"/>
  <c r="P88" i="2"/>
  <c r="M107" i="2"/>
  <c r="G109" i="2"/>
  <c r="J111" i="2"/>
  <c r="O89" i="2"/>
  <c r="P94" i="2"/>
  <c r="M105" i="2"/>
  <c r="B34" i="2"/>
  <c r="O93" i="2"/>
  <c r="J105" i="2"/>
  <c r="M114" i="2"/>
  <c r="J107" i="2"/>
  <c r="H109" i="2"/>
  <c r="J103" i="2"/>
  <c r="J112" i="2"/>
  <c r="M118" i="2"/>
  <c r="M115" i="2"/>
  <c r="O92" i="2"/>
  <c r="M112" i="2"/>
  <c r="F109" i="2"/>
  <c r="M116" i="2"/>
  <c r="J117" i="2"/>
  <c r="O94" i="2"/>
  <c r="J118" i="2"/>
  <c r="P90" i="2"/>
  <c r="M110" i="2"/>
  <c r="G113" i="2"/>
  <c r="B35" i="2"/>
  <c r="O88" i="2"/>
  <c r="I109" i="2"/>
  <c r="A80" i="15"/>
  <c r="A35" i="15"/>
  <c r="U80" i="15" l="1"/>
  <c r="T80" i="15"/>
  <c r="R80" i="15"/>
  <c r="S80" i="15"/>
  <c r="Q80" i="15"/>
  <c r="V80" i="15"/>
  <c r="Q35" i="15"/>
  <c r="S35" i="15"/>
  <c r="T35" i="15"/>
  <c r="V35" i="15"/>
  <c r="R35" i="15"/>
  <c r="U35" i="15"/>
  <c r="I119" i="2"/>
  <c r="O95" i="2"/>
  <c r="O96" i="2" s="1"/>
  <c r="F119" i="2"/>
  <c r="F120" i="2" s="1"/>
  <c r="H119" i="2"/>
  <c r="H120" i="2" s="1"/>
  <c r="J113" i="2"/>
  <c r="P95" i="2"/>
  <c r="P96" i="2" s="1"/>
  <c r="G119" i="2"/>
  <c r="G120" i="2" s="1"/>
  <c r="C35" i="2"/>
  <c r="J109" i="2"/>
  <c r="C34" i="2"/>
  <c r="A81" i="15"/>
  <c r="A36" i="15"/>
  <c r="F47" i="2" l="1"/>
  <c r="I47" i="2"/>
  <c r="J47" i="2"/>
  <c r="G47" i="2"/>
  <c r="E47" i="2"/>
  <c r="H47" i="2"/>
  <c r="I120" i="2"/>
  <c r="S81" i="15"/>
  <c r="V81" i="15"/>
  <c r="U81" i="15"/>
  <c r="R81" i="15"/>
  <c r="Q81" i="15"/>
  <c r="T81" i="15"/>
  <c r="Q36" i="15"/>
  <c r="V36" i="15"/>
  <c r="U36" i="15"/>
  <c r="T36" i="15"/>
  <c r="S36" i="15"/>
  <c r="R36" i="15"/>
  <c r="J119" i="2"/>
  <c r="J120" i="2" s="1"/>
  <c r="A82" i="15"/>
  <c r="A37" i="15"/>
  <c r="U82" i="15" l="1"/>
  <c r="Q82" i="15"/>
  <c r="T82" i="15"/>
  <c r="R82" i="15"/>
  <c r="S82" i="15"/>
  <c r="V82" i="15"/>
  <c r="Q37" i="15"/>
  <c r="R37" i="15"/>
  <c r="U37" i="15"/>
  <c r="T37" i="15"/>
  <c r="V37" i="15"/>
  <c r="S37" i="15"/>
  <c r="A83" i="15"/>
  <c r="A38" i="15"/>
  <c r="Q83" i="15" l="1"/>
  <c r="R83" i="15"/>
  <c r="S83" i="15"/>
  <c r="V83" i="15"/>
  <c r="U83" i="15"/>
  <c r="T83" i="15"/>
  <c r="Q38" i="15"/>
  <c r="S38" i="15"/>
  <c r="U38" i="15"/>
  <c r="T38" i="15"/>
  <c r="R38" i="15"/>
  <c r="V38" i="15"/>
  <c r="A39" i="15"/>
  <c r="A84" i="15"/>
  <c r="Q39" i="15" l="1"/>
  <c r="S39" i="15"/>
  <c r="R39" i="15"/>
  <c r="V39" i="15"/>
  <c r="T39" i="15"/>
  <c r="U39" i="15"/>
  <c r="U84" i="15"/>
  <c r="T84" i="15"/>
  <c r="V84" i="15"/>
  <c r="Q84" i="15"/>
  <c r="S84" i="15"/>
  <c r="R84" i="15"/>
  <c r="A85" i="15"/>
  <c r="A40" i="15"/>
  <c r="R85" i="15" l="1"/>
  <c r="S85" i="15"/>
  <c r="T85" i="15"/>
  <c r="U85" i="15"/>
  <c r="Q85" i="15"/>
  <c r="V85" i="15"/>
  <c r="Q40" i="15"/>
  <c r="S40" i="15"/>
  <c r="T40" i="15"/>
  <c r="R40" i="15"/>
  <c r="V40" i="15"/>
  <c r="U40" i="15"/>
  <c r="A86" i="15"/>
  <c r="A41" i="15"/>
  <c r="S86" i="15" l="1"/>
  <c r="Q86" i="15"/>
  <c r="T86" i="15"/>
  <c r="R86" i="15"/>
  <c r="U86" i="15"/>
  <c r="V86" i="15"/>
  <c r="Q41" i="15"/>
  <c r="V41" i="15"/>
  <c r="R41" i="15"/>
  <c r="T41" i="15"/>
  <c r="S41" i="15"/>
  <c r="U41" i="15"/>
  <c r="A87" i="15"/>
  <c r="A42" i="15"/>
  <c r="R87" i="15" l="1"/>
  <c r="S87" i="15"/>
  <c r="U87" i="15"/>
  <c r="T87" i="15"/>
  <c r="Q87" i="15"/>
  <c r="V87" i="15"/>
  <c r="Q42" i="15"/>
  <c r="S42" i="15"/>
  <c r="R42" i="15"/>
  <c r="T42" i="15"/>
  <c r="V42" i="15"/>
  <c r="U42" i="15"/>
  <c r="A43" i="15"/>
  <c r="A88" i="15"/>
  <c r="Q43" i="15" l="1"/>
  <c r="T43" i="15"/>
  <c r="S43" i="15"/>
  <c r="V43" i="15"/>
  <c r="R43" i="15"/>
  <c r="U43" i="15"/>
  <c r="V88" i="15"/>
  <c r="T88" i="15"/>
  <c r="S88" i="15"/>
  <c r="U88" i="15"/>
  <c r="R88" i="15"/>
  <c r="Q88" i="15"/>
  <c r="A44" i="15"/>
  <c r="A89" i="15"/>
  <c r="Q44" i="15" l="1"/>
  <c r="V44" i="15"/>
  <c r="S44" i="15"/>
  <c r="U44" i="15"/>
  <c r="T44" i="15"/>
  <c r="R44" i="15"/>
  <c r="S89" i="15"/>
  <c r="Q89" i="15"/>
  <c r="U89" i="15"/>
  <c r="R89" i="15"/>
  <c r="V89" i="15"/>
  <c r="T89" i="15"/>
  <c r="A90" i="15"/>
  <c r="A45" i="15"/>
  <c r="T90" i="15" l="1"/>
  <c r="R90" i="15"/>
  <c r="S90" i="15"/>
  <c r="U90" i="15"/>
  <c r="Q90" i="15"/>
  <c r="V90" i="15"/>
  <c r="Q45" i="15"/>
  <c r="R45" i="15"/>
  <c r="U45" i="15"/>
  <c r="V45" i="15"/>
  <c r="S45" i="15"/>
  <c r="T45" i="15"/>
  <c r="A91" i="15"/>
  <c r="A46" i="15"/>
  <c r="T91" i="15" l="1"/>
  <c r="U91" i="15"/>
  <c r="V91" i="15"/>
  <c r="R91" i="15"/>
  <c r="S91" i="15"/>
  <c r="Q91" i="15"/>
  <c r="Q46" i="15"/>
  <c r="U46" i="15"/>
  <c r="S46" i="15"/>
  <c r="R46" i="15"/>
  <c r="V46" i="15"/>
  <c r="T46" i="15"/>
  <c r="A92" i="15"/>
  <c r="A47" i="15"/>
  <c r="U92" i="15" l="1"/>
  <c r="T92" i="15"/>
  <c r="V92" i="15"/>
  <c r="Q92" i="15"/>
  <c r="S92" i="15"/>
  <c r="R92" i="15"/>
  <c r="Q47" i="15"/>
  <c r="S47" i="15"/>
  <c r="V47" i="15"/>
  <c r="R47" i="15"/>
  <c r="T47" i="15"/>
  <c r="U47" i="15"/>
  <c r="A93" i="15"/>
  <c r="A48" i="15"/>
  <c r="Q93" i="15" l="1"/>
  <c r="T93" i="15"/>
  <c r="V93" i="15"/>
  <c r="S93" i="15"/>
  <c r="R93" i="15"/>
  <c r="U93" i="15"/>
  <c r="Q48" i="15"/>
  <c r="S48" i="15"/>
  <c r="T48" i="15"/>
  <c r="V48" i="15"/>
  <c r="R48" i="15"/>
  <c r="U48" i="15"/>
  <c r="A94" i="15"/>
  <c r="A49" i="15"/>
  <c r="E42" i="2" l="1"/>
  <c r="U94" i="15"/>
  <c r="S94" i="15"/>
  <c r="Q94" i="15"/>
  <c r="V94" i="15"/>
  <c r="T94" i="15"/>
  <c r="R94" i="15"/>
  <c r="Q49" i="15"/>
  <c r="V49" i="15"/>
  <c r="S49" i="15"/>
  <c r="U49" i="15"/>
  <c r="R49" i="15"/>
  <c r="T49" i="15"/>
  <c r="A95" i="15"/>
  <c r="A50" i="15"/>
  <c r="T95" i="15" l="1"/>
  <c r="V95" i="15"/>
  <c r="S95" i="15"/>
  <c r="Q95" i="15"/>
  <c r="U95" i="15"/>
  <c r="R95" i="15"/>
  <c r="Q50" i="15"/>
  <c r="S50" i="15"/>
  <c r="T50" i="15"/>
  <c r="R50" i="15"/>
  <c r="U50" i="15"/>
  <c r="V50" i="15"/>
  <c r="A96" i="15"/>
  <c r="A51" i="15"/>
  <c r="Q96" i="15" l="1"/>
  <c r="S96" i="15"/>
  <c r="R96" i="15"/>
  <c r="V96" i="15"/>
  <c r="T96" i="15"/>
  <c r="U96" i="15"/>
  <c r="Q51" i="15"/>
  <c r="R51" i="15"/>
  <c r="V51" i="15"/>
  <c r="T51" i="15"/>
  <c r="S51" i="15"/>
  <c r="U51" i="15"/>
  <c r="A52" i="15"/>
  <c r="A97" i="15"/>
  <c r="A53" i="15" l="1"/>
  <c r="A98" i="15"/>
  <c r="Q52" i="15"/>
  <c r="V52" i="15"/>
  <c r="T52" i="15"/>
  <c r="S52" i="15"/>
  <c r="U52" i="15"/>
  <c r="R52" i="15"/>
  <c r="T97" i="15"/>
  <c r="V97" i="15"/>
  <c r="S97" i="15"/>
  <c r="R97" i="15"/>
  <c r="U97" i="15"/>
  <c r="Q97" i="15"/>
  <c r="A57" i="15"/>
  <c r="A103" i="15" s="1"/>
  <c r="A54" i="15" l="1"/>
  <c r="A99" i="15"/>
  <c r="U98" i="15"/>
  <c r="T98" i="15"/>
  <c r="S98" i="15"/>
  <c r="Q98" i="15"/>
  <c r="V98" i="15"/>
  <c r="R98" i="15"/>
  <c r="A55" i="15" l="1"/>
  <c r="A100" i="15"/>
  <c r="Q99" i="15"/>
  <c r="R99" i="15"/>
  <c r="V99" i="15"/>
  <c r="U99" i="15"/>
  <c r="S99" i="15"/>
  <c r="T99" i="15"/>
  <c r="A56" i="15" l="1"/>
  <c r="A102" i="15" s="1"/>
  <c r="A101" i="15"/>
  <c r="E66" i="2" a="1"/>
  <c r="E66" i="2" l="1"/>
  <c r="H461" i="2"/>
  <c r="G168" i="2"/>
  <c r="G344" i="2"/>
  <c r="J473" i="2"/>
  <c r="H261" i="2"/>
  <c r="F402" i="2"/>
  <c r="I343" i="2"/>
  <c r="I353" i="2"/>
  <c r="E433" i="2"/>
  <c r="F81" i="2"/>
  <c r="I176" i="2"/>
  <c r="G360" i="2"/>
  <c r="E214" i="2"/>
  <c r="F225" i="2"/>
  <c r="F156" i="2"/>
  <c r="G281" i="2"/>
  <c r="I218" i="2"/>
  <c r="G243" i="2"/>
  <c r="E237" i="2"/>
  <c r="H220" i="2"/>
  <c r="H454" i="2"/>
  <c r="G279" i="2"/>
  <c r="H183" i="2"/>
  <c r="H175" i="2"/>
  <c r="J217" i="2"/>
  <c r="G241" i="2"/>
  <c r="E423" i="2"/>
  <c r="H344" i="2"/>
  <c r="F462" i="2"/>
  <c r="I485" i="2"/>
  <c r="G202" i="2"/>
  <c r="F281" i="2"/>
  <c r="F147" i="2"/>
  <c r="E200" i="2"/>
  <c r="F200" i="2"/>
  <c r="E338" i="2"/>
  <c r="E69" i="2" a="1"/>
  <c r="I277" i="2"/>
  <c r="J264" i="2"/>
  <c r="H211" i="2"/>
  <c r="F178" i="2"/>
  <c r="J149" i="2"/>
  <c r="J281" i="2"/>
  <c r="I401" i="2"/>
  <c r="E210" i="2"/>
  <c r="J273" i="2"/>
  <c r="J393" i="2"/>
  <c r="F417" i="2"/>
  <c r="I455" i="2"/>
  <c r="F391" i="2"/>
  <c r="I77" i="2"/>
  <c r="G395" i="2"/>
  <c r="F149" i="2"/>
  <c r="F358" i="2"/>
  <c r="I278" i="2"/>
  <c r="F224" i="2"/>
  <c r="J433" i="2"/>
  <c r="G191" i="2"/>
  <c r="I284" i="2"/>
  <c r="G358" i="2"/>
  <c r="G61" i="2"/>
  <c r="F459" i="2"/>
  <c r="H490" i="2"/>
  <c r="E84" i="2"/>
  <c r="H447" i="2"/>
  <c r="G250" i="2"/>
  <c r="G251" i="2"/>
  <c r="E355" i="2"/>
  <c r="H163" i="2"/>
  <c r="J374" i="2"/>
  <c r="J438" i="2"/>
  <c r="G59" i="2"/>
  <c r="F226" i="2"/>
  <c r="I436" i="2"/>
  <c r="H465" i="2"/>
  <c r="F268" i="2"/>
  <c r="I146" i="2"/>
  <c r="H272" i="2"/>
  <c r="F223" i="2"/>
  <c r="E463" i="2"/>
  <c r="J414" i="2"/>
  <c r="E333" i="2"/>
  <c r="G270" i="2"/>
  <c r="J475" i="2"/>
  <c r="J387" i="2"/>
  <c r="E383" i="2"/>
  <c r="J401" i="2"/>
  <c r="E335" i="2"/>
  <c r="I477" i="2"/>
  <c r="I359" i="2"/>
  <c r="H202" i="2"/>
  <c r="J425" i="2"/>
  <c r="E348" i="2"/>
  <c r="E477" i="2"/>
  <c r="G394" i="2"/>
  <c r="I271" i="2"/>
  <c r="I395" i="2"/>
  <c r="I167" i="2"/>
  <c r="E478" i="2"/>
  <c r="H373" i="2"/>
  <c r="G334" i="2"/>
  <c r="J269" i="2"/>
  <c r="F356" i="2"/>
  <c r="G236" i="2"/>
  <c r="G359" i="2"/>
  <c r="E385" i="2"/>
  <c r="E240" i="2"/>
  <c r="F148" i="2"/>
  <c r="I184" i="2"/>
  <c r="E174" i="2"/>
  <c r="G262" i="2"/>
  <c r="I268" i="2"/>
  <c r="H274" i="2"/>
  <c r="J391" i="2"/>
  <c r="I168" i="2"/>
  <c r="G445" i="2"/>
  <c r="I246" i="2"/>
  <c r="J224" i="2"/>
  <c r="E169" i="2"/>
  <c r="G261" i="2"/>
  <c r="I232" i="2"/>
  <c r="H252" i="2"/>
  <c r="G374" i="2"/>
  <c r="F382" i="2"/>
  <c r="I194" i="2"/>
  <c r="F426" i="2"/>
  <c r="F61" i="2"/>
  <c r="J211" i="2"/>
  <c r="I258" i="2"/>
  <c r="H267" i="2"/>
  <c r="I193" i="2"/>
  <c r="F380" i="2"/>
  <c r="I196" i="2"/>
  <c r="J193" i="2"/>
  <c r="F341" i="2"/>
  <c r="E456" i="2"/>
  <c r="H358" i="2"/>
  <c r="J230" i="2"/>
  <c r="I270" i="2"/>
  <c r="E239" i="2"/>
  <c r="F384" i="2"/>
  <c r="G462" i="2"/>
  <c r="G430" i="2"/>
  <c r="E424" i="2"/>
  <c r="J229" i="2"/>
  <c r="H370" i="2"/>
  <c r="J435" i="2"/>
  <c r="F153" i="2"/>
  <c r="J158" i="2"/>
  <c r="G417" i="2"/>
  <c r="H354" i="2"/>
  <c r="J178" i="2"/>
  <c r="J460" i="2"/>
  <c r="J490" i="2"/>
  <c r="I460" i="2"/>
  <c r="I190" i="2"/>
  <c r="H451" i="2"/>
  <c r="H182" i="2"/>
  <c r="I183" i="2"/>
  <c r="E145" i="2"/>
  <c r="I474" i="2"/>
  <c r="J418" i="2"/>
  <c r="H443" i="2"/>
  <c r="J489" i="2"/>
  <c r="J209" i="2"/>
  <c r="F447" i="2"/>
  <c r="H38" i="2"/>
  <c r="F210" i="2"/>
  <c r="E283" i="2"/>
  <c r="J63" i="2"/>
  <c r="I468" i="2"/>
  <c r="F220" i="2"/>
  <c r="G340" i="2"/>
  <c r="E395" i="2"/>
  <c r="H145" i="2"/>
  <c r="F214" i="2"/>
  <c r="E344" i="2"/>
  <c r="I204" i="2"/>
  <c r="H343" i="2"/>
  <c r="G268" i="2"/>
  <c r="F75" i="2"/>
  <c r="E449" i="2"/>
  <c r="E225" i="2"/>
  <c r="F377" i="2"/>
  <c r="H487" i="2"/>
  <c r="J147" i="2"/>
  <c r="J456" i="2"/>
  <c r="H374" i="2"/>
  <c r="E265" i="2"/>
  <c r="J237" i="2"/>
  <c r="J148" i="2"/>
  <c r="J447" i="2"/>
  <c r="H245" i="2"/>
  <c r="I202" i="2"/>
  <c r="E156" i="2"/>
  <c r="H237" i="2"/>
  <c r="F254" i="2"/>
  <c r="I378" i="2"/>
  <c r="G357" i="2"/>
  <c r="E75" i="2"/>
  <c r="E451" i="2"/>
  <c r="E443" i="2"/>
  <c r="H170" i="2"/>
  <c r="E216" i="2"/>
  <c r="H437" i="2"/>
  <c r="H41" i="2"/>
  <c r="J450" i="2"/>
  <c r="H71" i="2" a="1"/>
  <c r="G180" i="2"/>
  <c r="I472" i="2"/>
  <c r="G67" i="2" a="1"/>
  <c r="E164" i="2"/>
  <c r="H369" i="2"/>
  <c r="F71" i="2" a="1"/>
  <c r="I273" i="2"/>
  <c r="G341" i="2"/>
  <c r="H190" i="2"/>
  <c r="I145" i="2"/>
  <c r="H432" i="2"/>
  <c r="H385" i="2"/>
  <c r="F345" i="2"/>
  <c r="H438" i="2"/>
  <c r="H83" i="2"/>
  <c r="I380" i="2"/>
  <c r="J242" i="2"/>
  <c r="F84" i="2"/>
  <c r="I351" i="2"/>
  <c r="E271" i="2"/>
  <c r="I264" i="2"/>
  <c r="I367" i="2"/>
  <c r="E377" i="2"/>
  <c r="E85" i="2"/>
  <c r="H149" i="2"/>
  <c r="E397" i="2"/>
  <c r="G487" i="2"/>
  <c r="J260" i="2"/>
  <c r="F437" i="2"/>
  <c r="I435" i="2"/>
  <c r="G205" i="2"/>
  <c r="G83" i="2"/>
  <c r="I181" i="2"/>
  <c r="H364" i="2"/>
  <c r="J215" i="2"/>
  <c r="J206" i="2"/>
  <c r="G209" i="2"/>
  <c r="J486" i="2"/>
  <c r="F85" i="2"/>
  <c r="I362" i="2"/>
  <c r="F237" i="2"/>
  <c r="G278" i="2"/>
  <c r="I72" i="2" a="1"/>
  <c r="E415" i="2"/>
  <c r="G403" i="2"/>
  <c r="I453" i="2"/>
  <c r="E284" i="2"/>
  <c r="H365" i="2"/>
  <c r="I58" i="2"/>
  <c r="G146" i="2"/>
  <c r="E260" i="2"/>
  <c r="H279" i="2"/>
  <c r="H341" i="2"/>
  <c r="G162" i="2"/>
  <c r="J278" i="2"/>
  <c r="J372" i="2"/>
  <c r="J471" i="2"/>
  <c r="I173" i="2"/>
  <c r="E67" i="2" a="1"/>
  <c r="G232" i="2"/>
  <c r="G354" i="2"/>
  <c r="E381" i="2"/>
  <c r="J69" i="2" a="1"/>
  <c r="E273" i="2"/>
  <c r="I230" i="2"/>
  <c r="H423" i="2"/>
  <c r="F485" i="2"/>
  <c r="H67" i="2" a="1"/>
  <c r="I479" i="2"/>
  <c r="G181" i="2"/>
  <c r="J369" i="2"/>
  <c r="G478" i="2"/>
  <c r="F38" i="2"/>
  <c r="G454" i="2"/>
  <c r="G206" i="2"/>
  <c r="H214" i="2"/>
  <c r="G231" i="2"/>
  <c r="H168" i="2"/>
  <c r="J168" i="2"/>
  <c r="E360" i="2"/>
  <c r="H394" i="2"/>
  <c r="F275" i="2"/>
  <c r="F271" i="2"/>
  <c r="E205" i="2"/>
  <c r="G85" i="2"/>
  <c r="F468" i="2"/>
  <c r="J440" i="2"/>
  <c r="I220" i="2"/>
  <c r="G401" i="2"/>
  <c r="F60" i="2"/>
  <c r="G184" i="2"/>
  <c r="J379" i="2"/>
  <c r="E78" i="2"/>
  <c r="H61" i="2"/>
  <c r="J377" i="2"/>
  <c r="H191" i="2"/>
  <c r="H216" i="2"/>
  <c r="E448" i="2"/>
  <c r="J216" i="2"/>
  <c r="H215" i="2"/>
  <c r="F151" i="2"/>
  <c r="I80" i="2"/>
  <c r="E221" i="2"/>
  <c r="H390" i="2"/>
  <c r="E275" i="2"/>
  <c r="F241" i="2"/>
  <c r="E482" i="2"/>
  <c r="H445" i="2"/>
  <c r="F183" i="2"/>
  <c r="J68" i="2" a="1"/>
  <c r="I432" i="2"/>
  <c r="F414" i="2"/>
  <c r="I414" i="2"/>
  <c r="E406" i="2"/>
  <c r="I364" i="2"/>
  <c r="E486" i="2"/>
  <c r="H82" i="2"/>
  <c r="H420" i="2"/>
  <c r="H457" i="2"/>
  <c r="J171" i="2"/>
  <c r="H361" i="2"/>
  <c r="H203" i="2"/>
  <c r="H359" i="2"/>
  <c r="J267" i="2"/>
  <c r="H483" i="2"/>
  <c r="E404" i="2"/>
  <c r="I40" i="2"/>
  <c r="H427" i="2"/>
  <c r="J197" i="2"/>
  <c r="E261" i="2"/>
  <c r="J78" i="2"/>
  <c r="J214" i="2"/>
  <c r="H404" i="2"/>
  <c r="E462" i="2"/>
  <c r="J190" i="2"/>
  <c r="E215" i="2"/>
  <c r="H379" i="2"/>
  <c r="H460" i="2"/>
  <c r="J420" i="2"/>
  <c r="H205" i="2"/>
  <c r="E367" i="2"/>
  <c r="F400" i="2"/>
  <c r="I211" i="2"/>
  <c r="I279" i="2"/>
  <c r="G38" i="2"/>
  <c r="J406" i="2"/>
  <c r="E229" i="2"/>
  <c r="F250" i="2"/>
  <c r="E217" i="2"/>
  <c r="I385" i="2"/>
  <c r="J400" i="2"/>
  <c r="H424" i="2"/>
  <c r="E487" i="2"/>
  <c r="E180" i="2"/>
  <c r="H467" i="2"/>
  <c r="I281" i="2"/>
  <c r="G216" i="2"/>
  <c r="J459" i="2"/>
  <c r="G234" i="2"/>
  <c r="F169" i="2"/>
  <c r="G442" i="2"/>
  <c r="I208" i="2"/>
  <c r="G448" i="2"/>
  <c r="F333" i="2"/>
  <c r="J191" i="2"/>
  <c r="J213" i="2"/>
  <c r="E175" i="2"/>
  <c r="F243" i="2"/>
  <c r="F346" i="2"/>
  <c r="H150" i="2"/>
  <c r="H250" i="2"/>
  <c r="E71" i="2" a="1"/>
  <c r="I242" i="2"/>
  <c r="H407" i="2"/>
  <c r="J72" i="2" a="1"/>
  <c r="G425" i="2"/>
  <c r="F477" i="2"/>
  <c r="G406" i="2"/>
  <c r="E270" i="2"/>
  <c r="G227" i="2"/>
  <c r="I192" i="2"/>
  <c r="F482" i="2"/>
  <c r="I423" i="2"/>
  <c r="F449" i="2"/>
  <c r="G376" i="2"/>
  <c r="G225" i="2"/>
  <c r="F54" i="2"/>
  <c r="H401" i="2"/>
  <c r="H399" i="2"/>
  <c r="F348" i="2"/>
  <c r="I431" i="2"/>
  <c r="E279" i="2"/>
  <c r="G221" i="2"/>
  <c r="F272" i="2"/>
  <c r="E245" i="2"/>
  <c r="G178" i="2"/>
  <c r="H378" i="2"/>
  <c r="H171" i="2"/>
  <c r="I61" i="2"/>
  <c r="H208" i="2"/>
  <c r="H164" i="2"/>
  <c r="J231" i="2"/>
  <c r="F389" i="2"/>
  <c r="G446" i="2"/>
  <c r="F353" i="2"/>
  <c r="G455" i="2"/>
  <c r="I399" i="2"/>
  <c r="I82" i="2"/>
  <c r="F167" i="2"/>
  <c r="H194" i="2"/>
  <c r="F473" i="2"/>
  <c r="J378" i="2"/>
  <c r="E366" i="2"/>
  <c r="F172" i="2"/>
  <c r="I199" i="2"/>
  <c r="H281" i="2"/>
  <c r="H206" i="2"/>
  <c r="J333" i="2"/>
  <c r="G461" i="2"/>
  <c r="I376" i="2"/>
  <c r="G200" i="2"/>
  <c r="E425" i="2"/>
  <c r="H405" i="2"/>
  <c r="G69" i="2" a="1"/>
  <c r="F267" i="2"/>
  <c r="I438" i="2"/>
  <c r="H406" i="2"/>
  <c r="F403" i="2"/>
  <c r="G383" i="2"/>
  <c r="E59" i="2"/>
  <c r="I238" i="2"/>
  <c r="E193" i="2"/>
  <c r="H366" i="2"/>
  <c r="J481" i="2"/>
  <c r="G369" i="2"/>
  <c r="J342" i="2"/>
  <c r="E40" i="2"/>
  <c r="E343" i="2"/>
  <c r="H200" i="2"/>
  <c r="F486" i="2"/>
  <c r="E157" i="2"/>
  <c r="F397" i="2"/>
  <c r="J250" i="2"/>
  <c r="J223" i="2"/>
  <c r="I338" i="2"/>
  <c r="J360" i="2"/>
  <c r="G434" i="2"/>
  <c r="E207" i="2"/>
  <c r="F401" i="2"/>
  <c r="F352" i="2"/>
  <c r="I247" i="2"/>
  <c r="J370" i="2"/>
  <c r="G443" i="2"/>
  <c r="F422" i="2"/>
  <c r="I158" i="2"/>
  <c r="I191" i="2"/>
  <c r="G149" i="2"/>
  <c r="I254" i="2"/>
  <c r="J71" i="2" a="1"/>
  <c r="E379" i="2"/>
  <c r="E373" i="2"/>
  <c r="G421" i="2"/>
  <c r="H393" i="2"/>
  <c r="E79" i="2"/>
  <c r="G78" i="2"/>
  <c r="J164" i="2"/>
  <c r="F240" i="2"/>
  <c r="J469" i="2"/>
  <c r="H234" i="2"/>
  <c r="E208" i="2"/>
  <c r="I152" i="2"/>
  <c r="G468" i="2"/>
  <c r="F355" i="2"/>
  <c r="J199" i="2"/>
  <c r="I75" i="2"/>
  <c r="E179" i="2"/>
  <c r="E62" i="2"/>
  <c r="J358" i="2"/>
  <c r="E153" i="2"/>
  <c r="H59" i="2"/>
  <c r="E263" i="2"/>
  <c r="G252" i="2"/>
  <c r="J240" i="2"/>
  <c r="E361" i="2"/>
  <c r="H209" i="2"/>
  <c r="E417" i="2"/>
  <c r="J368" i="2"/>
  <c r="I337" i="2"/>
  <c r="G450" i="2"/>
  <c r="F373" i="2"/>
  <c r="H459" i="2"/>
  <c r="J57" i="2"/>
  <c r="H153" i="2"/>
  <c r="F262" i="2"/>
  <c r="G242" i="2"/>
  <c r="G378" i="2"/>
  <c r="G438" i="2"/>
  <c r="J404" i="2"/>
  <c r="G336" i="2"/>
  <c r="H160" i="2"/>
  <c r="E374" i="2"/>
  <c r="G253" i="2"/>
  <c r="G426" i="2"/>
  <c r="E386" i="2"/>
  <c r="I459" i="2"/>
  <c r="G284" i="2"/>
  <c r="H54" i="2"/>
  <c r="J150" i="2"/>
  <c r="F209" i="2"/>
  <c r="G170" i="2"/>
  <c r="H482" i="2"/>
  <c r="E176" i="2"/>
  <c r="G477" i="2"/>
  <c r="I371" i="2"/>
  <c r="F196" i="2"/>
  <c r="J331" i="2"/>
  <c r="G228" i="2"/>
  <c r="J246" i="2"/>
  <c r="I171" i="2"/>
  <c r="G190" i="2"/>
  <c r="I160" i="2"/>
  <c r="I407" i="2"/>
  <c r="I467" i="2"/>
  <c r="E334" i="2"/>
  <c r="J221" i="2"/>
  <c r="F342" i="2"/>
  <c r="E223" i="2"/>
  <c r="G444" i="2"/>
  <c r="J448" i="2"/>
  <c r="G198" i="2"/>
  <c r="J161" i="2"/>
  <c r="F361" i="2"/>
  <c r="F339" i="2"/>
  <c r="H376" i="2"/>
  <c r="H270" i="2"/>
  <c r="G152" i="2"/>
  <c r="F264" i="2"/>
  <c r="J367" i="2"/>
  <c r="G39" i="2"/>
  <c r="E162" i="2"/>
  <c r="G280" i="2"/>
  <c r="H68" i="2" a="1"/>
  <c r="E370" i="2"/>
  <c r="F221" i="2"/>
  <c r="J431" i="2"/>
  <c r="G58" i="2"/>
  <c r="J349" i="2"/>
  <c r="G440" i="2"/>
  <c r="E430" i="2"/>
  <c r="I59" i="2"/>
  <c r="J454" i="2"/>
  <c r="I416" i="2"/>
  <c r="G342" i="2"/>
  <c r="J39" i="2"/>
  <c r="I198" i="2"/>
  <c r="J79" i="2"/>
  <c r="I457" i="2"/>
  <c r="I170" i="2"/>
  <c r="H353" i="2"/>
  <c r="I210" i="2"/>
  <c r="I330" i="2"/>
  <c r="G169" i="2"/>
  <c r="F192" i="2"/>
  <c r="G482" i="2"/>
  <c r="I39" i="2"/>
  <c r="J194" i="2"/>
  <c r="E407" i="2"/>
  <c r="J424" i="2"/>
  <c r="F283" i="2"/>
  <c r="G174" i="2"/>
  <c r="J84" i="2"/>
  <c r="J263" i="2"/>
  <c r="I41" i="2"/>
  <c r="F469" i="2"/>
  <c r="I402" i="2"/>
  <c r="H372" i="2"/>
  <c r="E149" i="2"/>
  <c r="E258" i="2"/>
  <c r="J487" i="2"/>
  <c r="G195" i="2"/>
  <c r="G385" i="2"/>
  <c r="E376" i="2"/>
  <c r="I394" i="2"/>
  <c r="I415" i="2"/>
  <c r="F202" i="2"/>
  <c r="H217" i="2"/>
  <c r="H266" i="2"/>
  <c r="G267" i="2"/>
  <c r="F82" i="2"/>
  <c r="H228" i="2"/>
  <c r="H39" i="2"/>
  <c r="E420" i="2"/>
  <c r="J41" i="2"/>
  <c r="F197" i="2"/>
  <c r="G414" i="2"/>
  <c r="G386" i="2"/>
  <c r="H85" i="2"/>
  <c r="G404" i="2"/>
  <c r="F40" i="2"/>
  <c r="J353" i="2"/>
  <c r="H148" i="2"/>
  <c r="J252" i="2"/>
  <c r="J427" i="2"/>
  <c r="F70" i="2" a="1"/>
  <c r="F159" i="2"/>
  <c r="J405" i="2"/>
  <c r="I356" i="2"/>
  <c r="J203" i="2"/>
  <c r="I261" i="2"/>
  <c r="G248" i="2"/>
  <c r="F387" i="2"/>
  <c r="I361" i="2"/>
  <c r="E356" i="2"/>
  <c r="E475" i="2"/>
  <c r="E337" i="2"/>
  <c r="J77" i="2"/>
  <c r="G41" i="2"/>
  <c r="H474" i="2"/>
  <c r="E190" i="2"/>
  <c r="G153" i="2"/>
  <c r="H342" i="2"/>
  <c r="F432" i="2"/>
  <c r="E445" i="2"/>
  <c r="F175" i="2"/>
  <c r="F182" i="2"/>
  <c r="J338" i="2"/>
  <c r="E280" i="2"/>
  <c r="E76" i="2"/>
  <c r="H254" i="2"/>
  <c r="F80" i="2"/>
  <c r="J437" i="2"/>
  <c r="F261" i="2"/>
  <c r="H275" i="2"/>
  <c r="I203" i="2"/>
  <c r="E168" i="2"/>
  <c r="E431" i="2"/>
  <c r="G349" i="2"/>
  <c r="G164" i="2"/>
  <c r="F405" i="2"/>
  <c r="H282" i="2"/>
  <c r="F150" i="2"/>
  <c r="G63" i="2"/>
  <c r="G435" i="2"/>
  <c r="G485" i="2"/>
  <c r="G176" i="2"/>
  <c r="I217" i="2"/>
  <c r="F253" i="2"/>
  <c r="F334" i="2"/>
  <c r="G347" i="2"/>
  <c r="J466" i="2"/>
  <c r="H395" i="2"/>
  <c r="F457" i="2"/>
  <c r="I462" i="2"/>
  <c r="F157" i="2"/>
  <c r="H63" i="2"/>
  <c r="E173" i="2"/>
  <c r="E230" i="2"/>
  <c r="I475" i="2"/>
  <c r="I259" i="2"/>
  <c r="H156" i="2"/>
  <c r="J446" i="2"/>
  <c r="G400" i="2"/>
  <c r="G449" i="2"/>
  <c r="E364" i="2"/>
  <c r="J156" i="2"/>
  <c r="E196" i="2"/>
  <c r="F69" i="2" a="1"/>
  <c r="F203" i="2"/>
  <c r="J66" i="2" a="1"/>
  <c r="F354" i="2"/>
  <c r="H157" i="2"/>
  <c r="I249" i="2"/>
  <c r="G396" i="2"/>
  <c r="I85" i="2"/>
  <c r="G460" i="2"/>
  <c r="F363" i="2"/>
  <c r="J429" i="2"/>
  <c r="E253" i="2"/>
  <c r="J220" i="2"/>
  <c r="J283" i="2"/>
  <c r="H161" i="2"/>
  <c r="E60" i="2"/>
  <c r="G247" i="2"/>
  <c r="J236" i="2"/>
  <c r="I178" i="2"/>
  <c r="F242" i="2"/>
  <c r="H146" i="2"/>
  <c r="I263" i="2"/>
  <c r="I386" i="2"/>
  <c r="F265" i="2"/>
  <c r="G211" i="2"/>
  <c r="I165" i="2"/>
  <c r="E435" i="2"/>
  <c r="H181" i="2"/>
  <c r="G208" i="2"/>
  <c r="J235" i="2"/>
  <c r="F366" i="2"/>
  <c r="E403" i="2"/>
  <c r="H475" i="2"/>
  <c r="I490" i="2"/>
  <c r="G220" i="2"/>
  <c r="I207" i="2"/>
  <c r="G265" i="2"/>
  <c r="G167" i="2"/>
  <c r="G273" i="2"/>
  <c r="G54" i="2"/>
  <c r="E353" i="2"/>
  <c r="J403" i="2"/>
  <c r="I400" i="2"/>
  <c r="F367" i="2"/>
  <c r="F379" i="2"/>
  <c r="I63" i="2"/>
  <c r="J268" i="2"/>
  <c r="H367" i="2"/>
  <c r="H253" i="2"/>
  <c r="J219" i="2"/>
  <c r="F219" i="2"/>
  <c r="I336" i="2"/>
  <c r="H176" i="2"/>
  <c r="F369" i="2"/>
  <c r="E204" i="2"/>
  <c r="E234" i="2"/>
  <c r="H225" i="2"/>
  <c r="J428" i="2"/>
  <c r="G175" i="2"/>
  <c r="H84" i="2"/>
  <c r="G266" i="2"/>
  <c r="E466" i="2"/>
  <c r="F481" i="2"/>
  <c r="J234" i="2"/>
  <c r="E422" i="2"/>
  <c r="J274" i="2"/>
  <c r="H271" i="2"/>
  <c r="H172" i="2"/>
  <c r="I442" i="2"/>
  <c r="G384" i="2"/>
  <c r="E396" i="2"/>
  <c r="F467" i="2"/>
  <c r="F454" i="2"/>
  <c r="J83" i="2"/>
  <c r="F340" i="2"/>
  <c r="H396" i="2"/>
  <c r="J390" i="2"/>
  <c r="F258" i="2"/>
  <c r="G82" i="2"/>
  <c r="I221" i="2"/>
  <c r="E220" i="2"/>
  <c r="H69" i="2" a="1"/>
  <c r="F439" i="2"/>
  <c r="G210" i="2"/>
  <c r="F478" i="2"/>
  <c r="E347" i="2"/>
  <c r="F351" i="2"/>
  <c r="H229" i="2"/>
  <c r="J228" i="2"/>
  <c r="E257" i="2"/>
  <c r="E167" i="2"/>
  <c r="G364" i="2"/>
  <c r="J362" i="2"/>
  <c r="H463" i="2"/>
  <c r="H60" i="2"/>
  <c r="I354" i="2"/>
  <c r="I450" i="2"/>
  <c r="F230" i="2"/>
  <c r="E471" i="2"/>
  <c r="I227" i="2"/>
  <c r="J238" i="2"/>
  <c r="G332" i="2"/>
  <c r="E460" i="2"/>
  <c r="E345" i="2"/>
  <c r="F406" i="2"/>
  <c r="G183" i="2"/>
  <c r="I454" i="2"/>
  <c r="F72" i="2" a="1"/>
  <c r="F63" i="2"/>
  <c r="E227" i="2"/>
  <c r="I473" i="2"/>
  <c r="E243" i="2"/>
  <c r="G363" i="2"/>
  <c r="G213" i="2"/>
  <c r="G256" i="2"/>
  <c r="I363" i="2"/>
  <c r="H152" i="2"/>
  <c r="J174" i="2"/>
  <c r="H57" i="2"/>
  <c r="I182" i="2"/>
  <c r="J445" i="2"/>
  <c r="G420" i="2"/>
  <c r="I487" i="2"/>
  <c r="I463" i="2"/>
  <c r="G399" i="2"/>
  <c r="I430" i="2"/>
  <c r="J480" i="2"/>
  <c r="F395" i="2"/>
  <c r="H446" i="2"/>
  <c r="J434" i="2"/>
  <c r="G356" i="2"/>
  <c r="E281" i="2"/>
  <c r="J227" i="2"/>
  <c r="I388" i="2"/>
  <c r="G346" i="2"/>
  <c r="H363" i="2"/>
  <c r="I216" i="2"/>
  <c r="I150" i="2"/>
  <c r="F278" i="2"/>
  <c r="H422" i="2"/>
  <c r="H197" i="2"/>
  <c r="H248" i="2"/>
  <c r="I257" i="2"/>
  <c r="H210" i="2"/>
  <c r="H283" i="2"/>
  <c r="F176" i="2"/>
  <c r="G463" i="2"/>
  <c r="H348" i="2"/>
  <c r="G215" i="2"/>
  <c r="F466" i="2"/>
  <c r="I214" i="2"/>
  <c r="E39" i="2"/>
  <c r="H251" i="2"/>
  <c r="J345" i="2"/>
  <c r="J279" i="2"/>
  <c r="F249" i="2"/>
  <c r="G361" i="2"/>
  <c r="H472" i="2"/>
  <c r="H207" i="2"/>
  <c r="F184" i="2"/>
  <c r="I421" i="2"/>
  <c r="E249" i="2"/>
  <c r="G465" i="2"/>
  <c r="F343" i="2"/>
  <c r="G428" i="2"/>
  <c r="H340" i="2"/>
  <c r="E267" i="2"/>
  <c r="I383" i="2"/>
  <c r="J399" i="2"/>
  <c r="F483" i="2"/>
  <c r="F260" i="2"/>
  <c r="G179" i="2"/>
  <c r="J62" i="2"/>
  <c r="I151" i="2"/>
  <c r="I253" i="2"/>
  <c r="J232" i="2"/>
  <c r="F362" i="2"/>
  <c r="H179" i="2"/>
  <c r="H418" i="2"/>
  <c r="I215" i="2"/>
  <c r="I334" i="2"/>
  <c r="F158" i="2"/>
  <c r="J247" i="2"/>
  <c r="I439" i="2"/>
  <c r="H477" i="2"/>
  <c r="G474" i="2"/>
  <c r="I387" i="2"/>
  <c r="G331" i="2"/>
  <c r="J461" i="2"/>
  <c r="F429" i="2"/>
  <c r="J198" i="2"/>
  <c r="H380" i="2"/>
  <c r="H221" i="2"/>
  <c r="H263" i="2"/>
  <c r="J482" i="2"/>
  <c r="G343" i="2"/>
  <c r="J339" i="2"/>
  <c r="F448" i="2"/>
  <c r="H195" i="2"/>
  <c r="J241" i="2"/>
  <c r="H280" i="2"/>
  <c r="H257" i="2"/>
  <c r="E266" i="2"/>
  <c r="G196" i="2"/>
  <c r="F489" i="2"/>
  <c r="E54" i="2"/>
  <c r="J444" i="2"/>
  <c r="F472" i="2"/>
  <c r="E251" i="2"/>
  <c r="J272" i="2"/>
  <c r="E405" i="2"/>
  <c r="H262" i="2"/>
  <c r="F399" i="2"/>
  <c r="G451" i="2"/>
  <c r="I377" i="2"/>
  <c r="J170" i="2"/>
  <c r="I256" i="2"/>
  <c r="J284" i="2"/>
  <c r="I262" i="2"/>
  <c r="E439" i="2"/>
  <c r="G257" i="2"/>
  <c r="E228" i="2"/>
  <c r="G453" i="2"/>
  <c r="F455" i="2"/>
  <c r="F247" i="2"/>
  <c r="E362" i="2"/>
  <c r="I245" i="2"/>
  <c r="H488" i="2"/>
  <c r="J277" i="2"/>
  <c r="I70" i="2" a="1"/>
  <c r="H339" i="2"/>
  <c r="E426" i="2"/>
  <c r="I185" i="2"/>
  <c r="E457" i="2"/>
  <c r="H386" i="2"/>
  <c r="H355" i="2"/>
  <c r="G398" i="2"/>
  <c r="E262" i="2"/>
  <c r="E213" i="2"/>
  <c r="I397" i="2"/>
  <c r="H383" i="2"/>
  <c r="F350" i="2"/>
  <c r="G370" i="2"/>
  <c r="E444" i="2"/>
  <c r="H81" i="2"/>
  <c r="F280" i="2"/>
  <c r="H174" i="2"/>
  <c r="I360" i="2"/>
  <c r="G338" i="2"/>
  <c r="H213" i="2"/>
  <c r="G353" i="2"/>
  <c r="H480" i="2"/>
  <c r="F385" i="2"/>
  <c r="G366" i="2"/>
  <c r="I341" i="2"/>
  <c r="F266" i="2"/>
  <c r="G150" i="2"/>
  <c r="J474" i="2"/>
  <c r="J436" i="2"/>
  <c r="E489" i="2"/>
  <c r="H362" i="2"/>
  <c r="G418" i="2"/>
  <c r="F236" i="2"/>
  <c r="G173" i="2"/>
  <c r="I392" i="2"/>
  <c r="I440" i="2"/>
  <c r="F83" i="2"/>
  <c r="G159" i="2"/>
  <c r="E432" i="2"/>
  <c r="F248" i="2"/>
  <c r="H357" i="2"/>
  <c r="H421" i="2"/>
  <c r="F282" i="2"/>
  <c r="J396" i="2"/>
  <c r="F277" i="2"/>
  <c r="F415" i="2"/>
  <c r="H246" i="2"/>
  <c r="I267" i="2"/>
  <c r="F162" i="2"/>
  <c r="G214" i="2"/>
  <c r="F370" i="2"/>
  <c r="I483" i="2"/>
  <c r="F381" i="2"/>
  <c r="F450" i="2"/>
  <c r="E368" i="2"/>
  <c r="J61" i="2"/>
  <c r="E160" i="2"/>
  <c r="E349" i="2"/>
  <c r="H469" i="2"/>
  <c r="E172" i="2"/>
  <c r="G459" i="2"/>
  <c r="H360" i="2"/>
  <c r="F252" i="2"/>
  <c r="G219" i="2"/>
  <c r="G197" i="2"/>
  <c r="F420" i="2"/>
  <c r="F368" i="2"/>
  <c r="E341" i="2"/>
  <c r="E226" i="2"/>
  <c r="J361" i="2"/>
  <c r="G203" i="2"/>
  <c r="G70" i="2" a="1"/>
  <c r="I370" i="2"/>
  <c r="E480" i="2"/>
  <c r="G389" i="2"/>
  <c r="I269" i="2"/>
  <c r="I427" i="2"/>
  <c r="H391" i="2"/>
  <c r="G387" i="2"/>
  <c r="I81" i="2"/>
  <c r="H450" i="2"/>
  <c r="F431" i="2"/>
  <c r="J175" i="2"/>
  <c r="I274" i="2"/>
  <c r="G393" i="2"/>
  <c r="E148" i="2"/>
  <c r="H384" i="2"/>
  <c r="J176" i="2"/>
  <c r="J226" i="2"/>
  <c r="F39" i="2"/>
  <c r="H72" i="2" a="1"/>
  <c r="E394" i="2"/>
  <c r="I374" i="2"/>
  <c r="I224" i="2"/>
  <c r="I71" i="2" a="1"/>
  <c r="I405" i="2"/>
  <c r="E363" i="2"/>
  <c r="F392" i="2"/>
  <c r="E274" i="2"/>
  <c r="H231" i="2"/>
  <c r="G466" i="2"/>
  <c r="E41" i="2"/>
  <c r="I471" i="2"/>
  <c r="E453" i="2"/>
  <c r="E398" i="2"/>
  <c r="F270" i="2"/>
  <c r="J336" i="2"/>
  <c r="I398" i="2"/>
  <c r="E429" i="2"/>
  <c r="F364" i="2"/>
  <c r="I69" i="2" a="1"/>
  <c r="H471" i="2"/>
  <c r="H425" i="2"/>
  <c r="F393" i="2"/>
  <c r="J442" i="2"/>
  <c r="J364" i="2"/>
  <c r="I424" i="2"/>
  <c r="J439" i="2"/>
  <c r="H77" i="2"/>
  <c r="J239" i="2"/>
  <c r="J271" i="2"/>
  <c r="H242" i="2"/>
  <c r="E82" i="2"/>
  <c r="I84" i="2"/>
  <c r="E336" i="2"/>
  <c r="G171" i="2"/>
  <c r="F245" i="2"/>
  <c r="E434" i="2"/>
  <c r="G436" i="2"/>
  <c r="J254" i="2"/>
  <c r="G275" i="2"/>
  <c r="H199" i="2"/>
  <c r="G486" i="2"/>
  <c r="H473" i="2"/>
  <c r="F425" i="2"/>
  <c r="J82" i="2"/>
  <c r="G481" i="2"/>
  <c r="H417" i="2"/>
  <c r="E369" i="2"/>
  <c r="C183" i="2"/>
  <c r="E380" i="2"/>
  <c r="G235" i="2"/>
  <c r="E231" i="2"/>
  <c r="F386" i="2"/>
  <c r="G423" i="2"/>
  <c r="F443" i="2"/>
  <c r="H259" i="2"/>
  <c r="F62" i="2"/>
  <c r="H204" i="2"/>
  <c r="H402" i="2"/>
  <c r="F193" i="2"/>
  <c r="H468" i="2"/>
  <c r="E206" i="2"/>
  <c r="G274" i="2"/>
  <c r="J85" i="2"/>
  <c r="J343" i="2"/>
  <c r="J465" i="2"/>
  <c r="I368" i="2"/>
  <c r="G283" i="2"/>
  <c r="F416" i="2"/>
  <c r="J356" i="2"/>
  <c r="G380" i="2"/>
  <c r="F235" i="2"/>
  <c r="H227" i="2"/>
  <c r="E232" i="2"/>
  <c r="J380" i="2"/>
  <c r="I57" i="2"/>
  <c r="G165" i="2"/>
  <c r="I429" i="2"/>
  <c r="I422" i="2"/>
  <c r="G371" i="2"/>
  <c r="G254" i="2"/>
  <c r="E446" i="2"/>
  <c r="F337" i="2"/>
  <c r="H392" i="2"/>
  <c r="H241" i="2"/>
  <c r="G79" i="2"/>
  <c r="J151" i="2"/>
  <c r="I466" i="2"/>
  <c r="I76" i="2"/>
  <c r="E416" i="2"/>
  <c r="F198" i="2"/>
  <c r="J417" i="2"/>
  <c r="H78" i="2"/>
  <c r="G272" i="2"/>
  <c r="G437" i="2"/>
  <c r="I226" i="2"/>
  <c r="G229" i="2"/>
  <c r="J421" i="2"/>
  <c r="J70" i="2" a="1"/>
  <c r="J157" i="2"/>
  <c r="G237" i="2"/>
  <c r="H265" i="2"/>
  <c r="H269" i="2"/>
  <c r="H444" i="2"/>
  <c r="H479" i="2"/>
  <c r="I197" i="2"/>
  <c r="J204" i="2"/>
  <c r="J443" i="2"/>
  <c r="I346" i="2"/>
  <c r="E467" i="2"/>
  <c r="I332" i="2"/>
  <c r="I446" i="2"/>
  <c r="G204" i="2"/>
  <c r="H481" i="2"/>
  <c r="I282" i="2"/>
  <c r="E393" i="2"/>
  <c r="G258" i="2"/>
  <c r="E254" i="2"/>
  <c r="J376" i="2"/>
  <c r="I443" i="2"/>
  <c r="H75" i="2"/>
  <c r="E72" i="2" a="1"/>
  <c r="E241" i="2"/>
  <c r="I209" i="2"/>
  <c r="I272" i="2"/>
  <c r="G148" i="2"/>
  <c r="F445" i="2"/>
  <c r="E459" i="2"/>
  <c r="E277" i="2"/>
  <c r="E351" i="2"/>
  <c r="H336" i="2"/>
  <c r="J366" i="2"/>
  <c r="I225" i="2"/>
  <c r="G40" i="2"/>
  <c r="F279" i="2"/>
  <c r="H40" i="2"/>
  <c r="E488" i="2"/>
  <c r="E247" i="2"/>
  <c r="J334" i="2"/>
  <c r="H431" i="2"/>
  <c r="J58" i="2"/>
  <c r="H232" i="2"/>
  <c r="I389" i="2"/>
  <c r="H249" i="2"/>
  <c r="I219" i="2"/>
  <c r="J60" i="2"/>
  <c r="G475" i="2"/>
  <c r="G439" i="2"/>
  <c r="E218" i="2"/>
  <c r="I236" i="2"/>
  <c r="H159" i="2"/>
  <c r="I433" i="2"/>
  <c r="G471" i="2"/>
  <c r="H334" i="2"/>
  <c r="F211" i="2"/>
  <c r="J59" i="2"/>
  <c r="J350" i="2"/>
  <c r="G362" i="2"/>
  <c r="F160" i="2"/>
  <c r="F365" i="2"/>
  <c r="E192" i="2"/>
  <c r="G432" i="2"/>
  <c r="F444" i="2"/>
  <c r="E372" i="2"/>
  <c r="I335" i="2"/>
  <c r="E474" i="2"/>
  <c r="F170" i="2"/>
  <c r="F181" i="2"/>
  <c r="H351" i="2"/>
  <c r="F376" i="2"/>
  <c r="H70" i="2" a="1"/>
  <c r="H356" i="2"/>
  <c r="F190" i="2"/>
  <c r="I382" i="2"/>
  <c r="F231" i="2"/>
  <c r="J462" i="2"/>
  <c r="E259" i="2"/>
  <c r="I163" i="2"/>
  <c r="G224" i="2"/>
  <c r="G230" i="2"/>
  <c r="E235" i="2"/>
  <c r="H165" i="2"/>
  <c r="J258" i="2"/>
  <c r="E469" i="2"/>
  <c r="E447" i="2"/>
  <c r="G469" i="2"/>
  <c r="H258" i="2"/>
  <c r="I449" i="2"/>
  <c r="J205" i="2"/>
  <c r="E146" i="2"/>
  <c r="H80" i="2"/>
  <c r="G226" i="2"/>
  <c r="F487" i="2"/>
  <c r="E202" i="2"/>
  <c r="H236" i="2"/>
  <c r="H414" i="2"/>
  <c r="E418" i="2"/>
  <c r="J392" i="2"/>
  <c r="E402" i="2"/>
  <c r="I391" i="2"/>
  <c r="F332" i="2"/>
  <c r="I481" i="2"/>
  <c r="J54" i="2"/>
  <c r="F205" i="2"/>
  <c r="I241" i="2"/>
  <c r="F218" i="2"/>
  <c r="H449" i="2"/>
  <c r="F204" i="2"/>
  <c r="F41" i="2"/>
  <c r="G238" i="2"/>
  <c r="H185" i="2"/>
  <c r="I280" i="2"/>
  <c r="G145" i="2"/>
  <c r="H173" i="2"/>
  <c r="I228" i="2"/>
  <c r="J453" i="2"/>
  <c r="J478" i="2"/>
  <c r="I489" i="2"/>
  <c r="H331" i="2"/>
  <c r="G71" i="2" a="1"/>
  <c r="H429" i="2"/>
  <c r="H240" i="2"/>
  <c r="E272" i="2"/>
  <c r="F195" i="2"/>
  <c r="G161" i="2"/>
  <c r="E178" i="2"/>
  <c r="I404" i="2"/>
  <c r="F357" i="2"/>
  <c r="E359" i="2"/>
  <c r="E278" i="2"/>
  <c r="F234" i="2"/>
  <c r="I234" i="2"/>
  <c r="I175" i="2"/>
  <c r="I384" i="2"/>
  <c r="F479" i="2"/>
  <c r="I448" i="2"/>
  <c r="F378" i="2"/>
  <c r="I373" i="2"/>
  <c r="I260" i="2"/>
  <c r="F257" i="2"/>
  <c r="E224" i="2"/>
  <c r="J40" i="2"/>
  <c r="I403" i="2"/>
  <c r="I206" i="2"/>
  <c r="J467" i="2"/>
  <c r="H388" i="2"/>
  <c r="G473" i="2"/>
  <c r="G271" i="2"/>
  <c r="F349" i="2"/>
  <c r="J382" i="2"/>
  <c r="J181" i="2"/>
  <c r="G76" i="2"/>
  <c r="F57" i="2"/>
  <c r="J196" i="2"/>
  <c r="F480" i="2"/>
  <c r="G457" i="2"/>
  <c r="H247" i="2"/>
  <c r="G218" i="2"/>
  <c r="G269" i="2"/>
  <c r="E465" i="2"/>
  <c r="E378" i="2"/>
  <c r="F206" i="2"/>
  <c r="G57" i="2"/>
  <c r="E472" i="2"/>
  <c r="G245" i="2"/>
  <c r="J422" i="2"/>
  <c r="I339" i="2"/>
  <c r="H239" i="2"/>
  <c r="H486" i="2"/>
  <c r="E264" i="2"/>
  <c r="G355" i="2"/>
  <c r="E365" i="2"/>
  <c r="E350" i="2"/>
  <c r="F421" i="2"/>
  <c r="I445" i="2"/>
  <c r="E165" i="2"/>
  <c r="F251" i="2"/>
  <c r="F374" i="2"/>
  <c r="I186" i="2"/>
  <c r="F418" i="2"/>
  <c r="E77" i="2"/>
  <c r="F442" i="2"/>
  <c r="I66" i="2" a="1"/>
  <c r="H333" i="2"/>
  <c r="I237" i="2"/>
  <c r="F168" i="2"/>
  <c r="E159" i="2"/>
  <c r="G456" i="2"/>
  <c r="F359" i="2"/>
  <c r="G415" i="2"/>
  <c r="G62" i="2"/>
  <c r="J463" i="2"/>
  <c r="F407" i="2"/>
  <c r="H448" i="2"/>
  <c r="J351" i="2"/>
  <c r="F398" i="2"/>
  <c r="E391" i="2"/>
  <c r="J210" i="2"/>
  <c r="I68" i="2" a="1"/>
  <c r="I482" i="2"/>
  <c r="F191" i="2"/>
  <c r="F338" i="2"/>
  <c r="I243" i="2"/>
  <c r="E371" i="2"/>
  <c r="H346" i="2"/>
  <c r="J160" i="2"/>
  <c r="J388" i="2"/>
  <c r="H430" i="2"/>
  <c r="J173" i="2"/>
  <c r="H338" i="2"/>
  <c r="J363" i="2"/>
  <c r="G390" i="2"/>
  <c r="I381" i="2"/>
  <c r="I425" i="2"/>
  <c r="I275" i="2"/>
  <c r="F215" i="2"/>
  <c r="I78" i="2"/>
  <c r="H167" i="2"/>
  <c r="J335" i="2"/>
  <c r="H186" i="2"/>
  <c r="F66" i="2" a="1"/>
  <c r="F394" i="2"/>
  <c r="F227" i="2"/>
  <c r="G68" i="2" a="1"/>
  <c r="F229" i="2"/>
  <c r="J479" i="2"/>
  <c r="H198" i="2"/>
  <c r="J455" i="2"/>
  <c r="F274" i="2"/>
  <c r="I147" i="2"/>
  <c r="H456" i="2"/>
  <c r="I159" i="2"/>
  <c r="J195" i="2"/>
  <c r="F446" i="2"/>
  <c r="J359" i="2"/>
  <c r="F173" i="2"/>
  <c r="F180" i="2"/>
  <c r="I428" i="2"/>
  <c r="E399" i="2"/>
  <c r="G388" i="2"/>
  <c r="H368" i="2"/>
  <c r="F404" i="2"/>
  <c r="I390" i="2"/>
  <c r="E147" i="2"/>
  <c r="H434" i="2"/>
  <c r="H226" i="2"/>
  <c r="J163" i="2"/>
  <c r="H398" i="2"/>
  <c r="F232" i="2"/>
  <c r="J275" i="2"/>
  <c r="H192" i="2"/>
  <c r="I358" i="2"/>
  <c r="I54" i="2"/>
  <c r="J208" i="2"/>
  <c r="I174" i="2"/>
  <c r="H238" i="2"/>
  <c r="F78" i="2"/>
  <c r="I83" i="2"/>
  <c r="G182" i="2"/>
  <c r="H337" i="2"/>
  <c r="E421" i="2"/>
  <c r="I355" i="2"/>
  <c r="J248" i="2"/>
  <c r="I205" i="2"/>
  <c r="I461" i="2"/>
  <c r="F213" i="2"/>
  <c r="I372" i="2"/>
  <c r="H235" i="2"/>
  <c r="H223" i="2"/>
  <c r="H62" i="2"/>
  <c r="F185" i="2"/>
  <c r="E354" i="2"/>
  <c r="G66" i="2" a="1"/>
  <c r="J172" i="2"/>
  <c r="G158" i="2"/>
  <c r="J266" i="2"/>
  <c r="G337" i="2"/>
  <c r="I148" i="2"/>
  <c r="J477" i="2"/>
  <c r="E389" i="2"/>
  <c r="J145" i="2"/>
  <c r="G185" i="2"/>
  <c r="E191" i="2"/>
  <c r="I179" i="2"/>
  <c r="J261" i="2"/>
  <c r="G405" i="2"/>
  <c r="J38" i="2"/>
  <c r="J485" i="2"/>
  <c r="I180" i="2"/>
  <c r="E468" i="2"/>
  <c r="G407" i="2"/>
  <c r="E357" i="2"/>
  <c r="G365" i="2"/>
  <c r="F273" i="2"/>
  <c r="I213" i="2"/>
  <c r="F259" i="2"/>
  <c r="E68" i="2" a="1"/>
  <c r="G433" i="2"/>
  <c r="F471" i="2"/>
  <c r="G392" i="2"/>
  <c r="E246" i="2"/>
  <c r="J395" i="2"/>
  <c r="F430" i="2"/>
  <c r="H79" i="2"/>
  <c r="H455" i="2"/>
  <c r="I349" i="2"/>
  <c r="F256" i="2"/>
  <c r="G483" i="2"/>
  <c r="G350" i="2"/>
  <c r="I444" i="2"/>
  <c r="F347" i="2"/>
  <c r="E61" i="2"/>
  <c r="E485" i="2"/>
  <c r="J245" i="2"/>
  <c r="F428" i="2"/>
  <c r="F228" i="2"/>
  <c r="J373" i="2"/>
  <c r="F174" i="2"/>
  <c r="F330" i="2"/>
  <c r="H426" i="2"/>
  <c r="G431" i="2"/>
  <c r="E252" i="2"/>
  <c r="I447" i="2"/>
  <c r="E442" i="2"/>
  <c r="E171" i="2"/>
  <c r="E483" i="2"/>
  <c r="I200" i="2"/>
  <c r="J383" i="2"/>
  <c r="E83" i="2"/>
  <c r="J457" i="2"/>
  <c r="G151" i="2"/>
  <c r="G217" i="2"/>
  <c r="I342" i="2"/>
  <c r="G80" i="2"/>
  <c r="I456" i="2"/>
  <c r="H147" i="2"/>
  <c r="J249" i="2"/>
  <c r="J75" i="2"/>
  <c r="J348" i="2"/>
  <c r="E352" i="2"/>
  <c r="E450" i="2"/>
  <c r="F440" i="2"/>
  <c r="J180" i="2"/>
  <c r="H178" i="2"/>
  <c r="H76" i="2"/>
  <c r="E197" i="2"/>
  <c r="I195" i="2"/>
  <c r="F372" i="2"/>
  <c r="G239" i="2"/>
  <c r="G264" i="2"/>
  <c r="H387" i="2"/>
  <c r="J218" i="2"/>
  <c r="G156" i="2"/>
  <c r="F165" i="2"/>
  <c r="H400" i="2"/>
  <c r="J270" i="2"/>
  <c r="H466" i="2"/>
  <c r="F460" i="2"/>
  <c r="H335" i="2"/>
  <c r="J432" i="2"/>
  <c r="I347" i="2"/>
  <c r="H243" i="2"/>
  <c r="G81" i="2"/>
  <c r="F146" i="2"/>
  <c r="F335" i="2"/>
  <c r="E390" i="2"/>
  <c r="I437" i="2"/>
  <c r="J341" i="2"/>
  <c r="E209" i="2"/>
  <c r="I480" i="2"/>
  <c r="J256" i="2"/>
  <c r="G147" i="2"/>
  <c r="G193" i="2"/>
  <c r="G172" i="2"/>
  <c r="G157" i="2"/>
  <c r="E211" i="2"/>
  <c r="J472" i="2"/>
  <c r="H453" i="2"/>
  <c r="I239" i="2"/>
  <c r="H184" i="2"/>
  <c r="J468" i="2"/>
  <c r="I161" i="2"/>
  <c r="I79" i="2"/>
  <c r="J451" i="2"/>
  <c r="I250" i="2"/>
  <c r="E481" i="2"/>
  <c r="H277" i="2"/>
  <c r="J200" i="2"/>
  <c r="I164" i="2"/>
  <c r="H389" i="2"/>
  <c r="E427" i="2"/>
  <c r="G77" i="2"/>
  <c r="I352" i="2"/>
  <c r="I62" i="2"/>
  <c r="G160" i="2"/>
  <c r="I434" i="2"/>
  <c r="E490" i="2"/>
  <c r="H433" i="2"/>
  <c r="I396" i="2"/>
  <c r="I157" i="2"/>
  <c r="F207" i="2"/>
  <c r="J179" i="2"/>
  <c r="G330" i="2"/>
  <c r="F396" i="2"/>
  <c r="I357" i="2"/>
  <c r="H489" i="2"/>
  <c r="J182" i="2"/>
  <c r="J397" i="2"/>
  <c r="H224" i="2"/>
  <c r="G447" i="2"/>
  <c r="I345" i="2"/>
  <c r="H349" i="2"/>
  <c r="E384" i="2"/>
  <c r="E340" i="2"/>
  <c r="J344" i="2"/>
  <c r="I283" i="2"/>
  <c r="F199" i="2"/>
  <c r="E331" i="2"/>
  <c r="E256" i="2"/>
  <c r="H347" i="2"/>
  <c r="J76" i="2"/>
  <c r="E219" i="2"/>
  <c r="J192" i="2"/>
  <c r="I331" i="2"/>
  <c r="F435" i="2"/>
  <c r="J253" i="2"/>
  <c r="J282" i="2"/>
  <c r="G199" i="2"/>
  <c r="F186" i="2"/>
  <c r="F246" i="2"/>
  <c r="G479" i="2"/>
  <c r="E455" i="2"/>
  <c r="E400" i="2"/>
  <c r="I393" i="2"/>
  <c r="I252" i="2"/>
  <c r="G391" i="2"/>
  <c r="F424" i="2"/>
  <c r="J407" i="2"/>
  <c r="G263" i="2"/>
  <c r="E401" i="2"/>
  <c r="G368" i="2"/>
  <c r="H439" i="2"/>
  <c r="J80" i="2"/>
  <c r="G429" i="2"/>
  <c r="H440" i="2"/>
  <c r="E170" i="2"/>
  <c r="H260" i="2"/>
  <c r="F463" i="2"/>
  <c r="I418" i="2"/>
  <c r="J146" i="2"/>
  <c r="E57" i="2"/>
  <c r="J346" i="2"/>
  <c r="G352" i="2"/>
  <c r="F164" i="2"/>
  <c r="G282" i="2"/>
  <c r="J159" i="2"/>
  <c r="G397" i="2"/>
  <c r="H284" i="2"/>
  <c r="G422" i="2"/>
  <c r="J402" i="2"/>
  <c r="G373" i="2"/>
  <c r="E346" i="2"/>
  <c r="I67" i="2" a="1"/>
  <c r="H196" i="2"/>
  <c r="E238" i="2"/>
  <c r="I379" i="2"/>
  <c r="G489" i="2"/>
  <c r="H403" i="2"/>
  <c r="F269" i="2"/>
  <c r="G72" i="2" a="1"/>
  <c r="H151" i="2"/>
  <c r="E414" i="2"/>
  <c r="H352" i="2"/>
  <c r="F390" i="2"/>
  <c r="G60" i="2"/>
  <c r="I366" i="2"/>
  <c r="G163" i="2"/>
  <c r="H264" i="2"/>
  <c r="H162" i="2"/>
  <c r="G402" i="2"/>
  <c r="G339" i="2"/>
  <c r="E80" i="2"/>
  <c r="F217" i="2"/>
  <c r="F263" i="2"/>
  <c r="F474" i="2"/>
  <c r="J162" i="2"/>
  <c r="G424" i="2"/>
  <c r="H382" i="2"/>
  <c r="F79" i="2"/>
  <c r="H478" i="2"/>
  <c r="F360" i="2"/>
  <c r="E388" i="2"/>
  <c r="H66" i="2" a="1"/>
  <c r="J67" i="2" a="1"/>
  <c r="J207" i="2"/>
  <c r="J357" i="2"/>
  <c r="F336" i="2"/>
  <c r="F284" i="2"/>
  <c r="F331" i="2"/>
  <c r="J415" i="2"/>
  <c r="F145" i="2"/>
  <c r="H397" i="2"/>
  <c r="F427" i="2"/>
  <c r="J332" i="2"/>
  <c r="E382" i="2"/>
  <c r="F383" i="2"/>
  <c r="F59" i="2"/>
  <c r="F77" i="2"/>
  <c r="I350" i="2"/>
  <c r="F475" i="2"/>
  <c r="J340" i="2"/>
  <c r="J386" i="2"/>
  <c r="E282" i="2"/>
  <c r="E339" i="2"/>
  <c r="J430" i="2"/>
  <c r="E392" i="2"/>
  <c r="G367" i="2"/>
  <c r="F465" i="2"/>
  <c r="J365" i="2"/>
  <c r="E242" i="2"/>
  <c r="J225" i="2"/>
  <c r="E268" i="2"/>
  <c r="F371" i="2"/>
  <c r="H416" i="2"/>
  <c r="E332" i="2"/>
  <c r="H330" i="2"/>
  <c r="E250" i="2"/>
  <c r="J394" i="2"/>
  <c r="F58" i="2"/>
  <c r="J152" i="2"/>
  <c r="H377" i="2"/>
  <c r="I478" i="2"/>
  <c r="G467" i="2"/>
  <c r="J389" i="2"/>
  <c r="H58" i="2"/>
  <c r="J337" i="2"/>
  <c r="F68" i="2" a="1"/>
  <c r="H219" i="2"/>
  <c r="F216" i="2"/>
  <c r="I348" i="2"/>
  <c r="G335" i="2"/>
  <c r="F152" i="2"/>
  <c r="G480" i="2"/>
  <c r="F344" i="2"/>
  <c r="J165" i="2"/>
  <c r="E454" i="2"/>
  <c r="I369" i="2"/>
  <c r="E479" i="2"/>
  <c r="E330" i="2"/>
  <c r="I365" i="2"/>
  <c r="E81" i="2"/>
  <c r="I60" i="2"/>
  <c r="E63" i="2"/>
  <c r="J167" i="2"/>
  <c r="E199" i="2"/>
  <c r="G240" i="2"/>
  <c r="H415" i="2"/>
  <c r="E436" i="2"/>
  <c r="J169" i="2"/>
  <c r="I333" i="2"/>
  <c r="I465" i="2"/>
  <c r="G379" i="2"/>
  <c r="E473" i="2"/>
  <c r="E269" i="2"/>
  <c r="F436" i="2"/>
  <c r="E198" i="2"/>
  <c r="J257" i="2"/>
  <c r="F490" i="2"/>
  <c r="I240" i="2"/>
  <c r="H278" i="2"/>
  <c r="J385" i="2"/>
  <c r="J330" i="2"/>
  <c r="H230" i="2"/>
  <c r="H485" i="2"/>
  <c r="H462" i="2"/>
  <c r="E440" i="2"/>
  <c r="I469" i="2"/>
  <c r="H442" i="2"/>
  <c r="E70" i="2" a="1"/>
  <c r="H256" i="2"/>
  <c r="J381" i="2"/>
  <c r="I406" i="2"/>
  <c r="F434" i="2"/>
  <c r="G488" i="2"/>
  <c r="J352" i="2"/>
  <c r="I344" i="2"/>
  <c r="H428" i="2"/>
  <c r="G75" i="2"/>
  <c r="J371" i="2"/>
  <c r="E158" i="2"/>
  <c r="I340" i="2"/>
  <c r="F238" i="2"/>
  <c r="G351" i="2"/>
  <c r="E387" i="2"/>
  <c r="J355" i="2"/>
  <c r="I451" i="2"/>
  <c r="I420" i="2"/>
  <c r="F171" i="2"/>
  <c r="H169" i="2"/>
  <c r="J354" i="2"/>
  <c r="F453" i="2"/>
  <c r="E438" i="2"/>
  <c r="G186" i="2"/>
  <c r="E151" i="2"/>
  <c r="J243" i="2"/>
  <c r="E58" i="2"/>
  <c r="J384" i="2"/>
  <c r="F179" i="2"/>
  <c r="J183" i="2"/>
  <c r="F163" i="2"/>
  <c r="F194" i="2"/>
  <c r="G194" i="2"/>
  <c r="J81" i="2"/>
  <c r="G207" i="2"/>
  <c r="I169" i="2"/>
  <c r="E152" i="2"/>
  <c r="H218" i="2"/>
  <c r="I172" i="2"/>
  <c r="H158" i="2"/>
  <c r="E236" i="2"/>
  <c r="G259" i="2"/>
  <c r="G84" i="2"/>
  <c r="J483" i="2"/>
  <c r="H268" i="2"/>
  <c r="H273" i="2"/>
  <c r="I229" i="2"/>
  <c r="G416" i="2"/>
  <c r="H371" i="2"/>
  <c r="H436" i="2"/>
  <c r="G377" i="2"/>
  <c r="J423" i="2"/>
  <c r="E461" i="2"/>
  <c r="J265" i="2"/>
  <c r="J426" i="2"/>
  <c r="G223" i="2"/>
  <c r="G246" i="2"/>
  <c r="I156" i="2"/>
  <c r="I235" i="2"/>
  <c r="F76" i="2"/>
  <c r="E161" i="2"/>
  <c r="F461" i="2"/>
  <c r="F67" i="2" a="1"/>
  <c r="F208" i="2"/>
  <c r="I248" i="2"/>
  <c r="I38" i="2"/>
  <c r="E194" i="2"/>
  <c r="I149" i="2"/>
  <c r="F451" i="2"/>
  <c r="E358" i="2"/>
  <c r="J449" i="2"/>
  <c r="I223" i="2"/>
  <c r="H350" i="2"/>
  <c r="I266" i="2"/>
  <c r="J184" i="2"/>
  <c r="J280" i="2"/>
  <c r="I162" i="2"/>
  <c r="G382" i="2"/>
  <c r="G192" i="2"/>
  <c r="F388" i="2"/>
  <c r="G348" i="2"/>
  <c r="J347" i="2"/>
  <c r="G333" i="2"/>
  <c r="I486" i="2"/>
  <c r="F488" i="2"/>
  <c r="H180" i="2"/>
  <c r="F161" i="2"/>
  <c r="I251" i="2"/>
  <c r="J259" i="2"/>
  <c r="F423" i="2"/>
  <c r="G372" i="2"/>
  <c r="J262" i="2"/>
  <c r="J416" i="2"/>
  <c r="E437" i="2"/>
  <c r="G345" i="2"/>
  <c r="I231" i="2"/>
  <c r="J185" i="2"/>
  <c r="J488" i="2"/>
  <c r="F456" i="2"/>
  <c r="G427" i="2"/>
  <c r="E428" i="2"/>
  <c r="E203" i="2"/>
  <c r="I417" i="2"/>
  <c r="H435" i="2"/>
  <c r="J398" i="2"/>
  <c r="F239" i="2"/>
  <c r="F438" i="2"/>
  <c r="G381" i="2"/>
  <c r="F433" i="2"/>
  <c r="I488" i="2"/>
  <c r="H193" i="2"/>
  <c r="I426" i="2"/>
  <c r="I265" i="2"/>
  <c r="E342" i="2"/>
  <c r="G277" i="2"/>
  <c r="E195" i="2"/>
  <c r="G260" i="2"/>
  <c r="G490" i="2"/>
  <c r="G472" i="2"/>
  <c r="J251" i="2"/>
  <c r="H332" i="2"/>
  <c r="G249" i="2"/>
  <c r="H345" i="2"/>
  <c r="J202" i="2"/>
  <c r="H381" i="2"/>
  <c r="E248" i="2"/>
  <c r="I50" i="2" l="1"/>
  <c r="I49" i="2"/>
  <c r="I51" i="2"/>
  <c r="I44" i="2"/>
  <c r="I52" i="2"/>
  <c r="I53" i="2"/>
  <c r="I42" i="2"/>
  <c r="I48" i="2"/>
  <c r="I43" i="2"/>
  <c r="I45" i="2"/>
  <c r="F67" i="2"/>
  <c r="E70" i="2"/>
  <c r="F68" i="2"/>
  <c r="J67" i="2"/>
  <c r="H66" i="2"/>
  <c r="G72" i="2"/>
  <c r="I67" i="2"/>
  <c r="E68" i="2"/>
  <c r="J49" i="2"/>
  <c r="J51" i="2"/>
  <c r="J48" i="2"/>
  <c r="J50" i="2"/>
  <c r="J45" i="2"/>
  <c r="J52" i="2"/>
  <c r="J42" i="2"/>
  <c r="J53" i="2"/>
  <c r="J43" i="2"/>
  <c r="J44" i="2"/>
  <c r="G66" i="2"/>
  <c r="G68" i="2"/>
  <c r="F66" i="2"/>
  <c r="I68" i="2"/>
  <c r="I66" i="2"/>
  <c r="G71" i="2"/>
  <c r="H70" i="2"/>
  <c r="E72" i="2"/>
  <c r="J70" i="2"/>
  <c r="I69" i="2"/>
  <c r="I71" i="2"/>
  <c r="H72" i="2"/>
  <c r="G70" i="2"/>
  <c r="I70" i="2"/>
  <c r="E50" i="2"/>
  <c r="E53" i="2"/>
  <c r="E44" i="2"/>
  <c r="E52" i="2"/>
  <c r="E48" i="2"/>
  <c r="E49" i="2"/>
  <c r="E43" i="2"/>
  <c r="E51" i="2"/>
  <c r="E45" i="2"/>
  <c r="F72" i="2"/>
  <c r="H69" i="2"/>
  <c r="J66" i="2"/>
  <c r="F69" i="2"/>
  <c r="F70" i="2"/>
  <c r="H68" i="2"/>
  <c r="N294" i="2"/>
  <c r="J71" i="2"/>
  <c r="G69" i="2"/>
  <c r="J72" i="2"/>
  <c r="E71" i="2"/>
  <c r="G43" i="2"/>
  <c r="G44" i="2"/>
  <c r="G48" i="2"/>
  <c r="G49" i="2"/>
  <c r="G52" i="2"/>
  <c r="G50" i="2"/>
  <c r="G51" i="2"/>
  <c r="G42" i="2"/>
  <c r="G45" i="2"/>
  <c r="G53" i="2"/>
  <c r="J68" i="2"/>
  <c r="F50" i="2"/>
  <c r="F44" i="2"/>
  <c r="F48" i="2"/>
  <c r="F51" i="2"/>
  <c r="F43" i="2"/>
  <c r="F52" i="2"/>
  <c r="F53" i="2"/>
  <c r="F49" i="2"/>
  <c r="F45" i="2"/>
  <c r="F42" i="2"/>
  <c r="H67" i="2"/>
  <c r="J69" i="2"/>
  <c r="E67" i="2"/>
  <c r="I72" i="2"/>
  <c r="F71" i="2"/>
  <c r="G67" i="2"/>
  <c r="H71" i="2"/>
  <c r="H50" i="2"/>
  <c r="H44" i="2"/>
  <c r="H48" i="2"/>
  <c r="H52" i="2"/>
  <c r="H53" i="2"/>
  <c r="H45" i="2"/>
  <c r="H43" i="2"/>
  <c r="H42" i="2"/>
  <c r="H49" i="2"/>
  <c r="H51" i="2"/>
  <c r="E69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<sst xmlns="http://schemas.openxmlformats.org/spreadsheetml/2006/main" count="1008" uniqueCount="495">
  <si>
    <t xml:space="preserve"> </t>
  </si>
  <si>
    <t>LZZ</t>
  </si>
  <si>
    <t>Lohnzahlungszeitraum</t>
  </si>
  <si>
    <t>LohnZZ</t>
  </si>
  <si>
    <t>STKL</t>
  </si>
  <si>
    <t>Lohnsteuerklasse</t>
  </si>
  <si>
    <t>LohnStKl</t>
  </si>
  <si>
    <t>F</t>
  </si>
  <si>
    <t>bei Steuerklasse IV ggf. Faktor</t>
  </si>
  <si>
    <t>Faktor4</t>
  </si>
  <si>
    <t>RE4</t>
  </si>
  <si>
    <t>Steuerpfl. Bruttolohn für den LZZ</t>
  </si>
  <si>
    <t>LZZBrutto</t>
  </si>
  <si>
    <t>LZZFREIB</t>
  </si>
  <si>
    <t>LZZFreibetrag</t>
  </si>
  <si>
    <t>KRV</t>
  </si>
  <si>
    <t>Rentenversicherungstatus</t>
  </si>
  <si>
    <t>RVStatus</t>
  </si>
  <si>
    <t>GebJahr</t>
  </si>
  <si>
    <t>Geburtsjahr</t>
  </si>
  <si>
    <t>PKV</t>
  </si>
  <si>
    <t>KVStatus</t>
  </si>
  <si>
    <t>KVMonat</t>
  </si>
  <si>
    <t>KVZ</t>
  </si>
  <si>
    <t>Krankenversicherung-Zusatzbeitrag</t>
  </si>
  <si>
    <t>KVZSatz</t>
  </si>
  <si>
    <t>PVZ</t>
  </si>
  <si>
    <t>PVStatus</t>
  </si>
  <si>
    <t>PVS</t>
  </si>
  <si>
    <t>Pflegeversicherung im Land Sachsen</t>
  </si>
  <si>
    <t>PVSachsen</t>
  </si>
  <si>
    <t>ZKF</t>
  </si>
  <si>
    <t>AnzahlKFB</t>
  </si>
  <si>
    <t>SONSTB</t>
  </si>
  <si>
    <t>sonstBez</t>
  </si>
  <si>
    <t>mehrjBez</t>
  </si>
  <si>
    <t>Abfindg</t>
  </si>
  <si>
    <t>JRE4</t>
  </si>
  <si>
    <t>JVBEZ</t>
  </si>
  <si>
    <t>VJAHR</t>
  </si>
  <si>
    <t>VBEZM</t>
  </si>
  <si>
    <t>ZMVB</t>
  </si>
  <si>
    <t>VBEZ</t>
  </si>
  <si>
    <t>VBEZS</t>
  </si>
  <si>
    <t>VBS</t>
  </si>
  <si>
    <t>VKAPA</t>
  </si>
  <si>
    <t>STERBE</t>
  </si>
  <si>
    <t>WestOst</t>
  </si>
  <si>
    <t>gering</t>
  </si>
  <si>
    <t>gleit</t>
  </si>
  <si>
    <t>Tabelle A:</t>
  </si>
  <si>
    <t>Lohnsteuer für LZZ</t>
  </si>
  <si>
    <t>Solidariätszuschlag für LZZ</t>
  </si>
  <si>
    <t>Kirchensteuer 8 % für LZZ</t>
  </si>
  <si>
    <t>Kirchensteuer 9 % für LZZ</t>
  </si>
  <si>
    <t>Durchschnittsbelastung des Bruttolohns mit LSt</t>
  </si>
  <si>
    <t>Tabelle B:</t>
  </si>
  <si>
    <t>Solidariätszuschlag</t>
  </si>
  <si>
    <t>Kirchensteuer 8 %</t>
  </si>
  <si>
    <t>Kirchensteuer 9 %</t>
  </si>
  <si>
    <t>Tabelle C:</t>
  </si>
  <si>
    <t>Tabelle D:</t>
  </si>
  <si>
    <t>Tabelle E:</t>
  </si>
  <si>
    <t>Tabelle F:</t>
  </si>
  <si>
    <t>BBMG/Monat</t>
  </si>
  <si>
    <t>U1 Umlage-Lohnfortzahlung</t>
  </si>
  <si>
    <t>U2 Umlage-Mutterschaftsgeld</t>
  </si>
  <si>
    <t>U3 Umlage Insolvenzgeld</t>
  </si>
  <si>
    <t>Arbeitnehmerkammer Bremen ggf.</t>
  </si>
  <si>
    <t>Arbeitskammer Saarland ggf.</t>
  </si>
  <si>
    <t>Summe</t>
  </si>
  <si>
    <t>Tabelle G:</t>
  </si>
  <si>
    <t>zre4vp</t>
  </si>
  <si>
    <t>vsp</t>
  </si>
  <si>
    <t>zve</t>
  </si>
  <si>
    <t>solzlzz</t>
  </si>
  <si>
    <t>Die folgenden Daten wurden den obigen Berechnungen zugrunde gelegt:</t>
  </si>
  <si>
    <t>lstlzz</t>
  </si>
  <si>
    <t>Bezeichnung lt. PAP</t>
  </si>
  <si>
    <t>aus Argumentelist</t>
  </si>
  <si>
    <t>Faktor</t>
  </si>
  <si>
    <t>Brutto für Lohnzahlungszeitraum</t>
  </si>
  <si>
    <t>Freibetrag für Lohnzahlungszeitraum</t>
  </si>
  <si>
    <t>Monatsbeitrag zur privaten KV</t>
  </si>
  <si>
    <t>Krankenversicherung, gesetzlich oder privat</t>
  </si>
  <si>
    <t>Zuschlagsatz private KV</t>
  </si>
  <si>
    <t>Anzahl der Kinderfreibeträge</t>
  </si>
  <si>
    <t>sonstiger Bezug</t>
  </si>
  <si>
    <t>Bezug für mehrjährige Tätigkeit</t>
  </si>
  <si>
    <t>kist8lzz</t>
  </si>
  <si>
    <t>kist9lzz</t>
  </si>
  <si>
    <t>in Lohnsteuerklasse --&gt;</t>
  </si>
  <si>
    <t>Grenzbelastung der letzten …</t>
  </si>
  <si>
    <t>BBMG absolut</t>
  </si>
  <si>
    <t>BBMG aktuell</t>
  </si>
  <si>
    <t>Beitragssatz ist krankenkassenabhängig</t>
  </si>
  <si>
    <t>Lohnsteuer</t>
  </si>
  <si>
    <t>RV</t>
  </si>
  <si>
    <t>KV</t>
  </si>
  <si>
    <t>PV</t>
  </si>
  <si>
    <t>AV</t>
  </si>
  <si>
    <t>AG+AN (%)</t>
  </si>
  <si>
    <t>Beitrag AG+AN (€)</t>
  </si>
  <si>
    <r>
      <rPr>
        <sz val="11"/>
        <color rgb="FFFFFF00"/>
        <rFont val="Calibri"/>
        <family val="2"/>
      </rPr>
      <t>↓</t>
    </r>
    <r>
      <rPr>
        <sz val="11"/>
        <color rgb="FFFFFF00"/>
        <rFont val="Cambria"/>
        <family val="2"/>
        <scheme val="major"/>
      </rPr>
      <t>Argumenteliste</t>
    </r>
    <r>
      <rPr>
        <sz val="11"/>
        <color rgb="FFFFFF00"/>
        <rFont val="Calibri"/>
        <family val="2"/>
      </rPr>
      <t>↓</t>
    </r>
  </si>
  <si>
    <t>2 = Minijob in Privathaushalt, 3 = in gewerbl. Unternehmen, 4 = Ausbildungsverhältnis</t>
  </si>
  <si>
    <t>1 = mit Gleitzonenberechnung</t>
  </si>
  <si>
    <t>AG</t>
  </si>
  <si>
    <t>AN</t>
  </si>
  <si>
    <t>AG (%)</t>
  </si>
  <si>
    <t>AG (€)</t>
  </si>
  <si>
    <t>AN (%)</t>
  </si>
  <si>
    <t>AN (€)</t>
  </si>
  <si>
    <t>AG %</t>
  </si>
  <si>
    <t>AN %</t>
  </si>
  <si>
    <t>ohne Umlagen</t>
  </si>
  <si>
    <t>mit Umlagen</t>
  </si>
  <si>
    <t>PVM</t>
  </si>
  <si>
    <t>zre4vp * tbsvorv, begrenzt auf VHB</t>
  </si>
  <si>
    <t>Freibetrag für den Lohnzahlungszeitraum</t>
  </si>
  <si>
    <t>gRV</t>
  </si>
  <si>
    <t>gAV</t>
  </si>
  <si>
    <t>kein Höchstbetrag ?</t>
  </si>
  <si>
    <t>Höchstbetrag RVBMG West ?</t>
  </si>
  <si>
    <t>daraus errechnete Werte</t>
  </si>
  <si>
    <t>Zuwachs</t>
  </si>
  <si>
    <t>VBEZ Kapitalauszahlung</t>
  </si>
  <si>
    <t>in JRE4/VJBRUTTO enthaltene VBEZ für LZZ</t>
  </si>
  <si>
    <t>ohne Funktion</t>
  </si>
  <si>
    <t>Beitragsbemessungsgrenze</t>
  </si>
  <si>
    <t>Arbeitnehmerbeitrag Sozialversicherung (Einzelheiten s. u. Abschn. F)</t>
  </si>
  <si>
    <t>lzz =lohnzz</t>
  </si>
  <si>
    <t>stkl = lohnstkl</t>
  </si>
  <si>
    <t>f = faktor4</t>
  </si>
  <si>
    <t>re4 = lzzbrutto</t>
  </si>
  <si>
    <t>lzzfreib = lzzfreibetrag</t>
  </si>
  <si>
    <t>krv = rvstatus</t>
  </si>
  <si>
    <t>pkpv = kvmonat * 100</t>
  </si>
  <si>
    <t>pkv = kvstatus</t>
  </si>
  <si>
    <t>kvz = kvzsatz * 100</t>
  </si>
  <si>
    <t>pvz = pvstatus</t>
  </si>
  <si>
    <t>pvs = pvsachsen</t>
  </si>
  <si>
    <t>zkf = anzahlkfb</t>
  </si>
  <si>
    <t>vmt = mehrjbezug * 100</t>
  </si>
  <si>
    <t>entsch = abfindung * 100</t>
  </si>
  <si>
    <t>jre4 = vjbrutto * 100</t>
  </si>
  <si>
    <t xml:space="preserve">sonstb = sonstigerbezug </t>
  </si>
  <si>
    <t>Zuschlag / Abschlag für PV-Kinder</t>
  </si>
  <si>
    <t>PV-Sonderregelung Land Sachsen</t>
  </si>
  <si>
    <t>Entschädigung / Abfindung</t>
  </si>
  <si>
    <t>vkv = pkpv * 12</t>
  </si>
  <si>
    <t>Jahresbeitrag zur privaten KV/PV</t>
  </si>
  <si>
    <t>aus MSONST</t>
  </si>
  <si>
    <t>Lohnsteuer für den Lohnzahlungszeitraum (LZZ)</t>
  </si>
  <si>
    <t>Soli für den LZZ</t>
  </si>
  <si>
    <t>8 % Kirchensteuer für den LZZ</t>
  </si>
  <si>
    <t>9 % Kirchensteuer für den LZZ</t>
  </si>
  <si>
    <t>LSTOSO</t>
  </si>
  <si>
    <r>
      <t xml:space="preserve">Zahl der Kinderfreibeträge - ZKF, </t>
    </r>
    <r>
      <rPr>
        <sz val="11"/>
        <color rgb="FFFFFF00"/>
        <rFont val="Cambria"/>
        <family val="1"/>
        <scheme val="major"/>
      </rPr>
      <t>notwendig bei StKl 2</t>
    </r>
  </si>
  <si>
    <t>aus STSMIN</t>
  </si>
  <si>
    <t>aus MSOLZSTS</t>
  </si>
  <si>
    <t>SONSTENT</t>
  </si>
  <si>
    <t>Sterbegeld bei VBEZ sowie Kapitalauszahlungen/Abfindungen</t>
  </si>
  <si>
    <t>sts</t>
  </si>
  <si>
    <t>solzs</t>
  </si>
  <si>
    <t>bks8lzz</t>
  </si>
  <si>
    <t>bks9lzz</t>
  </si>
  <si>
    <t>einschließlich Abfindungen, Entschädigungen</t>
  </si>
  <si>
    <t>Entschädigungen iSv § 24 Nr.1</t>
  </si>
  <si>
    <t>vJBrutto</t>
  </si>
  <si>
    <t>Voraussichtliches Jahresbrutto</t>
  </si>
  <si>
    <r>
      <t>für Berechnung Altersentlastungsbetrag [</t>
    </r>
    <r>
      <rPr>
        <sz val="10"/>
        <color theme="1"/>
        <rFont val="Cambria"/>
        <family val="1"/>
      </rPr>
      <t>hier ohne Funktion]</t>
    </r>
  </si>
  <si>
    <t>Sonstige Bezüge</t>
  </si>
  <si>
    <t>1 = West,   2 = Ost:  Achtung wenn oben Sachsenzuschlag, dann "2""</t>
  </si>
  <si>
    <r>
      <t>Grenzbelastung</t>
    </r>
    <r>
      <rPr>
        <sz val="10"/>
        <color theme="1"/>
        <rFont val="Cambria"/>
        <family val="1"/>
      </rPr>
      <t xml:space="preserve"> nur korrekt, wenn LZZ = Jahr</t>
    </r>
  </si>
  <si>
    <t>Eintrag 1,0 ergibt 100 % Lohnsteuer der Steuerklasse IV</t>
  </si>
  <si>
    <r>
      <t>einschließlich Versorgungsbezüge,</t>
    </r>
    <r>
      <rPr>
        <sz val="10"/>
        <color theme="1"/>
        <rFont val="Cambria"/>
        <family val="1"/>
      </rPr>
      <t xml:space="preserve"> jedoch ohne sonstige Bezüge (SONSTB)</t>
    </r>
  </si>
  <si>
    <t>Monatsbeitrag ggf. incl. Zusatzbeitrag eintragen, bei KV-Status "0" wird Eintrag ignoriert</t>
  </si>
  <si>
    <t>Zusatzbeitragsatz gKV (AN+AG), Achtung: ggf. auch im Makro AMSV und AMLohnabgaben anpassen!</t>
  </si>
  <si>
    <r>
      <t xml:space="preserve">1 = Jahr,     2 = Monat,     3 = Woche,     4 = Tag;         </t>
    </r>
    <r>
      <rPr>
        <sz val="10"/>
        <color theme="1"/>
        <rFont val="Cambria"/>
        <family val="1"/>
      </rPr>
      <t>bei Berechnung mit sonstB immer Jahr = 1</t>
    </r>
  </si>
  <si>
    <t>lstoso</t>
  </si>
  <si>
    <t>lstso</t>
  </si>
  <si>
    <t>st</t>
  </si>
  <si>
    <t>SOLZS = Solidariätszuschlag</t>
  </si>
  <si>
    <t>ohne SONSTB, ohne SONSTENT</t>
  </si>
  <si>
    <t>voraussichtl. Jahresbrutto, vjbrutto</t>
  </si>
  <si>
    <t>solzsbmg</t>
  </si>
  <si>
    <t xml:space="preserve"> zkf</t>
  </si>
  <si>
    <t xml:space="preserve"> x</t>
  </si>
  <si>
    <t xml:space="preserve"> solzszve</t>
  </si>
  <si>
    <t xml:space="preserve"> st</t>
  </si>
  <si>
    <t xml:space="preserve"> solzfrei</t>
  </si>
  <si>
    <t>aus MOSONST</t>
  </si>
  <si>
    <t xml:space="preserve"> sonstb</t>
  </si>
  <si>
    <t xml:space="preserve"> sonstent</t>
  </si>
  <si>
    <t xml:space="preserve"> re4</t>
  </si>
  <si>
    <t xml:space="preserve"> jre4</t>
  </si>
  <si>
    <t xml:space="preserve"> zre4</t>
  </si>
  <si>
    <t xml:space="preserve"> zre4j</t>
  </si>
  <si>
    <t xml:space="preserve"> zvbezj</t>
  </si>
  <si>
    <t xml:space="preserve"> zre4vp</t>
  </si>
  <si>
    <t xml:space="preserve"> fvbz</t>
  </si>
  <si>
    <t xml:space="preserve"> alte</t>
  </si>
  <si>
    <t xml:space="preserve"> ztabfb</t>
  </si>
  <si>
    <t xml:space="preserve"> zve</t>
  </si>
  <si>
    <t xml:space="preserve"> lstoso</t>
  </si>
  <si>
    <t xml:space="preserve"> jre4ent</t>
  </si>
  <si>
    <t xml:space="preserve"> vsp</t>
  </si>
  <si>
    <t xml:space="preserve"> vfrbs2</t>
  </si>
  <si>
    <t>aus MRE4SOnST</t>
  </si>
  <si>
    <t xml:space="preserve"> zvbez</t>
  </si>
  <si>
    <t xml:space="preserve"> fvbzso</t>
  </si>
  <si>
    <t>aus uptab25</t>
  </si>
  <si>
    <t xml:space="preserve"> tzve</t>
  </si>
  <si>
    <t xml:space="preserve"> gfb</t>
  </si>
  <si>
    <t>aus upmlst</t>
  </si>
  <si>
    <t xml:space="preserve"> st1</t>
  </si>
  <si>
    <t xml:space="preserve"> st2</t>
  </si>
  <si>
    <t xml:space="preserve"> diff</t>
  </si>
  <si>
    <t xml:space="preserve"> mist</t>
  </si>
  <si>
    <t xml:space="preserve"> zx</t>
  </si>
  <si>
    <t xml:space="preserve"> vkv</t>
  </si>
  <si>
    <r>
      <t>in sonstb enthalten,</t>
    </r>
    <r>
      <rPr>
        <sz val="10"/>
        <color rgb="FFFFFF00"/>
        <rFont val="Cambria"/>
        <family val="1"/>
        <scheme val="major"/>
      </rPr>
      <t xml:space="preserve"> bei VSP nicht berücksichtigt!</t>
    </r>
  </si>
  <si>
    <t>LSt ohne Entschädigung</t>
  </si>
  <si>
    <t>LSt mit Entschädigung</t>
  </si>
  <si>
    <t>ohne sonstb</t>
  </si>
  <si>
    <t>mit sonstb</t>
  </si>
  <si>
    <t>Steuerklasse</t>
  </si>
  <si>
    <t xml:space="preserve"> vsp2</t>
  </si>
  <si>
    <t xml:space="preserve"> vsp3</t>
  </si>
  <si>
    <t xml:space="preserve"> vspn</t>
  </si>
  <si>
    <t>aus mre4jl</t>
  </si>
  <si>
    <t>aus mre4</t>
  </si>
  <si>
    <t>aus mre4abz</t>
  </si>
  <si>
    <t>aus mberech</t>
  </si>
  <si>
    <t>aus mre4alte</t>
  </si>
  <si>
    <t>aus mztabfb</t>
  </si>
  <si>
    <t xml:space="preserve"> anp</t>
  </si>
  <si>
    <t xml:space="preserve"> anppassic</t>
  </si>
  <si>
    <t xml:space="preserve"> anpaktiv</t>
  </si>
  <si>
    <t xml:space="preserve"> efa</t>
  </si>
  <si>
    <t xml:space="preserve"> kfb</t>
  </si>
  <si>
    <t xml:space="preserve"> kfb25</t>
  </si>
  <si>
    <t xml:space="preserve"> sap</t>
  </si>
  <si>
    <t xml:space="preserve">  zvbez</t>
  </si>
  <si>
    <t>aus mst5_6</t>
  </si>
  <si>
    <t xml:space="preserve"> W2STKL5</t>
  </si>
  <si>
    <t xml:space="preserve"> W3STKL5</t>
  </si>
  <si>
    <t>vergl</t>
  </si>
  <si>
    <t xml:space="preserve"> hoch</t>
  </si>
  <si>
    <t xml:space="preserve">  st</t>
  </si>
  <si>
    <t xml:space="preserve"> zzx</t>
  </si>
  <si>
    <t xml:space="preserve"> pvsatzan</t>
  </si>
  <si>
    <t xml:space="preserve"> pvsatzag</t>
  </si>
  <si>
    <t xml:space="preserve"> kvsatzan</t>
  </si>
  <si>
    <t xml:space="preserve"> kvsatzag</t>
  </si>
  <si>
    <t xml:space="preserve"> aus up5_6</t>
  </si>
  <si>
    <t>aus mlstjahr</t>
  </si>
  <si>
    <t>aus upevp</t>
  </si>
  <si>
    <t xml:space="preserve"> zx = zve</t>
  </si>
  <si>
    <t xml:space="preserve"> zve * 1,25 oder zve * 0,75</t>
  </si>
  <si>
    <t xml:space="preserve"> ST bei zve*1,25</t>
  </si>
  <si>
    <t xml:space="preserve"> ST bei zve *0,75</t>
  </si>
  <si>
    <t>( St1-St2) * 2</t>
  </si>
  <si>
    <t xml:space="preserve"> Mindeststeuersatz 0,14, wenn MIST &gt;Diff dann ST=MIST</t>
  </si>
  <si>
    <t xml:space="preserve"> ST</t>
  </si>
  <si>
    <t xml:space="preserve"> jbmg</t>
  </si>
  <si>
    <t xml:space="preserve"> solzj</t>
  </si>
  <si>
    <t xml:space="preserve"> solzmin</t>
  </si>
  <si>
    <t xml:space="preserve"> solzlzz</t>
  </si>
  <si>
    <t xml:space="preserve"> jw</t>
  </si>
  <si>
    <t xml:space="preserve"> bk</t>
  </si>
  <si>
    <t xml:space="preserve">aus msolz </t>
  </si>
  <si>
    <t xml:space="preserve"> lstjahr</t>
  </si>
  <si>
    <t>fvb</t>
  </si>
  <si>
    <t>fvbso</t>
  </si>
  <si>
    <t>fvbzso</t>
  </si>
  <si>
    <t xml:space="preserve">fvbz </t>
  </si>
  <si>
    <t>fvbz</t>
  </si>
  <si>
    <t xml:space="preserve"> tst</t>
  </si>
  <si>
    <t>upvkvlzz</t>
  </si>
  <si>
    <t>uplstlzz</t>
  </si>
  <si>
    <t xml:space="preserve"> anteil1</t>
  </si>
  <si>
    <t xml:space="preserve"> lstlzz</t>
  </si>
  <si>
    <t xml:space="preserve"> uptab25</t>
  </si>
  <si>
    <t xml:space="preserve"> bbgrv</t>
  </si>
  <si>
    <t xml:space="preserve"> rvsatzan</t>
  </si>
  <si>
    <t xml:space="preserve"> pvsatzkz</t>
  </si>
  <si>
    <t xml:space="preserve"> pvsatzkm</t>
  </si>
  <si>
    <t xml:space="preserve"> w1</t>
  </si>
  <si>
    <t>w2</t>
  </si>
  <si>
    <t>w3</t>
  </si>
  <si>
    <t xml:space="preserve"> anppassiv</t>
  </si>
  <si>
    <t xml:space="preserve"> kfb </t>
  </si>
  <si>
    <t>kvzsatz</t>
  </si>
  <si>
    <t>aus upvkv</t>
  </si>
  <si>
    <t>jre4</t>
  </si>
  <si>
    <t xml:space="preserve"> vkvlzz</t>
  </si>
  <si>
    <t>nur wenn LZZ=1</t>
  </si>
  <si>
    <t>Durchschnittsbelastung des Bruttolohns mit LSt+Solz</t>
  </si>
  <si>
    <t>Durchschnittsbelastung des Bruttolohns mit LSt+Solz+8%kist</t>
  </si>
  <si>
    <t>Durchschnittsbelastung des Bruttolohns mit LSt+Solz+9%kist</t>
  </si>
  <si>
    <t>Durchschnittsbelastung des Bruttolohns mit LSt, Solz, SV</t>
  </si>
  <si>
    <t>Durchschnittsbelastung des Bruttolohns mit LSt, Solz, SV, 8 %kist</t>
  </si>
  <si>
    <t>Durchschnittsbelastung des Bruttolohns mit LSt, Solz, SV, 9 %kist</t>
  </si>
  <si>
    <t>Lohnsteuer für sonstigen Bezug</t>
  </si>
  <si>
    <t>Solidariätszuschlag für sonstigen Bezug</t>
  </si>
  <si>
    <t>LSTSO</t>
  </si>
  <si>
    <t>zre4j</t>
  </si>
  <si>
    <t>jre4ent</t>
  </si>
  <si>
    <t>ztabfb</t>
  </si>
  <si>
    <t>vkv</t>
  </si>
  <si>
    <t>zvbezj</t>
  </si>
  <si>
    <t>vbezbso</t>
  </si>
  <si>
    <t>vkvsonst</t>
  </si>
  <si>
    <t>bks8</t>
  </si>
  <si>
    <t>bks9</t>
  </si>
  <si>
    <t>mbv</t>
  </si>
  <si>
    <t>bk</t>
  </si>
  <si>
    <t>bks</t>
  </si>
  <si>
    <t>solzfrei</t>
  </si>
  <si>
    <t>pkv</t>
  </si>
  <si>
    <t xml:space="preserve"> k</t>
  </si>
  <si>
    <t xml:space="preserve"> bmg</t>
  </si>
  <si>
    <t xml:space="preserve"> hbalte</t>
  </si>
  <si>
    <t xml:space="preserve"> hfvbzso</t>
  </si>
  <si>
    <t xml:space="preserve"> hfvbz </t>
  </si>
  <si>
    <t xml:space="preserve"> vbez</t>
  </si>
  <si>
    <t>lzzfreib</t>
  </si>
  <si>
    <t>jlfreib</t>
  </si>
  <si>
    <t>lzzhinzu</t>
  </si>
  <si>
    <t>sonstb</t>
  </si>
  <si>
    <t xml:space="preserve"> zre4j </t>
  </si>
  <si>
    <t xml:space="preserve"> wvfrbo</t>
  </si>
  <si>
    <t>St ohne sonstigen Bezug, von MOSONST</t>
  </si>
  <si>
    <t>St mit sonstigen Bezug, von MSONST</t>
  </si>
  <si>
    <t>jlhinzu</t>
  </si>
  <si>
    <t xml:space="preserve"> vbezbso</t>
  </si>
  <si>
    <t>voraussichtliches jahresbrutto</t>
  </si>
  <si>
    <t>lzzfrei</t>
  </si>
  <si>
    <t>vjbrutt</t>
  </si>
  <si>
    <t>sonst</t>
  </si>
  <si>
    <t>Prüftabelle zum Abgleich mit der Prüftabelle des PAP</t>
  </si>
  <si>
    <t>mehrj</t>
  </si>
  <si>
    <t>KVZMonat</t>
  </si>
  <si>
    <t>abfind</t>
  </si>
  <si>
    <t>(StKl. II = 0)</t>
  </si>
  <si>
    <t>Jahresbrutto</t>
  </si>
  <si>
    <t>Besondere maschinelle Jahreslohnsteuer</t>
  </si>
  <si>
    <t xml:space="preserve">Freibetrag für den LZZ </t>
  </si>
  <si>
    <t>nur wenn sonstb &gt;0</t>
  </si>
  <si>
    <t>nicht belegt</t>
  </si>
  <si>
    <t>anteil1</t>
  </si>
  <si>
    <t>private KV, ohne AG-Zuschuss</t>
  </si>
  <si>
    <t>MindestVP</t>
  </si>
  <si>
    <t>private KV-Beiträge, Jahresbetrag von KV-Monat</t>
  </si>
  <si>
    <t>private KV, Jahresbetrag</t>
  </si>
  <si>
    <t>private KV, LZZ</t>
  </si>
  <si>
    <t>Kranken+Pflegeversicherung Monatsbeitrag (privat versichert)</t>
  </si>
  <si>
    <t>erm.KVSatz/2 + KVZ/2, für VSP-Berechnung ermäßigt. KVSatz</t>
  </si>
  <si>
    <t>erm.KVSatz/2 + KVZ/2, für AG-Zuschuss bei privat. KV</t>
  </si>
  <si>
    <t>Summe der berücksichtigten Kinderfreibeträge</t>
  </si>
  <si>
    <t>Summe der Tabellenfreibeträge</t>
  </si>
  <si>
    <t>zre4vp * rvsatzan, nur wenn rentenversicherungspflicht</t>
  </si>
  <si>
    <t>Versorgungsbezüge, mtl, in Cent</t>
  </si>
  <si>
    <t>alter1</t>
  </si>
  <si>
    <t>ajahr</t>
  </si>
  <si>
    <t>Zahl der Monate für die im aktuellen Jahr VBEZ gezahlt werden</t>
  </si>
  <si>
    <t>in LZZBRUTTO=RE4  enthaltene Versorgungsbezüge</t>
  </si>
  <si>
    <t>in SONSTB enthaltene VBEZ</t>
  </si>
  <si>
    <t>VBEZ im Januar 2005 bzw. für den ersten vollen Monat</t>
  </si>
  <si>
    <t>Jahr, in dem der VBEZ erstmalig gewährt wurde</t>
  </si>
  <si>
    <t>voraussichtliche Sonderzahlung von VBEZ im Jahr des Versorgungsbeginns</t>
  </si>
  <si>
    <t>LZZBRUTTO in Ct</t>
  </si>
  <si>
    <t>LZZBRUTTO hochgerechnet auf Jahr, nach Abzug FVB</t>
  </si>
  <si>
    <t>LZZBRUTTO hochgerechnet auf Jahr, vor Abzug FVB</t>
  </si>
  <si>
    <t>Versorgungsbezüge, hochgerechnet auf Jahr</t>
  </si>
  <si>
    <t>maximaler FVBZ bei sonstigem Bezug</t>
  </si>
  <si>
    <t>FVBZ bei sonstigem Bezug</t>
  </si>
  <si>
    <t>Höchstbetrag für FVBZ</t>
  </si>
  <si>
    <t>Zuschlag zum FVB bei sonstigem Bezug aus TAB3</t>
  </si>
  <si>
    <t>tab1</t>
  </si>
  <si>
    <t>vbezb</t>
  </si>
  <si>
    <t>FVB aus vbezb * tab1</t>
  </si>
  <si>
    <t>Bemessungsgrundlage für FVB, vbezm *12 in Ct</t>
  </si>
  <si>
    <t>%Satz für Berechnung des FVB aus tab1</t>
  </si>
  <si>
    <t>FVBZ aus atab3</t>
  </si>
  <si>
    <t>tatsächlicher fvb</t>
  </si>
  <si>
    <t>BMG für SOLZ</t>
  </si>
  <si>
    <t>SOLZ für LZZ</t>
  </si>
  <si>
    <t>LSt für LZZ</t>
  </si>
  <si>
    <t>Jahres-LSt</t>
  </si>
  <si>
    <t>Tabellenfreibeträge</t>
  </si>
  <si>
    <t>vspsatz</t>
  </si>
  <si>
    <t>Brutto nach Abzug FVB</t>
  </si>
  <si>
    <t>Brutto vor Abzug FVB</t>
  </si>
  <si>
    <t>Tabellenfreibeträge, ggf. incl. FVBZ</t>
  </si>
  <si>
    <t>wenn VBEZ dann Versorgungsfreibetrag</t>
  </si>
  <si>
    <t>Vorsorgepauschale</t>
  </si>
  <si>
    <t>Krankenversicherungstatus + zugleich Pflegeversicherungstatus</t>
  </si>
  <si>
    <t>Pflegeversicherungzuschlag/abschlag</t>
  </si>
  <si>
    <t xml:space="preserve">FVBZ , höchstens </t>
  </si>
  <si>
    <t xml:space="preserve"> hier kein Eintrag, siehe unten Zeile 37</t>
  </si>
  <si>
    <t xml:space="preserve">Berechnung LSt + SV für </t>
  </si>
  <si>
    <t>↓  Eingabewerte  ↓</t>
  </si>
  <si>
    <t>↓ PAP-Variable ↓</t>
  </si>
  <si>
    <t>Argumente für LohnSt26</t>
  </si>
  <si>
    <t>Tarif 2026 idFd. Art.2 SteFeG</t>
  </si>
  <si>
    <t>zre4vp*avsatzan, höchstens vsphb1-vsp3</t>
  </si>
  <si>
    <t>lohnzz</t>
  </si>
  <si>
    <t>lohnstkl</t>
  </si>
  <si>
    <t>faktor4</t>
  </si>
  <si>
    <t>lzzbrutto</t>
  </si>
  <si>
    <t>lzzfreibetrag</t>
  </si>
  <si>
    <t>rvstatus</t>
  </si>
  <si>
    <t>kvmonat</t>
  </si>
  <si>
    <t>kvstatus</t>
  </si>
  <si>
    <t>pvstatus</t>
  </si>
  <si>
    <t>pvsachsen</t>
  </si>
  <si>
    <t>anzahlkfb</t>
  </si>
  <si>
    <t>sonstigerbezug</t>
  </si>
  <si>
    <t>mehrjbezug</t>
  </si>
  <si>
    <t>abfindung</t>
  </si>
  <si>
    <t>vjbrutto</t>
  </si>
  <si>
    <t>ausgabe</t>
  </si>
  <si>
    <r>
      <t>Tarif</t>
    </r>
    <r>
      <rPr>
        <sz val="11"/>
        <color theme="1"/>
        <rFont val="Cambria"/>
        <family val="1"/>
        <scheme val="major"/>
      </rPr>
      <t xml:space="preserve"> (nur für Tabelle F von Bedeutung)</t>
    </r>
    <r>
      <rPr>
        <sz val="14"/>
        <color theme="1"/>
        <rFont val="Cambria"/>
        <family val="1"/>
        <scheme val="major"/>
      </rPr>
      <t xml:space="preserve"> --&gt;</t>
    </r>
  </si>
  <si>
    <r>
      <t>Faktor F</t>
    </r>
    <r>
      <rPr>
        <sz val="11"/>
        <color theme="1"/>
        <rFont val="Cambria"/>
        <family val="1"/>
        <scheme val="major"/>
      </rPr>
      <t xml:space="preserve"> (aus Makro AMSV ausgelesen)</t>
    </r>
    <r>
      <rPr>
        <b/>
        <sz val="14"/>
        <color theme="1"/>
        <rFont val="Cambria"/>
        <family val="1"/>
        <scheme val="major"/>
      </rPr>
      <t xml:space="preserve"> --&gt;</t>
    </r>
  </si>
  <si>
    <t>GZEntg. AG / AN:</t>
  </si>
  <si>
    <r>
      <rPr>
        <b/>
        <sz val="14"/>
        <color theme="1"/>
        <rFont val="Cambria"/>
        <family val="1"/>
        <scheme val="major"/>
      </rPr>
      <t>Gleitzone</t>
    </r>
    <r>
      <rPr>
        <b/>
        <sz val="12"/>
        <color theme="1"/>
        <rFont val="Cambria"/>
        <family val="1"/>
        <scheme val="major"/>
      </rPr>
      <t xml:space="preserve"> </t>
    </r>
    <r>
      <rPr>
        <sz val="12"/>
        <color theme="1"/>
        <rFont val="Cambria"/>
        <family val="1"/>
        <scheme val="major"/>
      </rPr>
      <t>- Untergrenze / Obergrenze --&gt;</t>
    </r>
  </si>
  <si>
    <t xml:space="preserve"> = Nettobeitragsatz</t>
  </si>
  <si>
    <t xml:space="preserve"> = Bruttobeitragsatz</t>
  </si>
  <si>
    <t>Erstelldatum:</t>
  </si>
  <si>
    <t>Speicherdatum:</t>
  </si>
  <si>
    <t xml:space="preserve"> Function LOHNST26(LOHNZZ, LOHNSTKL, FAKTOR4, LZZBRUTTO, LZZFREIBETRAG, RVSTATUS, KVMONAT, KVSTATUS, kvzsatz, PVSTATUS, PVSACHSEN, ANZAHLKFB, SONSTIGERBEZUG, MEHRJBEZUG, ABFINDUNG, VJBRUTTO, AUSGABEKENNZ)</t>
  </si>
  <si>
    <t>vspkvpv</t>
  </si>
  <si>
    <t>vspr</t>
  </si>
  <si>
    <t>vspalv</t>
  </si>
  <si>
    <t>vsphb</t>
  </si>
  <si>
    <t>lstjahr</t>
  </si>
  <si>
    <t>aus mvspkvpv</t>
  </si>
  <si>
    <t>alv</t>
  </si>
  <si>
    <t>bbgkvpv</t>
  </si>
  <si>
    <t>vspn</t>
  </si>
  <si>
    <t>PKPV</t>
  </si>
  <si>
    <t>aus modul MLSTJAHR</t>
  </si>
  <si>
    <t>zre4 = brutto</t>
  </si>
  <si>
    <t>RV/AV-Status</t>
  </si>
  <si>
    <t>VSPR</t>
  </si>
  <si>
    <t>vshb</t>
  </si>
  <si>
    <t>VSPKVPV</t>
  </si>
  <si>
    <t>pkpvagzj</t>
  </si>
  <si>
    <t>pkpv</t>
  </si>
  <si>
    <t>endgültige VSP</t>
  </si>
  <si>
    <t>Berechnung der Vorsorgepauschale</t>
  </si>
  <si>
    <t>kvsatzan+pvsatzan</t>
  </si>
  <si>
    <t>Teilbeträge der VSP:</t>
  </si>
  <si>
    <t>VSPALV</t>
  </si>
  <si>
    <t>VSP aus ZW504</t>
  </si>
  <si>
    <t>Beitragsbemessungsgrenze für KV+PV</t>
  </si>
  <si>
    <t>Beitragsätze für KV+PV</t>
  </si>
  <si>
    <t>Arbeitgeberzuschuss zur privaten KV+PV des AN, monatlich</t>
  </si>
  <si>
    <t>Arbeitnehmerbeitrag zur privaten KV+PV, monatlich</t>
  </si>
  <si>
    <t>Arbeitgeberzuschuss zur privaten KV+PV des AN, jährlich</t>
  </si>
  <si>
    <t>KV-Status, PV-Status</t>
  </si>
  <si>
    <t>VSP-Teilbetrag für KV+PV</t>
  </si>
  <si>
    <t>vsp, zwischenwert</t>
  </si>
  <si>
    <t>VSP (jährlich)</t>
  </si>
  <si>
    <t>VSP aus ZW428</t>
  </si>
  <si>
    <r>
      <t xml:space="preserve">0 = gesetzliche RV+AV,  1 = keine gRV, keine gALV,  </t>
    </r>
    <r>
      <rPr>
        <sz val="10"/>
        <color rgb="FFFFFF00"/>
        <rFont val="Cambria"/>
        <family val="1"/>
        <scheme val="major"/>
      </rPr>
      <t>2 = nur gRV, aber keine gALV</t>
    </r>
  </si>
  <si>
    <t>aus mvsphb</t>
  </si>
  <si>
    <t>RVStatus / AVStatus</t>
  </si>
  <si>
    <t>krv</t>
  </si>
  <si>
    <t>0=rvpflicht, 1=keine rvpflicht, 2=rvpflicht, aber keine alvpflicht</t>
  </si>
  <si>
    <t>steht hier noch auf 0</t>
  </si>
  <si>
    <t>übernommen aus Modul MVSPKVPV</t>
  </si>
  <si>
    <t>alv = krv</t>
  </si>
  <si>
    <t>übernommen aus Modul MVSPHB</t>
  </si>
  <si>
    <t>ggf außerhalb PAP auf 0 gestellt</t>
  </si>
  <si>
    <t>AN-Netto/AG-Aufwand</t>
  </si>
  <si>
    <t>höchstens 1900</t>
  </si>
  <si>
    <t>VSPR + VSPHB</t>
  </si>
  <si>
    <t>wenn vspn &gt; vsp dann vsp = vspn</t>
  </si>
  <si>
    <t>letzter Stand:  14.11.2025 , Prüftabelle von PaP in Word kopieren, in Tabelle umwandeln, dann hierher kopieren</t>
  </si>
  <si>
    <t>Bezüge für mehrjährige Ttigkeit</t>
  </si>
  <si>
    <t>0 Kinder = Zuschlag;   1 Kind = kein Zuschlag, keine Minderung;   2 oder mehr  Kinder = Minderung</t>
  </si>
  <si>
    <t>pkpvagz / 100</t>
  </si>
  <si>
    <t>Für  StKl 2 ist mindestens 1 Kinderfreibetrag erforderlich!</t>
  </si>
  <si>
    <r>
      <t xml:space="preserve">0 = gKV,       1 = pKV ohne AG-Zuschuss,       </t>
    </r>
    <r>
      <rPr>
        <sz val="10"/>
        <color rgb="FFFFFF00"/>
        <rFont val="Cambria"/>
        <family val="1"/>
        <scheme val="major"/>
      </rPr>
      <t>Eintrag &gt;1 wird als AG-Zuschuss interpretiert</t>
    </r>
  </si>
  <si>
    <t>Summe:  vspalv + vspkvpv</t>
  </si>
  <si>
    <t>VSP-Teilbetrag  für gRV</t>
  </si>
  <si>
    <t>VSP-Teilbetrag für ALV</t>
  </si>
  <si>
    <t>wenn vspn &gt; vsp, zwischenwert dann vsp = vspn</t>
  </si>
  <si>
    <t>AG-Brutto</t>
  </si>
  <si>
    <t>LSt, KiSt, SolZ</t>
  </si>
  <si>
    <t>SVBeiträge</t>
  </si>
  <si>
    <t>AN-Netto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</si>
</sst>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164" formatCode="_-* #,##0.00\ _€_-;\-* #,##0.00\ _€_-;_-* &quot;-&quot;??\ _€_-;_-@_-"/>
    <numFmt numFmtId="165" formatCode="_(&quot;€&quot;* #,##0.00_);_(&quot;€&quot;* \(#,##0.00\);_(&quot;€&quot;* &quot;-&quot;??_);_(@_)"/>
    <numFmt numFmtId="166" formatCode="_-* #,##0.00\ [$€-407]_-;\-* #,##0.00\ [$€-407]_-;_-* &quot;-&quot;??\ [$€-407]_-;_-@_-"/>
    <numFmt numFmtId="167" formatCode="_-* #,##0\ [$€-407]_-;\-* #,##0\ [$€-407]_-;_-* &quot;-&quot;??\ [$€-407]_-;_-@_-"/>
    <numFmt numFmtId="168" formatCode="#,##0.00\ &quot;€&quot;"/>
    <numFmt numFmtId="169" formatCode="0.0\ &quot;%&quot;"/>
    <numFmt numFmtId="170" formatCode="#,##0.000"/>
    <numFmt numFmtId="171" formatCode="0.0000"/>
    <numFmt numFmtId="172" formatCode="0.000\ &quot;%&quot;"/>
    <numFmt numFmtId="173" formatCode="0.000"/>
    <numFmt numFmtId="174" formatCode="#,##0.0000"/>
    <numFmt numFmtId="175" formatCode="0.000000"/>
    <numFmt numFmtId="176" formatCode="_-* #,##0.000\ [$€-407]_-;\-* #,##0.000\ [$€-407]_-;_-* &quot;-&quot;??\ [$€-407]_-;_-@_-"/>
    <numFmt numFmtId="177" formatCode="0.00000"/>
    <numFmt numFmtId="178" formatCode="#,##0.00000\ &quot;€&quot;"/>
    <numFmt numFmtId="179" formatCode="0.0"/>
    <numFmt numFmtId="180" formatCode="#,##0.000\ &quot;€&quot;"/>
    <numFmt numFmtId="181" formatCode="_-* #,##0.000\ &quot;€&quot;_-;\-* #,##0.000\ &quot;€&quot;_-;_-* &quot;-&quot;???\ &quot;€&quot;_-;_-@_-"/>
    <numFmt numFmtId="182" formatCode="0.00\ &quot;%&quot;"/>
    <numFmt numFmtId="183" formatCode="_-* #,##0.0000\ [$€-407]_-;\-* #,##0.0000\ [$€-407]_-;_-* &quot;-&quot;??\ [$€-407]_-;_-@_-"/>
    <numFmt numFmtId="184" formatCode="_-* #,##0.00000\ [$€-407]_-;\-* #,##0.00000\ [$€-407]_-;_-* &quot;-&quot;??\ [$€-407]_-;_-@_-"/>
    <numFmt numFmtId="185" formatCode="#,##0\ &quot;€&quot;"/>
    <numFmt numFmtId="186" formatCode="_-* #,##0\ _€_-;\-* #,##0\ _€_-;_-* &quot;-&quot;??\ _€_-;_-@_-"/>
  </numFmts>
  <fonts count="78" x14ac:knownFonts="1">
    <font>
      <sz val="9"/>
      <color theme="1"/>
      <name val="Cambri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Verdana"/>
      <family val="2"/>
    </font>
    <font>
      <sz val="9"/>
      <color theme="1"/>
      <name val="Cambria"/>
      <family val="2"/>
    </font>
    <font>
      <sz val="9"/>
      <color theme="1"/>
      <name val="Times New Roman"/>
      <family val="2"/>
    </font>
    <font>
      <sz val="9"/>
      <color theme="1"/>
      <name val="Times New Roman"/>
      <family val="1"/>
    </font>
    <font>
      <sz val="9"/>
      <color theme="0"/>
      <name val="Times New Roman"/>
      <family val="2"/>
    </font>
    <font>
      <sz val="10"/>
      <color theme="0"/>
      <name val="Cambria"/>
      <family val="2"/>
    </font>
    <font>
      <sz val="10"/>
      <color theme="0"/>
      <name val="Cambria"/>
      <family val="1"/>
      <scheme val="major"/>
    </font>
    <font>
      <sz val="10"/>
      <color theme="1"/>
      <name val="Cambria"/>
      <family val="2"/>
      <scheme val="major"/>
    </font>
    <font>
      <sz val="10"/>
      <color theme="1"/>
      <name val="Cambria"/>
      <family val="1"/>
      <scheme val="major"/>
    </font>
    <font>
      <sz val="9"/>
      <color rgb="FF9C0006"/>
      <name val="Times New Roman"/>
      <family val="2"/>
    </font>
    <font>
      <sz val="9"/>
      <name val="Verdana"/>
      <family val="2"/>
    </font>
    <font>
      <sz val="9"/>
      <color theme="0"/>
      <name val="Cambria"/>
      <family val="1"/>
      <scheme val="major"/>
    </font>
    <font>
      <sz val="9"/>
      <name val="Cambria"/>
      <family val="1"/>
      <scheme val="major"/>
    </font>
    <font>
      <sz val="11"/>
      <color theme="1"/>
      <name val="Cambria"/>
      <family val="2"/>
      <scheme val="major"/>
    </font>
    <font>
      <sz val="11"/>
      <color theme="0"/>
      <name val="Cambria"/>
      <family val="2"/>
    </font>
    <font>
      <sz val="11"/>
      <color rgb="FFFFFF00"/>
      <name val="Cambria"/>
      <family val="2"/>
      <scheme val="major"/>
    </font>
    <font>
      <sz val="18"/>
      <color theme="0"/>
      <name val="Cambria"/>
      <family val="2"/>
    </font>
    <font>
      <sz val="14"/>
      <color theme="0"/>
      <name val="Cambria"/>
      <family val="2"/>
    </font>
    <font>
      <sz val="11"/>
      <color rgb="FFFFFF00"/>
      <name val="Cambria"/>
      <family val="1"/>
      <scheme val="major"/>
    </font>
    <font>
      <sz val="16"/>
      <color theme="0"/>
      <name val="Cambria"/>
      <family val="2"/>
    </font>
    <font>
      <b/>
      <sz val="11"/>
      <color theme="1"/>
      <name val="Cambria"/>
      <family val="1"/>
      <scheme val="major"/>
    </font>
    <font>
      <sz val="11"/>
      <color theme="1"/>
      <name val="Cambria"/>
      <family val="1"/>
      <scheme val="major"/>
    </font>
    <font>
      <b/>
      <sz val="16"/>
      <color theme="1"/>
      <name val="Cambria"/>
      <family val="1"/>
      <scheme val="major"/>
    </font>
    <font>
      <b/>
      <sz val="16"/>
      <color theme="0"/>
      <name val="Cambria"/>
      <family val="1"/>
    </font>
    <font>
      <b/>
      <sz val="12"/>
      <color theme="1"/>
      <name val="Cambria"/>
      <family val="1"/>
      <scheme val="major"/>
    </font>
    <font>
      <b/>
      <sz val="11"/>
      <color rgb="FFFFFF00"/>
      <name val="Cambria"/>
      <family val="1"/>
      <scheme val="major"/>
    </font>
    <font>
      <sz val="10"/>
      <color rgb="FFFFFF00"/>
      <name val="Cambria"/>
      <family val="1"/>
    </font>
    <font>
      <sz val="12"/>
      <color rgb="FFFFFF00"/>
      <name val="Cambria"/>
      <family val="2"/>
      <scheme val="major"/>
    </font>
    <font>
      <sz val="11"/>
      <color rgb="FFFFFF00"/>
      <name val="Calibri"/>
      <family val="2"/>
    </font>
    <font>
      <sz val="8"/>
      <name val="Cambria"/>
      <family val="2"/>
    </font>
    <font>
      <sz val="10"/>
      <color rgb="FFFFFF00"/>
      <name val="Cambria"/>
      <family val="1"/>
      <scheme val="major"/>
    </font>
    <font>
      <b/>
      <sz val="16"/>
      <color rgb="FFFFFF00"/>
      <name val="Cambria"/>
      <family val="1"/>
      <scheme val="major"/>
    </font>
    <font>
      <b/>
      <sz val="14"/>
      <color rgb="FFFFFF00"/>
      <name val="Cambria"/>
      <family val="1"/>
      <scheme val="major"/>
    </font>
    <font>
      <b/>
      <sz val="11"/>
      <color rgb="FFFF0000"/>
      <name val="Cambria"/>
      <family val="1"/>
      <scheme val="major"/>
    </font>
    <font>
      <b/>
      <sz val="11"/>
      <color rgb="FFFFFF00"/>
      <name val="Cambria"/>
      <family val="1"/>
    </font>
    <font>
      <b/>
      <sz val="11"/>
      <color theme="5"/>
      <name val="Cambria"/>
      <family val="1"/>
    </font>
    <font>
      <sz val="9"/>
      <color rgb="FFFFC000"/>
      <name val="Cambria"/>
      <family val="1"/>
      <scheme val="major"/>
    </font>
    <font>
      <sz val="10"/>
      <color rgb="FFFFC000"/>
      <name val="Cambria"/>
      <family val="1"/>
      <scheme val="major"/>
    </font>
    <font>
      <b/>
      <sz val="10"/>
      <color theme="1"/>
      <name val="Cambria"/>
      <family val="1"/>
      <scheme val="major"/>
    </font>
    <font>
      <sz val="10"/>
      <color theme="1"/>
      <name val="Cambria"/>
      <family val="1"/>
    </font>
    <font>
      <b/>
      <sz val="14"/>
      <color rgb="FFFFC000"/>
      <name val="Cambria"/>
      <family val="1"/>
      <scheme val="major"/>
    </font>
    <font>
      <sz val="11"/>
      <name val="Cambria"/>
      <family val="2"/>
      <scheme val="major"/>
    </font>
    <font>
      <b/>
      <sz val="10"/>
      <color theme="5" tint="-0.499984740745262"/>
      <name val="Cambria"/>
      <family val="1"/>
      <scheme val="major"/>
    </font>
    <font>
      <b/>
      <sz val="10"/>
      <color theme="7" tint="-0.499984740745262"/>
      <name val="Cambria"/>
      <family val="1"/>
      <scheme val="major"/>
    </font>
    <font>
      <b/>
      <sz val="10"/>
      <color rgb="FFFFFF00"/>
      <name val="Cambria"/>
      <family val="1"/>
      <scheme val="major"/>
    </font>
    <font>
      <b/>
      <sz val="10"/>
      <color rgb="FFFF0000"/>
      <name val="Cambria"/>
      <family val="1"/>
      <scheme val="major"/>
    </font>
    <font>
      <sz val="11"/>
      <color rgb="FFFFFF00"/>
      <name val="Cambria"/>
      <family val="2"/>
    </font>
    <font>
      <b/>
      <sz val="14"/>
      <color rgb="FFFFFF00"/>
      <name val="Cambria"/>
      <family val="1"/>
    </font>
    <font>
      <sz val="9"/>
      <color theme="5"/>
      <name val="Cambria"/>
      <family val="1"/>
      <scheme val="major"/>
    </font>
    <font>
      <sz val="10"/>
      <color theme="5"/>
      <name val="Cambria"/>
      <family val="1"/>
      <scheme val="major"/>
    </font>
    <font>
      <sz val="8"/>
      <color rgb="FFFFFF00"/>
      <name val="Cambria"/>
      <family val="1"/>
      <scheme val="major"/>
    </font>
    <font>
      <sz val="8"/>
      <color theme="5" tint="-0.249977111117893"/>
      <name val="Cambria"/>
      <family val="1"/>
      <scheme val="major"/>
    </font>
    <font>
      <sz val="8"/>
      <color theme="1"/>
      <name val="Cambria"/>
      <family val="1"/>
      <scheme val="major"/>
    </font>
    <font>
      <b/>
      <sz val="12"/>
      <color rgb="FFFFFF00"/>
      <name val="Cambria"/>
      <family val="1"/>
      <scheme val="major"/>
    </font>
    <font>
      <sz val="12"/>
      <color rgb="FFFFFF00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theme="5" tint="-0.249977111117893"/>
      <name val="Cambria"/>
      <family val="1"/>
      <scheme val="major"/>
    </font>
    <font>
      <sz val="8"/>
      <color rgb="FF0070C0"/>
      <name val="Cambria"/>
      <family val="1"/>
      <scheme val="major"/>
    </font>
    <font>
      <sz val="10"/>
      <color theme="1"/>
      <name val="Calibri"/>
      <family val="2"/>
      <scheme val="minor"/>
    </font>
    <font>
      <b/>
      <sz val="24"/>
      <color theme="1"/>
      <name val="Cambria"/>
      <family val="1"/>
      <scheme val="major"/>
    </font>
    <font>
      <sz val="11"/>
      <color theme="1"/>
      <name val="Cambria"/>
      <family val="1"/>
    </font>
    <font>
      <b/>
      <sz val="20"/>
      <color theme="1"/>
      <name val="Cambria"/>
      <family val="1"/>
      <scheme val="major"/>
    </font>
    <font>
      <sz val="8"/>
      <color theme="1"/>
      <name val="Cambria"/>
      <family val="2"/>
    </font>
    <font>
      <b/>
      <sz val="14"/>
      <color theme="1"/>
      <name val="Cambria"/>
      <family val="1"/>
      <scheme val="major"/>
    </font>
    <font>
      <sz val="14"/>
      <color theme="1"/>
      <name val="Cambria"/>
      <family val="1"/>
      <scheme val="major"/>
    </font>
    <font>
      <b/>
      <sz val="14"/>
      <color theme="7" tint="-0.499984740745262"/>
      <name val="Cambria"/>
      <family val="1"/>
      <scheme val="major"/>
    </font>
    <font>
      <sz val="8"/>
      <color theme="1"/>
      <name val="Arial"/>
      <family val="2"/>
    </font>
    <font>
      <b/>
      <sz val="8"/>
      <color rgb="FFFFFF00"/>
      <name val="Cambria"/>
      <family val="1"/>
      <scheme val="major"/>
    </font>
    <font>
      <b/>
      <sz val="10"/>
      <color rgb="FF002060"/>
      <name val="Cambria"/>
      <family val="1"/>
      <scheme val="major"/>
    </font>
    <font>
      <b/>
      <sz val="11"/>
      <color rgb="FF002060"/>
      <name val="Cambria"/>
      <family val="1"/>
      <scheme val="major"/>
    </font>
    <font>
      <b/>
      <sz val="11"/>
      <color theme="7" tint="-0.499984740745262"/>
      <name val="Cambria"/>
      <family val="1"/>
      <scheme val="major"/>
    </font>
    <font>
      <sz val="10"/>
      <color rgb="FF002060"/>
      <name val="Cambria"/>
      <family val="1"/>
      <scheme val="major"/>
    </font>
    <font>
      <sz val="8"/>
      <color theme="1"/>
      <name val="Cambria"/>
      <family val="2"/>
      <scheme val="major"/>
    </font>
    <font>
      <sz val="9"/>
      <color rgb="FFFFFF00"/>
      <name val="Cambria"/>
      <family val="1"/>
      <scheme val="major"/>
    </font>
    <font>
      <b/>
      <sz val="10"/>
      <color rgb="FFFFC000"/>
      <name val="Cambria"/>
      <family val="1"/>
      <scheme val="major"/>
    </font>
  </fonts>
  <fills count="22">
    <fill>
      <patternFill patternType="none"/>
    </fill>
    <fill>
      <patternFill patternType="gray125"/>
    </fill>
    <fill>
      <patternFill patternType="solid">
        <fgColor theme="7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double">
        <color rgb="FF000000"/>
      </bottom>
      <diagonal/>
    </border>
    <border>
      <left/>
      <right style="medium">
        <color rgb="FF000000"/>
      </right>
      <top/>
      <bottom style="double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double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1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6" fillId="2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0" applyNumberFormat="0" applyBorder="0" applyAlignment="0" applyProtection="0"/>
    <xf numFmtId="0" fontId="9" fillId="5" borderId="0" applyNumberFormat="0" applyBorder="0" applyAlignment="0" applyProtection="0"/>
    <xf numFmtId="0" fontId="10" fillId="6" borderId="0" applyNumberFormat="0" applyBorder="0" applyAlignment="0" applyProtection="0"/>
    <xf numFmtId="0" fontId="10" fillId="7" borderId="0" applyNumberFormat="0" applyBorder="0" applyAlignment="0" applyProtection="0"/>
    <xf numFmtId="0" fontId="11" fillId="8" borderId="0" applyNumberFormat="0" applyBorder="0" applyAlignment="0" applyProtection="0"/>
    <xf numFmtId="164" fontId="3" fillId="0" borderId="0" applyFont="0" applyFill="0" applyBorder="0" applyAlignment="0" applyProtection="0"/>
    <xf numFmtId="0" fontId="12" fillId="9" borderId="0" applyNumberFormat="0" applyBorder="0" applyAlignment="0" applyProtection="0"/>
    <xf numFmtId="0" fontId="15" fillId="0" borderId="0"/>
    <xf numFmtId="165" fontId="5" fillId="0" borderId="0" applyFont="0" applyFill="0" applyBorder="0" applyAlignment="0" applyProtection="0"/>
    <xf numFmtId="0" fontId="13" fillId="0" borderId="0"/>
    <xf numFmtId="0" fontId="14" fillId="6" borderId="0" applyNumberFormat="0" applyBorder="0" applyAlignment="0" applyProtection="0"/>
    <xf numFmtId="165" fontId="3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2" fillId="11" borderId="0" applyNumberFormat="0" applyBorder="0" applyAlignment="0" applyProtection="0"/>
    <xf numFmtId="164" fontId="4" fillId="0" borderId="0" applyFont="0" applyFill="0" applyBorder="0" applyAlignment="0" applyProtection="0"/>
    <xf numFmtId="0" fontId="1" fillId="20" borderId="0" applyNumberFormat="0" applyBorder="0" applyAlignment="0" applyProtection="0"/>
  </cellStyleXfs>
  <cellXfs count="398">
    <xf numFmtId="0" fontId="0" fillId="0" borderId="0" xfId="0"/>
    <xf numFmtId="0" fontId="16" fillId="6" borderId="9" xfId="7" applyFont="1" applyBorder="1" applyAlignment="1">
      <alignment horizontal="right"/>
    </xf>
    <xf numFmtId="0" fontId="16" fillId="6" borderId="0" xfId="7" applyFont="1" applyBorder="1"/>
    <xf numFmtId="0" fontId="17" fillId="5" borderId="0" xfId="5" applyFont="1" applyBorder="1"/>
    <xf numFmtId="0" fontId="16" fillId="6" borderId="0" xfId="7" applyFont="1" applyBorder="1" applyAlignment="1">
      <alignment horizontal="left" indent="2"/>
    </xf>
    <xf numFmtId="0" fontId="16" fillId="6" borderId="0" xfId="7" applyFont="1" applyBorder="1" applyAlignment="1">
      <alignment horizontal="left"/>
    </xf>
    <xf numFmtId="0" fontId="16" fillId="6" borderId="0" xfId="7" applyFont="1" applyBorder="1" applyAlignment="1">
      <alignment horizontal="center"/>
    </xf>
    <xf numFmtId="0" fontId="17" fillId="5" borderId="0" xfId="5" applyFont="1"/>
    <xf numFmtId="0" fontId="16" fillId="6" borderId="0" xfId="7" applyFont="1" applyBorder="1" applyAlignment="1">
      <alignment horizontal="right"/>
    </xf>
    <xf numFmtId="167" fontId="17" fillId="5" borderId="0" xfId="5" applyNumberFormat="1" applyFont="1" applyBorder="1" applyAlignment="1">
      <alignment horizontal="center"/>
    </xf>
    <xf numFmtId="0" fontId="20" fillId="5" borderId="0" xfId="5" applyFont="1" applyBorder="1"/>
    <xf numFmtId="0" fontId="17" fillId="5" borderId="1" xfId="5" applyFont="1" applyBorder="1"/>
    <xf numFmtId="168" fontId="18" fillId="6" borderId="2" xfId="7" applyNumberFormat="1" applyFont="1" applyBorder="1" applyAlignment="1">
      <alignment horizontal="right"/>
    </xf>
    <xf numFmtId="168" fontId="18" fillId="6" borderId="3" xfId="7" applyNumberFormat="1" applyFont="1" applyBorder="1" applyAlignment="1">
      <alignment horizontal="right"/>
    </xf>
    <xf numFmtId="168" fontId="18" fillId="6" borderId="4" xfId="7" applyNumberFormat="1" applyFont="1" applyBorder="1" applyAlignment="1">
      <alignment horizontal="right"/>
    </xf>
    <xf numFmtId="168" fontId="16" fillId="6" borderId="0" xfId="7" applyNumberFormat="1" applyFont="1" applyBorder="1" applyAlignment="1">
      <alignment horizontal="right"/>
    </xf>
    <xf numFmtId="168" fontId="16" fillId="6" borderId="1" xfId="7" applyNumberFormat="1" applyFont="1" applyBorder="1" applyAlignment="1">
      <alignment horizontal="right"/>
    </xf>
    <xf numFmtId="168" fontId="16" fillId="6" borderId="5" xfId="7" applyNumberFormat="1" applyFont="1" applyBorder="1" applyAlignment="1">
      <alignment horizontal="right"/>
    </xf>
    <xf numFmtId="168" fontId="16" fillId="6" borderId="6" xfId="7" applyNumberFormat="1" applyFont="1" applyBorder="1" applyAlignment="1">
      <alignment horizontal="right"/>
    </xf>
    <xf numFmtId="168" fontId="16" fillId="6" borderId="7" xfId="7" applyNumberFormat="1" applyFont="1" applyBorder="1" applyAlignment="1">
      <alignment horizontal="right"/>
    </xf>
    <xf numFmtId="168" fontId="16" fillId="6" borderId="0" xfId="7" applyNumberFormat="1" applyFont="1" applyBorder="1"/>
    <xf numFmtId="169" fontId="16" fillId="6" borderId="1" xfId="7" applyNumberFormat="1" applyFont="1" applyBorder="1" applyAlignment="1">
      <alignment horizontal="right"/>
    </xf>
    <xf numFmtId="169" fontId="16" fillId="6" borderId="5" xfId="7" applyNumberFormat="1" applyFont="1" applyBorder="1" applyAlignment="1">
      <alignment horizontal="right"/>
    </xf>
    <xf numFmtId="169" fontId="16" fillId="6" borderId="6" xfId="7" applyNumberFormat="1" applyFont="1" applyBorder="1" applyAlignment="1">
      <alignment horizontal="right"/>
    </xf>
    <xf numFmtId="169" fontId="16" fillId="6" borderId="7" xfId="7" applyNumberFormat="1" applyFont="1" applyBorder="1" applyAlignment="1">
      <alignment horizontal="right"/>
    </xf>
    <xf numFmtId="178" fontId="16" fillId="6" borderId="0" xfId="7" applyNumberFormat="1" applyFont="1" applyBorder="1" applyAlignment="1">
      <alignment horizontal="right"/>
    </xf>
    <xf numFmtId="0" fontId="21" fillId="6" borderId="0" xfId="7" applyFont="1" applyBorder="1"/>
    <xf numFmtId="0" fontId="16" fillId="6" borderId="9" xfId="7" applyFont="1" applyBorder="1" applyAlignment="1">
      <alignment horizontal="right" vertical="center"/>
    </xf>
    <xf numFmtId="0" fontId="16" fillId="7" borderId="0" xfId="8" applyFont="1" applyBorder="1" applyAlignment="1">
      <alignment vertical="center"/>
    </xf>
    <xf numFmtId="168" fontId="16" fillId="7" borderId="1" xfId="8" applyNumberFormat="1" applyFont="1" applyBorder="1" applyAlignment="1">
      <alignment horizontal="right" vertical="center"/>
    </xf>
    <xf numFmtId="0" fontId="16" fillId="6" borderId="0" xfId="7" applyFont="1" applyBorder="1" applyAlignment="1">
      <alignment vertical="center"/>
    </xf>
    <xf numFmtId="168" fontId="16" fillId="6" borderId="0" xfId="7" applyNumberFormat="1" applyFont="1" applyBorder="1" applyAlignment="1">
      <alignment vertical="center"/>
    </xf>
    <xf numFmtId="168" fontId="16" fillId="6" borderId="0" xfId="7" applyNumberFormat="1" applyFont="1" applyBorder="1" applyAlignment="1">
      <alignment horizontal="right" vertical="center"/>
    </xf>
    <xf numFmtId="0" fontId="17" fillId="5" borderId="10" xfId="5" applyFont="1" applyBorder="1"/>
    <xf numFmtId="0" fontId="18" fillId="6" borderId="0" xfId="7" applyFont="1" applyBorder="1"/>
    <xf numFmtId="170" fontId="16" fillId="6" borderId="0" xfId="7" applyNumberFormat="1" applyFont="1" applyBorder="1"/>
    <xf numFmtId="0" fontId="17" fillId="5" borderId="0" xfId="5" applyFont="1" applyBorder="1" applyAlignment="1">
      <alignment horizontal="center"/>
    </xf>
    <xf numFmtId="0" fontId="16" fillId="7" borderId="0" xfId="8" applyFont="1" applyBorder="1"/>
    <xf numFmtId="0" fontId="16" fillId="7" borderId="0" xfId="8" applyFont="1" applyBorder="1" applyAlignment="1">
      <alignment horizontal="right" vertical="center"/>
    </xf>
    <xf numFmtId="0" fontId="18" fillId="6" borderId="0" xfId="7" applyFont="1" applyBorder="1" applyAlignment="1">
      <alignment horizontal="center"/>
    </xf>
    <xf numFmtId="177" fontId="16" fillId="6" borderId="0" xfId="7" applyNumberFormat="1" applyFont="1" applyBorder="1"/>
    <xf numFmtId="175" fontId="16" fillId="6" borderId="0" xfId="7" applyNumberFormat="1" applyFont="1" applyBorder="1"/>
    <xf numFmtId="175" fontId="16" fillId="6" borderId="0" xfId="7" applyNumberFormat="1" applyFont="1" applyBorder="1" applyAlignment="1">
      <alignment horizontal="center" vertical="center"/>
    </xf>
    <xf numFmtId="0" fontId="26" fillId="5" borderId="0" xfId="5" applyFont="1" applyBorder="1"/>
    <xf numFmtId="180" fontId="16" fillId="6" borderId="0" xfId="7" applyNumberFormat="1" applyFont="1" applyBorder="1" applyAlignment="1">
      <alignment horizontal="right"/>
    </xf>
    <xf numFmtId="0" fontId="16" fillId="12" borderId="0" xfId="8" applyFont="1" applyFill="1" applyBorder="1"/>
    <xf numFmtId="168" fontId="16" fillId="6" borderId="0" xfId="7" applyNumberFormat="1" applyFont="1" applyBorder="1" applyAlignment="1">
      <alignment horizontal="left"/>
    </xf>
    <xf numFmtId="178" fontId="16" fillId="6" borderId="0" xfId="7" applyNumberFormat="1" applyFont="1" applyBorder="1" applyAlignment="1">
      <alignment horizontal="left"/>
    </xf>
    <xf numFmtId="168" fontId="16" fillId="6" borderId="0" xfId="7" applyNumberFormat="1" applyFont="1" applyBorder="1" applyAlignment="1">
      <alignment horizontal="left" vertical="center"/>
    </xf>
    <xf numFmtId="0" fontId="23" fillId="6" borderId="0" xfId="7" applyFont="1" applyBorder="1" applyAlignment="1">
      <alignment horizontal="center" vertical="center"/>
    </xf>
    <xf numFmtId="0" fontId="21" fillId="6" borderId="9" xfId="7" applyFont="1" applyBorder="1" applyAlignment="1">
      <alignment horizontal="center"/>
    </xf>
    <xf numFmtId="0" fontId="21" fillId="6" borderId="9" xfId="7" applyFont="1" applyBorder="1" applyAlignment="1">
      <alignment horizontal="center" vertical="center"/>
    </xf>
    <xf numFmtId="1" fontId="21" fillId="6" borderId="9" xfId="7" applyNumberFormat="1" applyFont="1" applyBorder="1" applyAlignment="1">
      <alignment horizontal="center"/>
    </xf>
    <xf numFmtId="0" fontId="21" fillId="7" borderId="0" xfId="8" applyFont="1" applyBorder="1" applyAlignment="1">
      <alignment horizontal="center" vertical="center"/>
    </xf>
    <xf numFmtId="0" fontId="21" fillId="6" borderId="0" xfId="7" applyFont="1" applyBorder="1" applyAlignment="1">
      <alignment horizontal="center"/>
    </xf>
    <xf numFmtId="1" fontId="16" fillId="6" borderId="0" xfId="7" applyNumberFormat="1" applyFont="1" applyBorder="1" applyAlignment="1">
      <alignment horizontal="left"/>
    </xf>
    <xf numFmtId="0" fontId="33" fillId="6" borderId="0" xfId="7" applyFont="1" applyBorder="1"/>
    <xf numFmtId="0" fontId="24" fillId="6" borderId="0" xfId="7" applyFont="1" applyBorder="1" applyAlignment="1">
      <alignment horizontal="center" vertical="center"/>
    </xf>
    <xf numFmtId="0" fontId="24" fillId="6" borderId="0" xfId="7" applyFont="1" applyBorder="1" applyAlignment="1">
      <alignment vertical="center"/>
    </xf>
    <xf numFmtId="0" fontId="24" fillId="10" borderId="0" xfId="18" applyFont="1" applyFill="1" applyBorder="1" applyAlignment="1">
      <alignment horizontal="center" vertical="center"/>
    </xf>
    <xf numFmtId="0" fontId="25" fillId="7" borderId="0" xfId="8" applyFont="1" applyBorder="1" applyAlignment="1">
      <alignment vertical="center"/>
    </xf>
    <xf numFmtId="0" fontId="23" fillId="12" borderId="0" xfId="8" applyFont="1" applyFill="1" applyBorder="1"/>
    <xf numFmtId="168" fontId="16" fillId="12" borderId="0" xfId="8" applyNumberFormat="1" applyFont="1" applyFill="1" applyBorder="1" applyAlignment="1">
      <alignment horizontal="center"/>
    </xf>
    <xf numFmtId="168" fontId="16" fillId="7" borderId="0" xfId="8" applyNumberFormat="1" applyFont="1" applyBorder="1" applyAlignment="1">
      <alignment horizontal="center"/>
    </xf>
    <xf numFmtId="0" fontId="24" fillId="7" borderId="0" xfId="8" applyFont="1" applyBorder="1"/>
    <xf numFmtId="0" fontId="23" fillId="7" borderId="0" xfId="8" applyFont="1" applyBorder="1"/>
    <xf numFmtId="174" fontId="16" fillId="7" borderId="0" xfId="8" applyNumberFormat="1" applyFont="1" applyBorder="1" applyAlignment="1">
      <alignment horizontal="center" vertical="center"/>
    </xf>
    <xf numFmtId="0" fontId="16" fillId="6" borderId="0" xfId="7" applyFont="1" applyBorder="1" applyAlignment="1">
      <alignment vertical="top"/>
    </xf>
    <xf numFmtId="0" fontId="23" fillId="12" borderId="0" xfId="8" applyFont="1" applyFill="1" applyBorder="1" applyAlignment="1">
      <alignment vertical="top"/>
    </xf>
    <xf numFmtId="168" fontId="16" fillId="12" borderId="0" xfId="8" applyNumberFormat="1" applyFont="1" applyFill="1" applyBorder="1" applyAlignment="1">
      <alignment horizontal="center" vertical="top"/>
    </xf>
    <xf numFmtId="0" fontId="16" fillId="12" borderId="0" xfId="8" applyFont="1" applyFill="1" applyBorder="1" applyAlignment="1">
      <alignment vertical="top"/>
    </xf>
    <xf numFmtId="0" fontId="24" fillId="7" borderId="0" xfId="8" applyFont="1" applyBorder="1" applyAlignment="1">
      <alignment horizontal="left" vertical="top"/>
    </xf>
    <xf numFmtId="168" fontId="16" fillId="7" borderId="0" xfId="8" applyNumberFormat="1" applyFont="1" applyBorder="1" applyAlignment="1">
      <alignment horizontal="center" vertical="top"/>
    </xf>
    <xf numFmtId="0" fontId="16" fillId="7" borderId="0" xfId="8" applyFont="1" applyBorder="1" applyAlignment="1">
      <alignment vertical="top"/>
    </xf>
    <xf numFmtId="0" fontId="23" fillId="7" borderId="0" xfId="8" applyFont="1" applyBorder="1" applyAlignment="1">
      <alignment vertical="top"/>
    </xf>
    <xf numFmtId="0" fontId="23" fillId="12" borderId="13" xfId="8" applyFont="1" applyFill="1" applyBorder="1" applyAlignment="1">
      <alignment vertical="top"/>
    </xf>
    <xf numFmtId="168" fontId="16" fillId="12" borderId="13" xfId="8" applyNumberFormat="1" applyFont="1" applyFill="1" applyBorder="1" applyAlignment="1">
      <alignment horizontal="center" vertical="top"/>
    </xf>
    <xf numFmtId="0" fontId="16" fillId="12" borderId="13" xfId="8" applyFont="1" applyFill="1" applyBorder="1" applyAlignment="1">
      <alignment vertical="top"/>
    </xf>
    <xf numFmtId="0" fontId="24" fillId="10" borderId="0" xfId="18" applyFont="1" applyFill="1" applyBorder="1" applyAlignment="1">
      <alignment horizontal="right" vertical="center"/>
    </xf>
    <xf numFmtId="0" fontId="36" fillId="10" borderId="0" xfId="18" applyFont="1" applyFill="1" applyBorder="1" applyAlignment="1">
      <alignment horizontal="center" vertical="center"/>
    </xf>
    <xf numFmtId="0" fontId="24" fillId="10" borderId="0" xfId="18" applyFont="1" applyFill="1" applyBorder="1" applyAlignment="1">
      <alignment vertical="center"/>
    </xf>
    <xf numFmtId="0" fontId="23" fillId="10" borderId="0" xfId="18" applyFont="1" applyFill="1" applyBorder="1" applyAlignment="1">
      <alignment vertical="center"/>
    </xf>
    <xf numFmtId="0" fontId="23" fillId="7" borderId="0" xfId="8" applyFont="1" applyBorder="1" applyAlignment="1">
      <alignment horizontal="left"/>
    </xf>
    <xf numFmtId="0" fontId="10" fillId="16" borderId="0" xfId="8" applyFill="1" applyBorder="1"/>
    <xf numFmtId="0" fontId="10" fillId="16" borderId="0" xfId="8" applyFill="1" applyBorder="1" applyAlignment="1">
      <alignment horizontal="right"/>
    </xf>
    <xf numFmtId="168" fontId="10" fillId="16" borderId="0" xfId="8" applyNumberFormat="1" applyFill="1" applyBorder="1"/>
    <xf numFmtId="0" fontId="10" fillId="16" borderId="0" xfId="7" applyFill="1" applyBorder="1"/>
    <xf numFmtId="168" fontId="10" fillId="16" borderId="0" xfId="7" applyNumberFormat="1" applyFill="1" applyBorder="1"/>
    <xf numFmtId="172" fontId="16" fillId="6" borderId="0" xfId="7" applyNumberFormat="1" applyFont="1" applyBorder="1" applyAlignment="1">
      <alignment vertical="top"/>
    </xf>
    <xf numFmtId="173" fontId="16" fillId="6" borderId="0" xfId="7" applyNumberFormat="1" applyFont="1" applyBorder="1"/>
    <xf numFmtId="171" fontId="16" fillId="6" borderId="0" xfId="7" applyNumberFormat="1" applyFont="1" applyBorder="1" applyAlignment="1">
      <alignment vertical="top"/>
    </xf>
    <xf numFmtId="0" fontId="10" fillId="10" borderId="0" xfId="7" applyFill="1" applyBorder="1"/>
    <xf numFmtId="168" fontId="10" fillId="10" borderId="0" xfId="7" applyNumberFormat="1" applyFill="1" applyBorder="1"/>
    <xf numFmtId="0" fontId="35" fillId="7" borderId="0" xfId="8" applyFont="1" applyBorder="1" applyAlignment="1">
      <alignment horizontal="right" vertical="center"/>
    </xf>
    <xf numFmtId="0" fontId="27" fillId="10" borderId="0" xfId="18" applyFont="1" applyFill="1" applyBorder="1" applyAlignment="1">
      <alignment horizontal="right" vertical="center"/>
    </xf>
    <xf numFmtId="0" fontId="24" fillId="12" borderId="13" xfId="8" applyFont="1" applyFill="1" applyBorder="1" applyAlignment="1">
      <alignment horizontal="center" vertical="top"/>
    </xf>
    <xf numFmtId="0" fontId="24" fillId="12" borderId="0" xfId="8" applyFont="1" applyFill="1" applyBorder="1" applyAlignment="1">
      <alignment horizontal="center"/>
    </xf>
    <xf numFmtId="0" fontId="24" fillId="12" borderId="0" xfId="8" applyFont="1" applyFill="1" applyBorder="1" applyAlignment="1">
      <alignment horizontal="center" vertical="top"/>
    </xf>
    <xf numFmtId="0" fontId="24" fillId="7" borderId="0" xfId="8" applyFont="1" applyBorder="1" applyAlignment="1">
      <alignment horizontal="center"/>
    </xf>
    <xf numFmtId="0" fontId="24" fillId="7" borderId="0" xfId="8" applyFont="1" applyBorder="1" applyAlignment="1">
      <alignment horizontal="center" vertical="top"/>
    </xf>
    <xf numFmtId="3" fontId="37" fillId="7" borderId="0" xfId="8" applyNumberFormat="1" applyFont="1" applyBorder="1" applyAlignment="1">
      <alignment vertical="center" wrapText="1"/>
    </xf>
    <xf numFmtId="0" fontId="38" fillId="7" borderId="0" xfId="8" applyFont="1" applyBorder="1" applyAlignment="1">
      <alignment vertical="center" wrapText="1"/>
    </xf>
    <xf numFmtId="0" fontId="8" fillId="5" borderId="0" xfId="5" applyBorder="1" applyAlignment="1">
      <alignment horizontal="right" vertical="center"/>
    </xf>
    <xf numFmtId="0" fontId="29" fillId="5" borderId="0" xfId="5" applyFont="1" applyBorder="1" applyAlignment="1">
      <alignment horizontal="center" vertical="center" wrapText="1"/>
    </xf>
    <xf numFmtId="0" fontId="20" fillId="5" borderId="0" xfId="5" applyFont="1" applyBorder="1" applyAlignment="1">
      <alignment vertical="center"/>
    </xf>
    <xf numFmtId="0" fontId="17" fillId="5" borderId="0" xfId="5" applyFont="1" applyBorder="1" applyAlignment="1">
      <alignment vertical="center"/>
    </xf>
    <xf numFmtId="0" fontId="22" fillId="5" borderId="0" xfId="5" applyFont="1" applyBorder="1" applyAlignment="1">
      <alignment vertical="center"/>
    </xf>
    <xf numFmtId="0" fontId="39" fillId="6" borderId="0" xfId="7" applyFont="1" applyBorder="1" applyAlignment="1">
      <alignment horizontal="center"/>
    </xf>
    <xf numFmtId="3" fontId="23" fillId="7" borderId="0" xfId="8" applyNumberFormat="1" applyFont="1" applyBorder="1" applyAlignment="1">
      <alignment horizontal="center" vertical="center"/>
    </xf>
    <xf numFmtId="172" fontId="16" fillId="6" borderId="0" xfId="7" applyNumberFormat="1" applyFont="1" applyBorder="1" applyAlignment="1">
      <alignment vertical="center"/>
    </xf>
    <xf numFmtId="0" fontId="23" fillId="7" borderId="1" xfId="8" applyFont="1" applyBorder="1" applyAlignment="1">
      <alignment horizontal="center" vertical="center"/>
    </xf>
    <xf numFmtId="0" fontId="23" fillId="7" borderId="1" xfId="8" applyFont="1" applyBorder="1" applyAlignment="1">
      <alignment horizontal="center" vertical="center" wrapText="1"/>
    </xf>
    <xf numFmtId="0" fontId="40" fillId="6" borderId="1" xfId="7" applyFont="1" applyBorder="1" applyAlignment="1">
      <alignment horizontal="center"/>
    </xf>
    <xf numFmtId="0" fontId="23" fillId="10" borderId="0" xfId="18" applyFont="1" applyFill="1" applyBorder="1" applyAlignment="1">
      <alignment horizontal="right" vertical="center"/>
    </xf>
    <xf numFmtId="3" fontId="19" fillId="5" borderId="0" xfId="5" applyNumberFormat="1" applyFont="1" applyBorder="1"/>
    <xf numFmtId="0" fontId="11" fillId="6" borderId="0" xfId="7" applyFont="1" applyBorder="1"/>
    <xf numFmtId="0" fontId="40" fillId="6" borderId="1" xfId="7" applyFont="1" applyBorder="1" applyAlignment="1"/>
    <xf numFmtId="166" fontId="40" fillId="6" borderId="1" xfId="7" applyNumberFormat="1" applyFont="1" applyBorder="1" applyAlignment="1"/>
    <xf numFmtId="0" fontId="40" fillId="6" borderId="1" xfId="7" applyFont="1" applyBorder="1" applyAlignment="1">
      <alignment horizontal="right"/>
    </xf>
    <xf numFmtId="166" fontId="40" fillId="6" borderId="1" xfId="7" applyNumberFormat="1" applyFont="1" applyBorder="1" applyAlignment="1">
      <alignment horizontal="right"/>
    </xf>
    <xf numFmtId="165" fontId="40" fillId="6" borderId="1" xfId="17" applyFont="1" applyFill="1" applyBorder="1" applyAlignment="1">
      <alignment horizontal="center"/>
    </xf>
    <xf numFmtId="181" fontId="11" fillId="6" borderId="0" xfId="7" applyNumberFormat="1" applyFont="1" applyBorder="1"/>
    <xf numFmtId="165" fontId="11" fillId="6" borderId="0" xfId="7" applyNumberFormat="1" applyFont="1" applyBorder="1"/>
    <xf numFmtId="0" fontId="9" fillId="6" borderId="0" xfId="7" applyFont="1" applyBorder="1"/>
    <xf numFmtId="0" fontId="40" fillId="6" borderId="1" xfId="7" applyFont="1" applyBorder="1"/>
    <xf numFmtId="166" fontId="11" fillId="6" borderId="0" xfId="7" applyNumberFormat="1" applyFont="1" applyBorder="1"/>
    <xf numFmtId="0" fontId="11" fillId="6" borderId="0" xfId="7" applyFont="1" applyBorder="1" applyAlignment="1">
      <alignment horizontal="center"/>
    </xf>
    <xf numFmtId="0" fontId="11" fillId="6" borderId="1" xfId="7" applyFont="1" applyBorder="1"/>
    <xf numFmtId="1" fontId="40" fillId="6" borderId="1" xfId="7" applyNumberFormat="1" applyFont="1" applyBorder="1" applyAlignment="1">
      <alignment horizontal="right"/>
    </xf>
    <xf numFmtId="0" fontId="33" fillId="6" borderId="0" xfId="7" applyFont="1" applyBorder="1" applyAlignment="1">
      <alignment horizontal="center"/>
    </xf>
    <xf numFmtId="1" fontId="18" fillId="6" borderId="6" xfId="7" applyNumberFormat="1" applyFont="1" applyBorder="1" applyAlignment="1">
      <alignment horizontal="center"/>
    </xf>
    <xf numFmtId="179" fontId="18" fillId="6" borderId="6" xfId="7" applyNumberFormat="1" applyFont="1" applyBorder="1" applyAlignment="1">
      <alignment horizontal="center"/>
    </xf>
    <xf numFmtId="166" fontId="30" fillId="6" borderId="6" xfId="7" applyNumberFormat="1" applyFont="1" applyBorder="1" applyAlignment="1">
      <alignment horizontal="center"/>
    </xf>
    <xf numFmtId="1" fontId="10" fillId="6" borderId="6" xfId="7" applyNumberFormat="1" applyBorder="1" applyAlignment="1">
      <alignment horizontal="center"/>
    </xf>
    <xf numFmtId="2" fontId="18" fillId="6" borderId="6" xfId="7" applyNumberFormat="1" applyFont="1" applyBorder="1" applyAlignment="1">
      <alignment horizontal="center"/>
    </xf>
    <xf numFmtId="179" fontId="18" fillId="6" borderId="17" xfId="7" applyNumberFormat="1" applyFont="1" applyBorder="1" applyAlignment="1">
      <alignment horizontal="center"/>
    </xf>
    <xf numFmtId="165" fontId="18" fillId="6" borderId="12" xfId="17" applyFont="1" applyFill="1" applyBorder="1" applyAlignment="1">
      <alignment horizontal="center"/>
    </xf>
    <xf numFmtId="1" fontId="18" fillId="6" borderId="16" xfId="7" applyNumberFormat="1" applyFont="1" applyBorder="1" applyAlignment="1">
      <alignment horizontal="center"/>
    </xf>
    <xf numFmtId="0" fontId="11" fillId="6" borderId="0" xfId="7" applyFont="1" applyBorder="1" applyAlignment="1">
      <alignment horizontal="left" indent="2"/>
    </xf>
    <xf numFmtId="0" fontId="10" fillId="6" borderId="0" xfId="7" applyBorder="1" applyAlignment="1">
      <alignment horizontal="center"/>
    </xf>
    <xf numFmtId="0" fontId="11" fillId="6" borderId="0" xfId="7" applyFont="1" applyBorder="1" applyAlignment="1">
      <alignment horizontal="left"/>
    </xf>
    <xf numFmtId="0" fontId="11" fillId="6" borderId="0" xfId="7" applyNumberFormat="1" applyFont="1" applyBorder="1" applyAlignment="1">
      <alignment horizontal="left"/>
    </xf>
    <xf numFmtId="0" fontId="11" fillId="6" borderId="0" xfId="7" applyNumberFormat="1" applyFont="1" applyBorder="1" applyAlignment="1"/>
    <xf numFmtId="0" fontId="28" fillId="6" borderId="0" xfId="7" applyFont="1" applyBorder="1"/>
    <xf numFmtId="0" fontId="40" fillId="6" borderId="1" xfId="7" applyFont="1" applyBorder="1" applyAlignment="1">
      <alignment horizontal="left"/>
    </xf>
    <xf numFmtId="183" fontId="40" fillId="6" borderId="1" xfId="7" applyNumberFormat="1" applyFont="1" applyBorder="1" applyAlignment="1"/>
    <xf numFmtId="0" fontId="40" fillId="6" borderId="10" xfId="7" applyFont="1" applyBorder="1" applyAlignment="1">
      <alignment horizontal="right"/>
    </xf>
    <xf numFmtId="0" fontId="40" fillId="6" borderId="10" xfId="7" applyFont="1" applyBorder="1" applyAlignment="1">
      <alignment horizontal="center"/>
    </xf>
    <xf numFmtId="0" fontId="40" fillId="6" borderId="2" xfId="7" applyFont="1" applyBorder="1" applyAlignment="1">
      <alignment horizontal="right"/>
    </xf>
    <xf numFmtId="166" fontId="33" fillId="6" borderId="0" xfId="7" applyNumberFormat="1" applyFont="1" applyBorder="1"/>
    <xf numFmtId="0" fontId="9" fillId="6" borderId="1" xfId="7" applyFont="1" applyBorder="1"/>
    <xf numFmtId="184" fontId="40" fillId="6" borderId="1" xfId="7" applyNumberFormat="1" applyFont="1" applyBorder="1" applyAlignment="1"/>
    <xf numFmtId="177" fontId="40" fillId="6" borderId="1" xfId="7" applyNumberFormat="1" applyFont="1" applyBorder="1" applyAlignment="1"/>
    <xf numFmtId="0" fontId="43" fillId="6" borderId="1" xfId="7" applyFont="1" applyBorder="1" applyAlignment="1"/>
    <xf numFmtId="168" fontId="44" fillId="6" borderId="2" xfId="7" applyNumberFormat="1" applyFont="1" applyBorder="1" applyAlignment="1">
      <alignment horizontal="right"/>
    </xf>
    <xf numFmtId="0" fontId="45" fillId="15" borderId="5" xfId="8" applyFont="1" applyFill="1" applyBorder="1" applyAlignment="1">
      <alignment horizontal="center" vertical="center"/>
    </xf>
    <xf numFmtId="0" fontId="41" fillId="14" borderId="7" xfId="8" applyFont="1" applyFill="1" applyBorder="1" applyAlignment="1">
      <alignment horizontal="center" vertical="center"/>
    </xf>
    <xf numFmtId="172" fontId="45" fillId="15" borderId="13" xfId="8" applyNumberFormat="1" applyFont="1" applyFill="1" applyBorder="1" applyAlignment="1">
      <alignment horizontal="center" vertical="top"/>
    </xf>
    <xf numFmtId="172" fontId="46" fillId="13" borderId="13" xfId="8" applyNumberFormat="1" applyFont="1" applyFill="1" applyBorder="1" applyAlignment="1">
      <alignment horizontal="center" vertical="top"/>
    </xf>
    <xf numFmtId="168" fontId="46" fillId="13" borderId="11" xfId="8" applyNumberFormat="1" applyFont="1" applyFill="1" applyBorder="1" applyAlignment="1">
      <alignment horizontal="center" vertical="top"/>
    </xf>
    <xf numFmtId="182" fontId="41" fillId="14" borderId="13" xfId="8" applyNumberFormat="1" applyFont="1" applyFill="1" applyBorder="1" applyAlignment="1">
      <alignment horizontal="right" vertical="top"/>
    </xf>
    <xf numFmtId="172" fontId="45" fillId="15" borderId="0" xfId="8" applyNumberFormat="1" applyFont="1" applyFill="1" applyBorder="1" applyAlignment="1">
      <alignment horizontal="center" vertical="center"/>
    </xf>
    <xf numFmtId="172" fontId="46" fillId="13" borderId="0" xfId="8" applyNumberFormat="1" applyFont="1" applyFill="1" applyBorder="1" applyAlignment="1">
      <alignment horizontal="center"/>
    </xf>
    <xf numFmtId="168" fontId="46" fillId="13" borderId="8" xfId="8" applyNumberFormat="1" applyFont="1" applyFill="1" applyBorder="1" applyAlignment="1">
      <alignment horizontal="center" vertical="center"/>
    </xf>
    <xf numFmtId="182" fontId="41" fillId="14" borderId="0" xfId="8" applyNumberFormat="1" applyFont="1" applyFill="1" applyBorder="1" applyAlignment="1">
      <alignment horizontal="right" vertical="center"/>
    </xf>
    <xf numFmtId="172" fontId="45" fillId="15" borderId="13" xfId="8" applyNumberFormat="1" applyFont="1" applyFill="1" applyBorder="1" applyAlignment="1">
      <alignment vertical="center"/>
    </xf>
    <xf numFmtId="172" fontId="46" fillId="13" borderId="13" xfId="8" applyNumberFormat="1" applyFont="1" applyFill="1" applyBorder="1" applyAlignment="1">
      <alignment horizontal="center" vertical="center"/>
    </xf>
    <xf numFmtId="168" fontId="46" fillId="13" borderId="11" xfId="8" applyNumberFormat="1" applyFont="1" applyFill="1" applyBorder="1" applyAlignment="1">
      <alignment horizontal="center" vertical="center"/>
    </xf>
    <xf numFmtId="182" fontId="41" fillId="14" borderId="13" xfId="8" applyNumberFormat="1" applyFont="1" applyFill="1" applyBorder="1" applyAlignment="1">
      <alignment horizontal="right" vertical="center"/>
    </xf>
    <xf numFmtId="172" fontId="45" fillId="15" borderId="0" xfId="8" applyNumberFormat="1" applyFont="1" applyFill="1" applyBorder="1" applyAlignment="1">
      <alignment vertical="center"/>
    </xf>
    <xf numFmtId="172" fontId="46" fillId="13" borderId="0" xfId="8" applyNumberFormat="1" applyFont="1" applyFill="1" applyBorder="1" applyAlignment="1">
      <alignment horizontal="center" vertical="center"/>
    </xf>
    <xf numFmtId="168" fontId="46" fillId="13" borderId="15" xfId="8" applyNumberFormat="1" applyFont="1" applyFill="1" applyBorder="1" applyAlignment="1">
      <alignment horizontal="center" vertical="center"/>
    </xf>
    <xf numFmtId="168" fontId="11" fillId="12" borderId="13" xfId="8" applyNumberFormat="1" applyFont="1" applyFill="1" applyBorder="1" applyAlignment="1">
      <alignment horizontal="right" vertical="top"/>
    </xf>
    <xf numFmtId="3" fontId="11" fillId="7" borderId="0" xfId="8" applyNumberFormat="1" applyFont="1" applyBorder="1" applyAlignment="1">
      <alignment vertical="top"/>
    </xf>
    <xf numFmtId="168" fontId="11" fillId="12" borderId="0" xfId="8" applyNumberFormat="1" applyFont="1" applyFill="1" applyBorder="1" applyAlignment="1">
      <alignment horizontal="right"/>
    </xf>
    <xf numFmtId="3" fontId="11" fillId="7" borderId="0" xfId="8" applyNumberFormat="1" applyFont="1" applyBorder="1"/>
    <xf numFmtId="168" fontId="11" fillId="12" borderId="0" xfId="8" applyNumberFormat="1" applyFont="1" applyFill="1" applyBorder="1" applyAlignment="1">
      <alignment horizontal="right" vertical="top"/>
    </xf>
    <xf numFmtId="168" fontId="11" fillId="7" borderId="0" xfId="8" applyNumberFormat="1" applyFont="1" applyBorder="1" applyAlignment="1">
      <alignment horizontal="right"/>
    </xf>
    <xf numFmtId="3" fontId="47" fillId="7" borderId="0" xfId="8" applyNumberFormat="1" applyFont="1" applyBorder="1"/>
    <xf numFmtId="168" fontId="11" fillId="7" borderId="0" xfId="8" applyNumberFormat="1" applyFont="1" applyBorder="1" applyAlignment="1">
      <alignment horizontal="right" vertical="top"/>
    </xf>
    <xf numFmtId="0" fontId="11" fillId="7" borderId="0" xfId="8" applyFont="1" applyBorder="1" applyAlignment="1">
      <alignment vertical="center"/>
    </xf>
    <xf numFmtId="3" fontId="11" fillId="7" borderId="0" xfId="8" applyNumberFormat="1" applyFont="1" applyBorder="1" applyAlignment="1">
      <alignment vertical="center"/>
    </xf>
    <xf numFmtId="171" fontId="11" fillId="7" borderId="0" xfId="8" applyNumberFormat="1" applyFont="1" applyBorder="1" applyAlignment="1">
      <alignment vertical="center"/>
    </xf>
    <xf numFmtId="172" fontId="48" fillId="13" borderId="0" xfId="8" applyNumberFormat="1" applyFont="1" applyFill="1" applyBorder="1" applyAlignment="1">
      <alignment horizontal="center"/>
    </xf>
    <xf numFmtId="182" fontId="48" fillId="14" borderId="0" xfId="8" applyNumberFormat="1" applyFont="1" applyFill="1" applyBorder="1" applyAlignment="1">
      <alignment horizontal="right" vertical="center"/>
    </xf>
    <xf numFmtId="0" fontId="49" fillId="5" borderId="0" xfId="5" applyFont="1" applyBorder="1"/>
    <xf numFmtId="0" fontId="49" fillId="5" borderId="1" xfId="5" applyFont="1" applyBorder="1"/>
    <xf numFmtId="0" fontId="50" fillId="5" borderId="1" xfId="5" applyFont="1" applyBorder="1" applyAlignment="1">
      <alignment horizontal="center"/>
    </xf>
    <xf numFmtId="0" fontId="50" fillId="5" borderId="5" xfId="5" applyFont="1" applyBorder="1" applyAlignment="1">
      <alignment horizontal="center"/>
    </xf>
    <xf numFmtId="1" fontId="50" fillId="5" borderId="12" xfId="5" applyNumberFormat="1" applyFont="1" applyBorder="1" applyAlignment="1">
      <alignment horizontal="center"/>
    </xf>
    <xf numFmtId="0" fontId="50" fillId="5" borderId="7" xfId="5" applyFont="1" applyBorder="1" applyAlignment="1">
      <alignment horizontal="center"/>
    </xf>
    <xf numFmtId="168" fontId="18" fillId="6" borderId="6" xfId="17" applyNumberFormat="1" applyFont="1" applyFill="1" applyBorder="1" applyAlignment="1">
      <alignment horizontal="center"/>
    </xf>
    <xf numFmtId="176" fontId="9" fillId="6" borderId="1" xfId="7" applyNumberFormat="1" applyFont="1" applyBorder="1" applyAlignment="1">
      <alignment horizontal="center"/>
    </xf>
    <xf numFmtId="0" fontId="40" fillId="17" borderId="1" xfId="7" applyFont="1" applyFill="1" applyBorder="1" applyAlignment="1">
      <alignment horizontal="right"/>
    </xf>
    <xf numFmtId="1" fontId="40" fillId="17" borderId="1" xfId="7" applyNumberFormat="1" applyFont="1" applyFill="1" applyBorder="1" applyAlignment="1">
      <alignment horizontal="right"/>
    </xf>
    <xf numFmtId="0" fontId="51" fillId="6" borderId="0" xfId="7" applyFont="1" applyBorder="1"/>
    <xf numFmtId="0" fontId="51" fillId="6" borderId="0" xfId="7" applyFont="1" applyBorder="1" applyAlignment="1">
      <alignment horizontal="center"/>
    </xf>
    <xf numFmtId="0" fontId="52" fillId="6" borderId="0" xfId="7" applyFont="1" applyBorder="1" applyAlignment="1">
      <alignment horizontal="left" indent="2"/>
    </xf>
    <xf numFmtId="0" fontId="52" fillId="6" borderId="0" xfId="7" applyFont="1" applyBorder="1" applyAlignment="1">
      <alignment horizontal="left"/>
    </xf>
    <xf numFmtId="0" fontId="52" fillId="6" borderId="0" xfId="7" applyFont="1" applyBorder="1"/>
    <xf numFmtId="168" fontId="16" fillId="6" borderId="2" xfId="7" applyNumberFormat="1" applyFont="1" applyBorder="1" applyAlignment="1">
      <alignment horizontal="right"/>
    </xf>
    <xf numFmtId="173" fontId="40" fillId="6" borderId="1" xfId="7" applyNumberFormat="1" applyFont="1" applyBorder="1" applyAlignment="1">
      <alignment horizontal="right"/>
    </xf>
    <xf numFmtId="0" fontId="53" fillId="6" borderId="5" xfId="7" applyFont="1" applyBorder="1" applyAlignment="1">
      <alignment horizontal="center"/>
    </xf>
    <xf numFmtId="0" fontId="53" fillId="6" borderId="7" xfId="7" applyFont="1" applyBorder="1" applyAlignment="1">
      <alignment horizontal="center"/>
    </xf>
    <xf numFmtId="0" fontId="53" fillId="6" borderId="18" xfId="7" applyFont="1" applyBorder="1"/>
    <xf numFmtId="0" fontId="53" fillId="6" borderId="19" xfId="7" applyFont="1" applyBorder="1" applyAlignment="1">
      <alignment horizontal="left"/>
    </xf>
    <xf numFmtId="0" fontId="53" fillId="6" borderId="5" xfId="7" applyFont="1" applyBorder="1"/>
    <xf numFmtId="0" fontId="53" fillId="6" borderId="7" xfId="7" applyFont="1" applyBorder="1" applyAlignment="1">
      <alignment horizontal="left"/>
    </xf>
    <xf numFmtId="0" fontId="53" fillId="6" borderId="0" xfId="7" applyFont="1"/>
    <xf numFmtId="0" fontId="54" fillId="18" borderId="0" xfId="12" applyFont="1" applyFill="1" applyAlignment="1">
      <alignment horizontal="center" vertical="center"/>
    </xf>
    <xf numFmtId="0" fontId="55" fillId="0" borderId="0" xfId="12" applyFont="1"/>
    <xf numFmtId="185" fontId="55" fillId="0" borderId="0" xfId="12" applyNumberFormat="1" applyFont="1"/>
    <xf numFmtId="0" fontId="53" fillId="6" borderId="0" xfId="7" applyFont="1" applyAlignment="1">
      <alignment horizontal="center"/>
    </xf>
    <xf numFmtId="0" fontId="53" fillId="6" borderId="20" xfId="7" applyFont="1" applyBorder="1"/>
    <xf numFmtId="0" fontId="53" fillId="6" borderId="9" xfId="7" applyFont="1" applyBorder="1" applyAlignment="1">
      <alignment horizontal="left"/>
    </xf>
    <xf numFmtId="0" fontId="56" fillId="6" borderId="0" xfId="7" applyFont="1"/>
    <xf numFmtId="0" fontId="53" fillId="6" borderId="21" xfId="7" applyFont="1" applyBorder="1"/>
    <xf numFmtId="0" fontId="53" fillId="6" borderId="4" xfId="7" applyFont="1" applyBorder="1" applyAlignment="1">
      <alignment horizontal="left"/>
    </xf>
    <xf numFmtId="0" fontId="53" fillId="6" borderId="0" xfId="7" applyFont="1" applyAlignment="1">
      <alignment horizontal="left"/>
    </xf>
    <xf numFmtId="0" fontId="53" fillId="6" borderId="0" xfId="7" applyFont="1" applyBorder="1"/>
    <xf numFmtId="0" fontId="53" fillId="6" borderId="0" xfId="7" applyFont="1" applyBorder="1" applyAlignment="1">
      <alignment horizontal="left"/>
    </xf>
    <xf numFmtId="0" fontId="55" fillId="6" borderId="0" xfId="7" applyFont="1" applyBorder="1"/>
    <xf numFmtId="0" fontId="55" fillId="6" borderId="0" xfId="7" applyFont="1"/>
    <xf numFmtId="0" fontId="57" fillId="6" borderId="0" xfId="7" applyFont="1" applyAlignment="1">
      <alignment horizontal="center"/>
    </xf>
    <xf numFmtId="0" fontId="57" fillId="6" borderId="0" xfId="7" applyFont="1"/>
    <xf numFmtId="0" fontId="58" fillId="6" borderId="0" xfId="7" applyFont="1"/>
    <xf numFmtId="0" fontId="59" fillId="18" borderId="0" xfId="12" applyFont="1" applyFill="1" applyAlignment="1">
      <alignment horizontal="center" vertical="center"/>
    </xf>
    <xf numFmtId="0" fontId="58" fillId="0" borderId="0" xfId="12" applyFont="1"/>
    <xf numFmtId="185" fontId="58" fillId="0" borderId="0" xfId="12" applyNumberFormat="1" applyFont="1"/>
    <xf numFmtId="0" fontId="53" fillId="6" borderId="0" xfId="7" applyFont="1" applyBorder="1" applyAlignment="1">
      <alignment horizontal="center" vertical="center"/>
    </xf>
    <xf numFmtId="0" fontId="53" fillId="6" borderId="1" xfId="7" applyFont="1" applyBorder="1" applyAlignment="1">
      <alignment horizontal="center" vertical="center"/>
    </xf>
    <xf numFmtId="0" fontId="55" fillId="6" borderId="1" xfId="7" applyFont="1" applyBorder="1" applyAlignment="1">
      <alignment horizontal="center" vertical="center"/>
    </xf>
    <xf numFmtId="0" fontId="54" fillId="18" borderId="1" xfId="0" applyFont="1" applyFill="1" applyBorder="1" applyAlignment="1">
      <alignment horizontal="center" vertical="center"/>
    </xf>
    <xf numFmtId="0" fontId="55" fillId="0" borderId="0" xfId="12" applyFont="1" applyAlignment="1">
      <alignment horizontal="center" vertical="center"/>
    </xf>
    <xf numFmtId="185" fontId="60" fillId="0" borderId="0" xfId="12" applyNumberFormat="1" applyFont="1" applyAlignment="1">
      <alignment horizontal="center" vertical="center" wrapText="1"/>
    </xf>
    <xf numFmtId="185" fontId="55" fillId="0" borderId="0" xfId="12" applyNumberFormat="1" applyFont="1" applyAlignment="1">
      <alignment horizontal="center" vertical="center" wrapText="1"/>
    </xf>
    <xf numFmtId="0" fontId="53" fillId="6" borderId="0" xfId="7" applyFont="1" applyBorder="1" applyAlignment="1">
      <alignment horizontal="center"/>
    </xf>
    <xf numFmtId="186" fontId="53" fillId="6" borderId="0" xfId="19" applyNumberFormat="1" applyFont="1" applyFill="1" applyBorder="1"/>
    <xf numFmtId="0" fontId="55" fillId="19" borderId="0" xfId="7" applyFont="1" applyFill="1" applyBorder="1"/>
    <xf numFmtId="0" fontId="55" fillId="6" borderId="0" xfId="7" applyFont="1" applyBorder="1" applyAlignment="1">
      <alignment horizontal="right" vertical="center" wrapText="1"/>
    </xf>
    <xf numFmtId="185" fontId="60" fillId="0" borderId="0" xfId="12" applyNumberFormat="1" applyFont="1"/>
    <xf numFmtId="1" fontId="55" fillId="0" borderId="0" xfId="7" applyNumberFormat="1" applyFont="1" applyFill="1" applyBorder="1"/>
    <xf numFmtId="1" fontId="55" fillId="0" borderId="0" xfId="12" applyNumberFormat="1" applyFont="1"/>
    <xf numFmtId="3" fontId="55" fillId="0" borderId="0" xfId="12" applyNumberFormat="1" applyFont="1"/>
    <xf numFmtId="3" fontId="55" fillId="0" borderId="0" xfId="7" applyNumberFormat="1" applyFont="1" applyFill="1" applyBorder="1"/>
    <xf numFmtId="3" fontId="54" fillId="18" borderId="0" xfId="12" applyNumberFormat="1" applyFont="1" applyFill="1" applyAlignment="1">
      <alignment horizontal="center" vertical="center"/>
    </xf>
    <xf numFmtId="3" fontId="55" fillId="0" borderId="0" xfId="0" applyNumberFormat="1" applyFont="1" applyAlignment="1">
      <alignment horizontal="right" vertical="center" wrapText="1"/>
    </xf>
    <xf numFmtId="0" fontId="53" fillId="6" borderId="0" xfId="7" applyFont="1" applyAlignment="1">
      <alignment horizontal="center" vertical="center"/>
    </xf>
    <xf numFmtId="0" fontId="53" fillId="18" borderId="1" xfId="0" applyFont="1" applyFill="1" applyBorder="1" applyAlignment="1">
      <alignment horizontal="center" vertical="center"/>
    </xf>
    <xf numFmtId="0" fontId="53" fillId="0" borderId="0" xfId="12" applyFont="1" applyAlignment="1">
      <alignment horizontal="center" vertical="center"/>
    </xf>
    <xf numFmtId="185" fontId="53" fillId="0" borderId="0" xfId="12" applyNumberFormat="1" applyFont="1" applyAlignment="1">
      <alignment horizontal="center" vertical="center"/>
    </xf>
    <xf numFmtId="186" fontId="53" fillId="6" borderId="0" xfId="7" applyNumberFormat="1" applyFont="1"/>
    <xf numFmtId="168" fontId="11" fillId="6" borderId="0" xfId="7" applyNumberFormat="1" applyFont="1" applyBorder="1"/>
    <xf numFmtId="173" fontId="40" fillId="6" borderId="1" xfId="7" applyNumberFormat="1" applyFont="1" applyBorder="1"/>
    <xf numFmtId="0" fontId="1" fillId="20" borderId="0" xfId="20" applyBorder="1"/>
    <xf numFmtId="0" fontId="1" fillId="20" borderId="0" xfId="20" applyBorder="1" applyAlignment="1">
      <alignment horizontal="right"/>
    </xf>
    <xf numFmtId="0" fontId="61" fillId="20" borderId="0" xfId="20" applyFont="1" applyBorder="1" applyAlignment="1">
      <alignment horizontal="center"/>
    </xf>
    <xf numFmtId="0" fontId="61" fillId="20" borderId="0" xfId="20" applyFont="1" applyBorder="1"/>
    <xf numFmtId="0" fontId="61" fillId="20" borderId="0" xfId="20" applyFont="1" applyBorder="1" applyAlignment="1">
      <alignment horizontal="left" indent="2"/>
    </xf>
    <xf numFmtId="0" fontId="61" fillId="20" borderId="0" xfId="20" applyFont="1" applyBorder="1" applyAlignment="1">
      <alignment horizontal="left"/>
    </xf>
    <xf numFmtId="2" fontId="40" fillId="6" borderId="1" xfId="7" applyNumberFormat="1" applyFont="1" applyBorder="1" applyAlignment="1"/>
    <xf numFmtId="173" fontId="40" fillId="6" borderId="1" xfId="7" applyNumberFormat="1" applyFont="1" applyBorder="1" applyAlignment="1"/>
    <xf numFmtId="167" fontId="40" fillId="6" borderId="1" xfId="7" applyNumberFormat="1" applyFont="1" applyBorder="1" applyAlignment="1">
      <alignment horizontal="right"/>
    </xf>
    <xf numFmtId="166" fontId="40" fillId="6" borderId="1" xfId="7" applyNumberFormat="1" applyFont="1" applyBorder="1"/>
    <xf numFmtId="167" fontId="40" fillId="6" borderId="1" xfId="7" applyNumberFormat="1" applyFont="1" applyBorder="1" applyAlignment="1"/>
    <xf numFmtId="1" fontId="40" fillId="6" borderId="1" xfId="7" applyNumberFormat="1" applyFont="1" applyBorder="1" applyAlignment="1"/>
    <xf numFmtId="168" fontId="18" fillId="6" borderId="1" xfId="17" applyNumberFormat="1" applyFont="1" applyFill="1" applyBorder="1" applyAlignment="1">
      <alignment horizontal="center"/>
    </xf>
    <xf numFmtId="0" fontId="61" fillId="20" borderId="12" xfId="20" applyFont="1" applyBorder="1" applyAlignment="1">
      <alignment horizontal="center"/>
    </xf>
    <xf numFmtId="0" fontId="61" fillId="20" borderId="6" xfId="20" applyFont="1" applyBorder="1" applyAlignment="1">
      <alignment horizontal="center"/>
    </xf>
    <xf numFmtId="0" fontId="61" fillId="20" borderId="16" xfId="20" applyFont="1" applyBorder="1" applyAlignment="1">
      <alignment horizontal="center"/>
    </xf>
    <xf numFmtId="168" fontId="18" fillId="6" borderId="10" xfId="17" applyNumberFormat="1" applyFont="1" applyFill="1" applyBorder="1" applyAlignment="1">
      <alignment horizontal="center"/>
    </xf>
    <xf numFmtId="168" fontId="18" fillId="6" borderId="2" xfId="17" applyNumberFormat="1" applyFont="1" applyFill="1" applyBorder="1" applyAlignment="1">
      <alignment horizontal="center"/>
    </xf>
    <xf numFmtId="168" fontId="61" fillId="20" borderId="12" xfId="20" applyNumberFormat="1" applyFont="1" applyBorder="1" applyAlignment="1">
      <alignment horizontal="center"/>
    </xf>
    <xf numFmtId="1" fontId="61" fillId="20" borderId="6" xfId="20" applyNumberFormat="1" applyFont="1" applyBorder="1" applyAlignment="1">
      <alignment horizontal="center"/>
    </xf>
    <xf numFmtId="168" fontId="61" fillId="20" borderId="6" xfId="20" applyNumberFormat="1" applyFont="1" applyBorder="1" applyAlignment="1">
      <alignment horizontal="center"/>
    </xf>
    <xf numFmtId="168" fontId="61" fillId="20" borderId="16" xfId="20" applyNumberFormat="1" applyFont="1" applyBorder="1" applyAlignment="1">
      <alignment horizontal="center"/>
    </xf>
    <xf numFmtId="0" fontId="24" fillId="10" borderId="9" xfId="7" applyFont="1" applyFill="1" applyBorder="1" applyAlignment="1">
      <alignment horizontal="right"/>
    </xf>
    <xf numFmtId="0" fontId="24" fillId="10" borderId="9" xfId="7" applyFont="1" applyFill="1" applyBorder="1" applyAlignment="1">
      <alignment horizontal="center"/>
    </xf>
    <xf numFmtId="0" fontId="24" fillId="10" borderId="0" xfId="7" applyFont="1" applyFill="1" applyBorder="1"/>
    <xf numFmtId="0" fontId="24" fillId="10" borderId="9" xfId="7" applyFont="1" applyFill="1" applyBorder="1" applyAlignment="1">
      <alignment horizontal="right" vertical="center"/>
    </xf>
    <xf numFmtId="0" fontId="24" fillId="10" borderId="9" xfId="7" applyFont="1" applyFill="1" applyBorder="1" applyAlignment="1">
      <alignment horizontal="center" vertical="center"/>
    </xf>
    <xf numFmtId="0" fontId="24" fillId="10" borderId="0" xfId="7" applyFont="1" applyFill="1" applyBorder="1" applyAlignment="1">
      <alignment vertical="center"/>
    </xf>
    <xf numFmtId="0" fontId="63" fillId="10" borderId="0" xfId="5" applyFont="1" applyFill="1" applyAlignment="1">
      <alignment vertical="center"/>
    </xf>
    <xf numFmtId="0" fontId="64" fillId="10" borderId="0" xfId="7" applyFont="1" applyFill="1" applyBorder="1" applyAlignment="1">
      <alignment horizontal="right" vertical="center"/>
    </xf>
    <xf numFmtId="1" fontId="62" fillId="10" borderId="0" xfId="7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65" fillId="0" borderId="0" xfId="0" applyFont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0" fontId="66" fillId="10" borderId="0" xfId="18" applyFont="1" applyFill="1" applyBorder="1" applyAlignment="1">
      <alignment horizontal="right" vertical="center"/>
    </xf>
    <xf numFmtId="0" fontId="66" fillId="10" borderId="1" xfId="18" applyFont="1" applyFill="1" applyBorder="1" applyAlignment="1">
      <alignment horizontal="center" vertical="center"/>
    </xf>
    <xf numFmtId="168" fontId="23" fillId="10" borderId="0" xfId="17" applyNumberFormat="1" applyFont="1" applyFill="1" applyBorder="1" applyAlignment="1">
      <alignment horizontal="center" vertical="center"/>
    </xf>
    <xf numFmtId="171" fontId="66" fillId="10" borderId="0" xfId="18" applyNumberFormat="1" applyFont="1" applyFill="1" applyBorder="1" applyAlignment="1">
      <alignment horizontal="center" vertical="center"/>
    </xf>
    <xf numFmtId="168" fontId="66" fillId="10" borderId="0" xfId="17" applyNumberFormat="1" applyFont="1" applyFill="1" applyBorder="1" applyAlignment="1">
      <alignment horizontal="center" vertical="center"/>
    </xf>
    <xf numFmtId="173" fontId="27" fillId="10" borderId="0" xfId="18" applyNumberFormat="1" applyFont="1" applyFill="1" applyBorder="1" applyAlignment="1">
      <alignment horizontal="right" vertical="center"/>
    </xf>
    <xf numFmtId="168" fontId="23" fillId="10" borderId="0" xfId="17" applyNumberFormat="1" applyFont="1" applyFill="1" applyBorder="1" applyAlignment="1">
      <alignment horizontal="right" vertical="center"/>
    </xf>
    <xf numFmtId="0" fontId="68" fillId="13" borderId="14" xfId="8" applyFont="1" applyFill="1" applyBorder="1" applyAlignment="1">
      <alignment horizontal="center" vertical="center"/>
    </xf>
    <xf numFmtId="14" fontId="17" fillId="5" borderId="0" xfId="5" applyNumberFormat="1" applyFont="1"/>
    <xf numFmtId="0" fontId="69" fillId="0" borderId="22" xfId="0" applyFont="1" applyBorder="1" applyAlignment="1">
      <alignment horizontal="right" vertical="center" wrapText="1"/>
    </xf>
    <xf numFmtId="0" fontId="69" fillId="0" borderId="23" xfId="0" applyFont="1" applyBorder="1" applyAlignment="1">
      <alignment horizontal="right" vertical="center" wrapText="1"/>
    </xf>
    <xf numFmtId="0" fontId="69" fillId="0" borderId="24" xfId="0" applyFont="1" applyBorder="1" applyAlignment="1">
      <alignment horizontal="right" vertical="center" wrapText="1"/>
    </xf>
    <xf numFmtId="0" fontId="69" fillId="0" borderId="25" xfId="0" applyFont="1" applyBorder="1" applyAlignment="1">
      <alignment horizontal="right" vertical="center" wrapText="1"/>
    </xf>
    <xf numFmtId="3" fontId="69" fillId="0" borderId="25" xfId="0" applyNumberFormat="1" applyFont="1" applyBorder="1" applyAlignment="1">
      <alignment horizontal="right" vertical="center" wrapText="1"/>
    </xf>
    <xf numFmtId="3" fontId="69" fillId="0" borderId="24" xfId="0" applyNumberFormat="1" applyFont="1" applyBorder="1" applyAlignment="1">
      <alignment horizontal="right" vertical="center" wrapText="1"/>
    </xf>
    <xf numFmtId="0" fontId="69" fillId="0" borderId="26" xfId="0" applyFont="1" applyBorder="1" applyAlignment="1">
      <alignment horizontal="right" vertical="center" wrapText="1"/>
    </xf>
    <xf numFmtId="0" fontId="69" fillId="0" borderId="27" xfId="0" applyFont="1" applyBorder="1" applyAlignment="1">
      <alignment horizontal="right" vertical="center" wrapText="1"/>
    </xf>
    <xf numFmtId="3" fontId="69" fillId="0" borderId="27" xfId="0" applyNumberFormat="1" applyFont="1" applyBorder="1" applyAlignment="1">
      <alignment horizontal="right" vertical="center" wrapText="1"/>
    </xf>
    <xf numFmtId="0" fontId="69" fillId="0" borderId="28" xfId="0" applyFont="1" applyBorder="1" applyAlignment="1">
      <alignment horizontal="right" vertical="center" wrapText="1"/>
    </xf>
    <xf numFmtId="3" fontId="69" fillId="0" borderId="28" xfId="0" applyNumberFormat="1" applyFont="1" applyBorder="1" applyAlignment="1">
      <alignment horizontal="right" vertical="center" wrapText="1"/>
    </xf>
    <xf numFmtId="0" fontId="53" fillId="6" borderId="19" xfId="7" applyFont="1" applyBorder="1" applyAlignment="1">
      <alignment horizontal="center"/>
    </xf>
    <xf numFmtId="0" fontId="53" fillId="6" borderId="9" xfId="7" applyFont="1" applyBorder="1" applyAlignment="1">
      <alignment horizontal="center"/>
    </xf>
    <xf numFmtId="0" fontId="28" fillId="6" borderId="4" xfId="7" applyFont="1" applyBorder="1" applyAlignment="1">
      <alignment horizontal="center"/>
    </xf>
    <xf numFmtId="0" fontId="70" fillId="6" borderId="0" xfId="7" applyFont="1"/>
    <xf numFmtId="0" fontId="40" fillId="6" borderId="2" xfId="7" applyFont="1" applyBorder="1"/>
    <xf numFmtId="176" fontId="9" fillId="6" borderId="2" xfId="7" applyNumberFormat="1" applyFont="1" applyBorder="1" applyAlignment="1">
      <alignment horizontal="center"/>
    </xf>
    <xf numFmtId="0" fontId="56" fillId="6" borderId="1" xfId="7" applyFont="1" applyBorder="1" applyAlignment="1">
      <alignment horizontal="center" vertical="center"/>
    </xf>
    <xf numFmtId="0" fontId="56" fillId="6" borderId="10" xfId="7" applyFont="1" applyBorder="1" applyAlignment="1">
      <alignment horizontal="center" vertical="center"/>
    </xf>
    <xf numFmtId="0" fontId="33" fillId="6" borderId="0" xfId="7" applyFont="1" applyBorder="1" applyAlignment="1">
      <alignment horizontal="left" indent="2"/>
    </xf>
    <xf numFmtId="168" fontId="0" fillId="0" borderId="0" xfId="0" applyNumberFormat="1"/>
    <xf numFmtId="168" fontId="0" fillId="0" borderId="0" xfId="0" applyNumberFormat="1" applyAlignment="1">
      <alignment horizontal="center"/>
    </xf>
    <xf numFmtId="168" fontId="0" fillId="10" borderId="0" xfId="0" applyNumberFormat="1" applyFill="1"/>
    <xf numFmtId="168" fontId="65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41" fillId="6" borderId="1" xfId="7" applyFont="1" applyBorder="1" applyAlignment="1">
      <alignment horizontal="right"/>
    </xf>
    <xf numFmtId="0" fontId="41" fillId="6" borderId="1" xfId="7" applyFont="1" applyBorder="1"/>
    <xf numFmtId="0" fontId="23" fillId="6" borderId="0" xfId="7" applyFont="1" applyBorder="1"/>
    <xf numFmtId="0" fontId="41" fillId="17" borderId="29" xfId="7" applyFont="1" applyFill="1" applyBorder="1" applyAlignment="1">
      <alignment horizontal="right"/>
    </xf>
    <xf numFmtId="176" fontId="71" fillId="6" borderId="1" xfId="7" applyNumberFormat="1" applyFont="1" applyBorder="1" applyAlignment="1">
      <alignment horizontal="center"/>
    </xf>
    <xf numFmtId="167" fontId="71" fillId="6" borderId="1" xfId="7" applyNumberFormat="1" applyFont="1" applyBorder="1" applyAlignment="1">
      <alignment horizontal="right"/>
    </xf>
    <xf numFmtId="0" fontId="72" fillId="6" borderId="0" xfId="7" applyFont="1" applyBorder="1"/>
    <xf numFmtId="171" fontId="71" fillId="6" borderId="1" xfId="7" applyNumberFormat="1" applyFont="1" applyBorder="1" applyAlignment="1">
      <alignment horizontal="right"/>
    </xf>
    <xf numFmtId="171" fontId="71" fillId="6" borderId="30" xfId="7" applyNumberFormat="1" applyFont="1" applyBorder="1" applyAlignment="1">
      <alignment horizontal="right"/>
    </xf>
    <xf numFmtId="166" fontId="71" fillId="6" borderId="1" xfId="7" applyNumberFormat="1" applyFont="1" applyBorder="1" applyAlignment="1">
      <alignment horizontal="right"/>
    </xf>
    <xf numFmtId="166" fontId="71" fillId="6" borderId="30" xfId="7" applyNumberFormat="1" applyFont="1" applyBorder="1" applyAlignment="1">
      <alignment horizontal="right"/>
    </xf>
    <xf numFmtId="1" fontId="71" fillId="6" borderId="1" xfId="7" applyNumberFormat="1" applyFont="1" applyBorder="1" applyAlignment="1">
      <alignment horizontal="center"/>
    </xf>
    <xf numFmtId="176" fontId="46" fillId="6" borderId="1" xfId="7" applyNumberFormat="1" applyFont="1" applyBorder="1" applyAlignment="1">
      <alignment horizontal="center"/>
    </xf>
    <xf numFmtId="0" fontId="73" fillId="6" borderId="0" xfId="7" applyFont="1" applyBorder="1"/>
    <xf numFmtId="166" fontId="46" fillId="6" borderId="1" xfId="7" applyNumberFormat="1" applyFont="1" applyBorder="1" applyAlignment="1">
      <alignment horizontal="right"/>
    </xf>
    <xf numFmtId="0" fontId="40" fillId="21" borderId="10" xfId="7" applyFont="1" applyFill="1" applyBorder="1" applyAlignment="1">
      <alignment horizontal="center" vertical="center"/>
    </xf>
    <xf numFmtId="0" fontId="41" fillId="21" borderId="10" xfId="7" applyFont="1" applyFill="1" applyBorder="1" applyAlignment="1">
      <alignment horizontal="center" vertical="center"/>
    </xf>
    <xf numFmtId="176" fontId="9" fillId="21" borderId="10" xfId="7" applyNumberFormat="1" applyFont="1" applyFill="1" applyBorder="1" applyAlignment="1">
      <alignment horizontal="center" vertical="center"/>
    </xf>
    <xf numFmtId="167" fontId="40" fillId="21" borderId="10" xfId="7" applyNumberFormat="1" applyFont="1" applyFill="1" applyBorder="1" applyAlignment="1">
      <alignment horizontal="center" vertical="center"/>
    </xf>
    <xf numFmtId="0" fontId="16" fillId="21" borderId="0" xfId="7" applyFont="1" applyFill="1" applyBorder="1" applyAlignment="1">
      <alignment horizontal="center" vertical="center"/>
    </xf>
    <xf numFmtId="168" fontId="71" fillId="6" borderId="1" xfId="7" applyNumberFormat="1" applyFont="1" applyBorder="1" applyAlignment="1">
      <alignment horizontal="center"/>
    </xf>
    <xf numFmtId="0" fontId="73" fillId="21" borderId="0" xfId="7" applyFont="1" applyFill="1" applyBorder="1"/>
    <xf numFmtId="168" fontId="71" fillId="6" borderId="1" xfId="7" applyNumberFormat="1" applyFont="1" applyBorder="1" applyAlignment="1">
      <alignment horizontal="right"/>
    </xf>
    <xf numFmtId="176" fontId="74" fillId="6" borderId="1" xfId="7" applyNumberFormat="1" applyFont="1" applyBorder="1" applyAlignment="1">
      <alignment horizontal="center"/>
    </xf>
    <xf numFmtId="167" fontId="74" fillId="6" borderId="1" xfId="7" applyNumberFormat="1" applyFont="1" applyBorder="1" applyAlignment="1">
      <alignment horizontal="right"/>
    </xf>
    <xf numFmtId="167" fontId="74" fillId="6" borderId="30" xfId="7" applyNumberFormat="1" applyFont="1" applyBorder="1" applyAlignment="1">
      <alignment horizontal="right"/>
    </xf>
    <xf numFmtId="167" fontId="71" fillId="6" borderId="30" xfId="7" applyNumberFormat="1" applyFont="1" applyBorder="1" applyAlignment="1">
      <alignment horizontal="right"/>
    </xf>
    <xf numFmtId="168" fontId="71" fillId="6" borderId="30" xfId="7" applyNumberFormat="1" applyFont="1" applyBorder="1" applyAlignment="1">
      <alignment horizontal="right"/>
    </xf>
    <xf numFmtId="167" fontId="71" fillId="6" borderId="1" xfId="7" applyNumberFormat="1" applyFont="1" applyBorder="1" applyAlignment="1">
      <alignment horizontal="center"/>
    </xf>
    <xf numFmtId="167" fontId="71" fillId="6" borderId="30" xfId="7" applyNumberFormat="1" applyFont="1" applyBorder="1" applyAlignment="1">
      <alignment horizontal="center"/>
    </xf>
    <xf numFmtId="0" fontId="41" fillId="6" borderId="5" xfId="7" applyFont="1" applyBorder="1" applyAlignment="1">
      <alignment horizontal="right"/>
    </xf>
    <xf numFmtId="166" fontId="46" fillId="6" borderId="7" xfId="7" applyNumberFormat="1" applyFont="1" applyBorder="1" applyAlignment="1">
      <alignment horizontal="right"/>
    </xf>
    <xf numFmtId="0" fontId="40" fillId="6" borderId="4" xfId="7" applyFont="1" applyBorder="1" applyAlignment="1">
      <alignment horizontal="right"/>
    </xf>
    <xf numFmtId="0" fontId="41" fillId="18" borderId="29" xfId="7" applyFont="1" applyFill="1" applyBorder="1" applyAlignment="1">
      <alignment horizontal="right"/>
    </xf>
    <xf numFmtId="168" fontId="18" fillId="6" borderId="1" xfId="7" applyNumberFormat="1" applyFont="1" applyBorder="1" applyAlignment="1">
      <alignment horizontal="right"/>
    </xf>
    <xf numFmtId="168" fontId="18" fillId="6" borderId="6" xfId="7" applyNumberFormat="1" applyFont="1" applyBorder="1" applyAlignment="1">
      <alignment horizontal="right"/>
    </xf>
    <xf numFmtId="168" fontId="18" fillId="6" borderId="7" xfId="7" applyNumberFormat="1" applyFont="1" applyBorder="1" applyAlignment="1">
      <alignment horizontal="right"/>
    </xf>
    <xf numFmtId="166" fontId="46" fillId="6" borderId="1" xfId="7" applyNumberFormat="1" applyFont="1" applyBorder="1" applyAlignment="1">
      <alignment horizontal="center"/>
    </xf>
    <xf numFmtId="2" fontId="73" fillId="21" borderId="0" xfId="7" applyNumberFormat="1" applyFont="1" applyFill="1" applyBorder="1"/>
    <xf numFmtId="0" fontId="75" fillId="16" borderId="0" xfId="7" applyFont="1" applyFill="1" applyBorder="1"/>
    <xf numFmtId="182" fontId="46" fillId="13" borderId="0" xfId="8" applyNumberFormat="1" applyFont="1" applyFill="1" applyBorder="1" applyAlignment="1">
      <alignment horizontal="center"/>
    </xf>
    <xf numFmtId="182" fontId="45" fillId="15" borderId="0" xfId="8" applyNumberFormat="1" applyFont="1" applyFill="1" applyBorder="1" applyAlignment="1">
      <alignment horizontal="center" vertical="center"/>
    </xf>
    <xf numFmtId="172" fontId="45" fillId="15" borderId="0" xfId="8" applyNumberFormat="1" applyFont="1" applyFill="1" applyBorder="1" applyAlignment="1">
      <alignment horizontal="center" vertical="top"/>
    </xf>
    <xf numFmtId="172" fontId="46" fillId="13" borderId="0" xfId="8" applyNumberFormat="1" applyFont="1" applyFill="1" applyBorder="1" applyAlignment="1">
      <alignment horizontal="center" vertical="top"/>
    </xf>
    <xf numFmtId="168" fontId="46" fillId="13" borderId="8" xfId="8" applyNumberFormat="1" applyFont="1" applyFill="1" applyBorder="1" applyAlignment="1">
      <alignment horizontal="center" vertical="top"/>
    </xf>
    <xf numFmtId="182" fontId="41" fillId="14" borderId="0" xfId="8" applyNumberFormat="1" applyFont="1" applyFill="1" applyBorder="1" applyAlignment="1">
      <alignment horizontal="right" vertical="top"/>
    </xf>
    <xf numFmtId="0" fontId="68" fillId="13" borderId="31" xfId="8" applyFont="1" applyFill="1" applyBorder="1" applyAlignment="1">
      <alignment horizontal="center" vertical="center"/>
    </xf>
    <xf numFmtId="168" fontId="46" fillId="13" borderId="31" xfId="8" applyNumberFormat="1" applyFont="1" applyFill="1" applyBorder="1" applyAlignment="1">
      <alignment horizontal="center" vertical="top"/>
    </xf>
    <xf numFmtId="168" fontId="45" fillId="15" borderId="12" xfId="8" applyNumberFormat="1" applyFont="1" applyFill="1" applyBorder="1" applyAlignment="1">
      <alignment horizontal="center" vertical="center"/>
    </xf>
    <xf numFmtId="168" fontId="45" fillId="15" borderId="11" xfId="8" applyNumberFormat="1" applyFont="1" applyFill="1" applyBorder="1" applyAlignment="1">
      <alignment horizontal="center" vertical="top"/>
    </xf>
    <xf numFmtId="168" fontId="45" fillId="15" borderId="8" xfId="8" applyNumberFormat="1" applyFont="1" applyFill="1" applyBorder="1" applyAlignment="1">
      <alignment horizontal="center" vertical="center"/>
    </xf>
    <xf numFmtId="168" fontId="45" fillId="15" borderId="8" xfId="8" applyNumberFormat="1" applyFont="1" applyFill="1" applyBorder="1" applyAlignment="1">
      <alignment horizontal="center" vertical="top"/>
    </xf>
    <xf numFmtId="168" fontId="45" fillId="15" borderId="11" xfId="8" applyNumberFormat="1" applyFont="1" applyFill="1" applyBorder="1" applyAlignment="1">
      <alignment horizontal="center" vertical="center"/>
    </xf>
    <xf numFmtId="168" fontId="45" fillId="15" borderId="15" xfId="8" applyNumberFormat="1" applyFont="1" applyFill="1" applyBorder="1" applyAlignment="1">
      <alignment horizontal="center" vertical="center"/>
    </xf>
    <xf numFmtId="171" fontId="40" fillId="6" borderId="1" xfId="7" applyNumberFormat="1" applyFont="1" applyBorder="1" applyAlignment="1"/>
    <xf numFmtId="185" fontId="76" fillId="6" borderId="0" xfId="7" applyNumberFormat="1" applyFont="1" applyBorder="1" applyAlignment="1">
      <alignment horizontal="center" vertical="center"/>
    </xf>
    <xf numFmtId="0" fontId="76" fillId="6" borderId="0" xfId="7" applyFont="1" applyBorder="1" applyAlignment="1">
      <alignment horizontal="center" vertical="center"/>
    </xf>
    <xf numFmtId="0" fontId="76" fillId="6" borderId="0" xfId="7" applyFont="1" applyBorder="1" applyAlignment="1">
      <alignment horizontal="center"/>
    </xf>
    <xf numFmtId="0" fontId="76" fillId="6" borderId="0" xfId="7" applyFont="1" applyBorder="1"/>
    <xf numFmtId="3" fontId="47" fillId="7" borderId="0" xfId="8" applyNumberFormat="1" applyFont="1" applyBorder="1" applyAlignment="1">
      <alignment vertical="top"/>
    </xf>
    <xf numFmtId="176" fontId="77" fillId="6" borderId="1" xfId="7" applyNumberFormat="1" applyFont="1" applyBorder="1" applyAlignment="1">
      <alignment horizontal="center"/>
    </xf>
    <xf numFmtId="166" fontId="77" fillId="6" borderId="1" xfId="7" applyNumberFormat="1" applyFont="1" applyBorder="1" applyAlignment="1">
      <alignment horizontal="right"/>
    </xf>
    <xf numFmtId="168" fontId="77" fillId="6" borderId="1" xfId="7" applyNumberFormat="1" applyFont="1" applyBorder="1" applyAlignment="1">
      <alignment horizontal="right"/>
    </xf>
    <xf numFmtId="2" fontId="0" fillId="0" borderId="0" xfId="0" applyNumberFormat="1"/>
    <xf numFmtId="179" fontId="0" fillId="0" borderId="0" xfId="0" applyNumberFormat="1"/>
    <xf numFmtId="0" fontId="34" fillId="7" borderId="0" xfId="8" applyFont="1" applyBorder="1" applyAlignment="1">
      <alignment horizontal="center" vertical="center"/>
    </xf>
    <xf numFmtId="0" fontId="35" fillId="7" borderId="0" xfId="8" applyFont="1" applyBorder="1" applyAlignment="1">
      <alignment horizontal="center" vertical="center"/>
    </xf>
    <xf numFmtId="0" fontId="23" fillId="10" borderId="0" xfId="7" applyFont="1" applyFill="1" applyBorder="1" applyAlignment="1">
      <alignment horizontal="left" vertical="center"/>
    </xf>
    <xf numFmtId="0" fontId="17" fillId="5" borderId="5" xfId="5" applyFont="1" applyBorder="1" applyAlignment="1"/>
    <xf numFmtId="0" fontId="17" fillId="5" borderId="14" xfId="5" applyFont="1" applyBorder="1" applyAlignment="1"/>
    <xf numFmtId="0" fontId="17" fillId="5" borderId="7" xfId="5" applyFont="1" applyBorder="1" applyAlignment="1"/>
    <xf numFmtId="0" fontId="17" fillId="5" borderId="5" xfId="5" applyFont="1" applyBorder="1"/>
    <xf numFmtId="0" fontId="17" fillId="5" borderId="14" xfId="5" applyFont="1" applyBorder="1"/>
    <xf numFmtId="0" fontId="17" fillId="5" borderId="7" xfId="5" applyFont="1" applyBorder="1"/>
  </cellXfs>
  <cellStyles count="21">
    <cellStyle name="40 % - Akzent4 2" xfId="1" xr:uid="{00000000-0005-0000-0000-000000000000}"/>
    <cellStyle name="40 % - Akzent6 2" xfId="2" xr:uid="{00000000-0005-0000-0000-000001000000}"/>
    <cellStyle name="40% - Akzent4 2" xfId="3" xr:uid="{00000000-0005-0000-0000-000002000000}"/>
    <cellStyle name="60 % - Akzent2" xfId="20" builtinId="36"/>
    <cellStyle name="60 % - Akzent3" xfId="18" builtinId="40"/>
    <cellStyle name="60 % - Akzent4 2" xfId="4" xr:uid="{00000000-0005-0000-0000-000004000000}"/>
    <cellStyle name="Akzent1" xfId="5" builtinId="29" customBuiltin="1"/>
    <cellStyle name="Akzent1 2" xfId="6" xr:uid="{00000000-0005-0000-0000-000006000000}"/>
    <cellStyle name="Akzent2" xfId="7" builtinId="33" customBuiltin="1"/>
    <cellStyle name="Akzent2 2" xfId="15" xr:uid="{00000000-0005-0000-0000-000008000000}"/>
    <cellStyle name="Akzent3" xfId="8" builtinId="37" customBuiltin="1"/>
    <cellStyle name="Akzent6 2" xfId="9" xr:uid="{00000000-0005-0000-0000-00000A000000}"/>
    <cellStyle name="Komma 2" xfId="10" xr:uid="{00000000-0005-0000-0000-00000C000000}"/>
    <cellStyle name="Komma 3" xfId="19" xr:uid="{9DC53CBA-F6B5-42F6-8A6F-E65A334119AF}"/>
    <cellStyle name="Schlecht 2" xfId="11" xr:uid="{00000000-0005-0000-0000-00000D000000}"/>
    <cellStyle name="Standard" xfId="0" builtinId="0"/>
    <cellStyle name="Standard 2" xfId="12" xr:uid="{00000000-0005-0000-0000-00000F000000}"/>
    <cellStyle name="Standard 3" xfId="14" xr:uid="{00000000-0005-0000-0000-000010000000}"/>
    <cellStyle name="Währung" xfId="17" builtinId="4"/>
    <cellStyle name="Währung 2" xfId="13" xr:uid="{00000000-0005-0000-0000-000012000000}"/>
    <cellStyle name="Währung 3" xfId="16" xr:uid="{00000000-0005-0000-0000-000013000000}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</xdr:colOff>
      <xdr:row>10</xdr:row>
      <xdr:rowOff>0</xdr:rowOff>
    </xdr:from>
    <xdr:to>
      <xdr:col>15</xdr:col>
      <xdr:colOff>0</xdr:colOff>
      <xdr:row>12</xdr:row>
      <xdr:rowOff>219075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AF3868CD-D5E1-43F0-A011-CC4E6B1C1B6F}"/>
            </a:ext>
          </a:extLst>
        </xdr:cNvPr>
        <xdr:cNvSpPr txBox="1"/>
      </xdr:nvSpPr>
      <xdr:spPr>
        <a:xfrm>
          <a:off x="4905375" y="1435100"/>
          <a:ext cx="3787775" cy="485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zuerst von Prüftabelle</a:t>
          </a:r>
          <a:r>
            <a:rPr lang="de-DE" sz="1100" baseline="0"/>
            <a:t> </a:t>
          </a:r>
          <a:r>
            <a:rPr lang="de-DE" sz="1100"/>
            <a:t>PAP als xls exportieren oder in Word-Tabelle und von dort hierher kopieren </a:t>
          </a:r>
        </a:p>
      </xdr:txBody>
    </xdr:sp>
    <xdr:clientData/>
  </xdr:twoCellAnchor>
  <xdr:twoCellAnchor>
    <xdr:from>
      <xdr:col>1</xdr:col>
      <xdr:colOff>647700</xdr:colOff>
      <xdr:row>10</xdr:row>
      <xdr:rowOff>0</xdr:rowOff>
    </xdr:from>
    <xdr:to>
      <xdr:col>8</xdr:col>
      <xdr:colOff>28575</xdr:colOff>
      <xdr:row>12</xdr:row>
      <xdr:rowOff>295275</xdr:rowOff>
    </xdr:to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14B20500-DBDD-4183-87B8-5D7FEB437BFB}"/>
            </a:ext>
          </a:extLst>
        </xdr:cNvPr>
        <xdr:cNvSpPr txBox="1"/>
      </xdr:nvSpPr>
      <xdr:spPr>
        <a:xfrm>
          <a:off x="952500" y="1435100"/>
          <a:ext cx="3514725" cy="561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Hier werden die Werte mittels Makro errechnet und mit den Werten der Prüftabelle PAP (rechts) verglichen.</a:t>
          </a:r>
        </a:p>
      </xdr:txBody>
    </xdr:sp>
    <xdr:clientData/>
  </xdr:twoCellAnchor>
  <xdr:twoCellAnchor>
    <xdr:from>
      <xdr:col>16</xdr:col>
      <xdr:colOff>47625</xdr:colOff>
      <xdr:row>2</xdr:row>
      <xdr:rowOff>85725</xdr:rowOff>
    </xdr:from>
    <xdr:to>
      <xdr:col>22</xdr:col>
      <xdr:colOff>219075</xdr:colOff>
      <xdr:row>12</xdr:row>
      <xdr:rowOff>180977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8B1ABA66-7A6D-460C-AE28-C32093901164}"/>
            </a:ext>
          </a:extLst>
        </xdr:cNvPr>
        <xdr:cNvSpPr txBox="1"/>
      </xdr:nvSpPr>
      <xdr:spPr>
        <a:xfrm>
          <a:off x="9115425" y="409575"/>
          <a:ext cx="2317750" cy="147320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Der Vergleich</a:t>
          </a:r>
          <a:r>
            <a:rPr lang="de-DE" sz="1100" baseline="0"/>
            <a:t> der Prüftabellen muss immer "Null" ergeben!</a:t>
          </a:r>
        </a:p>
        <a:p>
          <a:endParaRPr lang="de-DE" sz="1100" baseline="0"/>
        </a:p>
        <a:p>
          <a:r>
            <a:rPr lang="de-DE" sz="1100" baseline="0">
              <a:solidFill>
                <a:srgbClr val="FF0000"/>
              </a:solidFill>
            </a:rPr>
            <a:t>Mit Makro errechnete Werte stimmen mit Prüftabelle BMF überein!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Stand: 14.11.2025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954798</xdr:colOff>
          <xdr:row>20</xdr:row>
          <xdr:rowOff>16756</xdr:rowOff>
        </xdr:from>
        <xdr:to>
          <xdr:col>9</xdr:col>
          <xdr:colOff>242000</xdr:colOff>
          <xdr:row>30</xdr:row>
          <xdr:rowOff>88394</xdr:rowOff>
        </xdr:to>
        <xdr:pic>
          <xdr:nvPicPr>
            <xdr:cNvPr id="5" name="Grafik 4">
              <a:extLst>
                <a:ext uri="{FF2B5EF4-FFF2-40B4-BE49-F238E27FC236}">
                  <a16:creationId xmlns:a16="http://schemas.microsoft.com/office/drawing/2014/main" id="{91EDFEBD-B530-D172-20D9-74E8487170B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N$87:$P$96" spid="_x0000_s1400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9826655" y="3859413"/>
              <a:ext cx="2672659" cy="1813352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313176</xdr:colOff>
          <xdr:row>16</xdr:row>
          <xdr:rowOff>113234</xdr:rowOff>
        </xdr:from>
        <xdr:to>
          <xdr:col>11</xdr:col>
          <xdr:colOff>1006607</xdr:colOff>
          <xdr:row>22</xdr:row>
          <xdr:rowOff>119582</xdr:rowOff>
        </xdr:to>
        <xdr:pic>
          <xdr:nvPicPr>
            <xdr:cNvPr id="3" name="Grafik 2">
              <a:extLst>
                <a:ext uri="{FF2B5EF4-FFF2-40B4-BE49-F238E27FC236}">
                  <a16:creationId xmlns:a16="http://schemas.microsoft.com/office/drawing/2014/main" id="{96BCCF5B-CAE4-F00D-5DBA-C0F54D9D749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M$288:$N$294" spid="_x0000_s14006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2570490" y="3259205"/>
              <a:ext cx="2021488" cy="1051377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463550</xdr:colOff>
      <xdr:row>18</xdr:row>
      <xdr:rowOff>107950</xdr:rowOff>
    </xdr:from>
    <xdr:to>
      <xdr:col>7</xdr:col>
      <xdr:colOff>177800</xdr:colOff>
      <xdr:row>30</xdr:row>
      <xdr:rowOff>12700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363A9194-26C6-4979-CAE9-D17C7D5490B7}"/>
            </a:ext>
          </a:extLst>
        </xdr:cNvPr>
        <xdr:cNvSpPr txBox="1"/>
      </xdr:nvSpPr>
      <xdr:spPr>
        <a:xfrm>
          <a:off x="1174750" y="2736850"/>
          <a:ext cx="3981450" cy="1657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Falls Sie in der Zeile  "Krankenversicherung/PV"</a:t>
          </a:r>
          <a:r>
            <a:rPr lang="de-DE" sz="1100" baseline="0"/>
            <a:t> die Auswahl "privat mit AG-Zuschuss" gewählt haben oder in den Zeilen "Krankenkassenbeitrag"  oder "Pflegeversicherungsbeitrag" Einträge vorgenommen haben, wird davon ausgegangen, dass der Arbeitgeber die Hälfte der Beiträge zur KV/PV übernimmt, höchstens bis zur Hälfte der Beiträge bei  Versicherung in der gesetzlichen KV/PV. Das Nettogehalt wird  in diesem Fall programmgesteuert um den errechneten Arbeitgeberanteil zur gesetzlichen KV/PV erhöht.</a:t>
          </a:r>
          <a:endParaRPr lang="de-DE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DD967-6E66-4329-A7F6-8CD01EB27160}">
  <sheetPr codeName="Tabelle3">
    <pageSetUpPr fitToPage="1"/>
  </sheetPr>
  <dimension ref="A1:AI106"/>
  <sheetViews>
    <sheetView tabSelected="1" topLeftCell="A8" zoomScaleNormal="100" workbookViewId="0">
      <selection activeCell="AC37" sqref="AC37"/>
    </sheetView>
  </sheetViews>
  <sheetFormatPr baseColWidth="10" defaultColWidth="11.375" defaultRowHeight="10.199999999999999" x14ac:dyDescent="0.2"/>
  <cols>
    <col min="1" max="1" width="5" style="212" customWidth="1"/>
    <col min="2" max="2" width="10" style="208" customWidth="1"/>
    <col min="3" max="3" width="10.125" style="222" customWidth="1"/>
    <col min="4" max="4" width="9.875" style="222" customWidth="1"/>
    <col min="5" max="5" width="10.75" style="222" customWidth="1"/>
    <col min="6" max="7" width="8.125" style="222" customWidth="1"/>
    <col min="8" max="8" width="8" style="222" customWidth="1"/>
    <col min="9" max="9" width="6.875" style="222" customWidth="1"/>
    <col min="10" max="10" width="8.875" style="222" customWidth="1"/>
    <col min="11" max="11" width="10" style="222" customWidth="1"/>
    <col min="12" max="12" width="10.125" style="222" customWidth="1"/>
    <col min="13" max="13" width="10.375" style="222" customWidth="1"/>
    <col min="14" max="14" width="10" style="222" customWidth="1"/>
    <col min="15" max="15" width="10.75" style="222" customWidth="1"/>
    <col min="16" max="16" width="5.875" style="222" customWidth="1"/>
    <col min="17" max="17" width="5.875" style="209" customWidth="1"/>
    <col min="18" max="18" width="6.875" style="209" customWidth="1"/>
    <col min="19" max="19" width="7.125" style="209" customWidth="1"/>
    <col min="20" max="20" width="5.375" style="209" customWidth="1"/>
    <col min="21" max="21" width="7.125" style="209" customWidth="1"/>
    <col min="22" max="22" width="6.375" style="209" customWidth="1"/>
    <col min="23" max="23" width="5.875" style="209" customWidth="1"/>
    <col min="24" max="24" width="3.125" style="210" customWidth="1"/>
    <col min="25" max="25" width="7.75" style="211" customWidth="1"/>
    <col min="26" max="26" width="6.875" style="211" customWidth="1"/>
    <col min="27" max="27" width="9.125" style="210" customWidth="1"/>
    <col min="28" max="28" width="7.125" style="210" customWidth="1"/>
    <col min="29" max="16384" width="11.375" style="210"/>
  </cols>
  <sheetData>
    <row r="1" spans="1:35" x14ac:dyDescent="0.2">
      <c r="A1" s="202" t="s">
        <v>1</v>
      </c>
      <c r="B1" s="203">
        <v>1</v>
      </c>
      <c r="C1" s="204" t="s">
        <v>9</v>
      </c>
      <c r="D1" s="310">
        <v>1</v>
      </c>
      <c r="E1" s="204" t="s">
        <v>338</v>
      </c>
      <c r="F1" s="205">
        <v>0</v>
      </c>
      <c r="G1" s="206" t="s">
        <v>339</v>
      </c>
      <c r="H1" s="207">
        <v>0</v>
      </c>
      <c r="I1" s="208"/>
      <c r="J1" s="208"/>
      <c r="K1" s="208"/>
      <c r="L1" s="208"/>
      <c r="M1" s="208"/>
      <c r="N1" s="208"/>
      <c r="O1" s="208"/>
      <c r="P1" s="208"/>
    </row>
    <row r="2" spans="1:35" ht="15" x14ac:dyDescent="0.25">
      <c r="C2" s="213" t="s">
        <v>445</v>
      </c>
      <c r="D2" s="311">
        <v>0</v>
      </c>
      <c r="E2" s="213" t="s">
        <v>340</v>
      </c>
      <c r="F2" s="214">
        <v>0</v>
      </c>
      <c r="G2" s="208"/>
      <c r="H2" s="208"/>
      <c r="I2" s="208"/>
      <c r="J2" s="215" t="s">
        <v>341</v>
      </c>
      <c r="K2" s="208"/>
      <c r="L2" s="208"/>
      <c r="M2" s="208"/>
      <c r="N2" s="208"/>
      <c r="O2" s="208"/>
      <c r="P2" s="208"/>
    </row>
    <row r="3" spans="1:35" x14ac:dyDescent="0.2">
      <c r="C3" s="213" t="s">
        <v>21</v>
      </c>
      <c r="D3" s="311">
        <v>0</v>
      </c>
      <c r="E3" s="213" t="s">
        <v>342</v>
      </c>
      <c r="F3" s="214">
        <v>0</v>
      </c>
      <c r="G3" s="208"/>
      <c r="H3" s="208"/>
      <c r="I3" s="208"/>
      <c r="J3" s="208" t="s">
        <v>0</v>
      </c>
      <c r="K3" s="208"/>
      <c r="L3" s="208"/>
      <c r="M3" s="208"/>
      <c r="N3" s="208"/>
      <c r="O3" s="208"/>
      <c r="P3" s="208"/>
    </row>
    <row r="4" spans="1:35" x14ac:dyDescent="0.2">
      <c r="C4" s="213" t="s">
        <v>343</v>
      </c>
      <c r="D4" s="311">
        <v>0</v>
      </c>
      <c r="E4" s="216" t="s">
        <v>344</v>
      </c>
      <c r="F4" s="217">
        <v>0</v>
      </c>
      <c r="G4" s="208"/>
      <c r="H4" s="208"/>
      <c r="I4" s="208"/>
      <c r="J4" s="208"/>
      <c r="K4" s="208"/>
      <c r="L4" s="208"/>
      <c r="M4" s="208"/>
      <c r="N4" s="208"/>
      <c r="O4" s="208"/>
      <c r="P4" s="208"/>
    </row>
    <row r="5" spans="1:35" x14ac:dyDescent="0.2">
      <c r="C5" s="213" t="s">
        <v>27</v>
      </c>
      <c r="D5" s="311">
        <v>0</v>
      </c>
      <c r="E5" s="208" t="s">
        <v>345</v>
      </c>
      <c r="F5" s="218"/>
      <c r="G5" s="208"/>
      <c r="H5" s="208"/>
      <c r="I5" s="208"/>
      <c r="J5" s="208"/>
      <c r="K5" s="208"/>
      <c r="L5" s="208"/>
      <c r="M5" s="208"/>
      <c r="N5" s="208"/>
      <c r="O5" s="208"/>
      <c r="P5" s="208"/>
    </row>
    <row r="6" spans="1:35" x14ac:dyDescent="0.2">
      <c r="C6" s="213" t="s">
        <v>30</v>
      </c>
      <c r="D6" s="311">
        <v>0</v>
      </c>
      <c r="E6" s="208"/>
      <c r="F6" s="208"/>
      <c r="G6" s="208"/>
      <c r="H6" s="208"/>
      <c r="I6" s="208"/>
      <c r="J6" s="208" t="s">
        <v>481</v>
      </c>
      <c r="K6" s="208"/>
      <c r="L6" s="208"/>
      <c r="M6" s="208"/>
      <c r="N6" s="208"/>
      <c r="O6" s="208"/>
      <c r="P6" s="208"/>
    </row>
    <row r="7" spans="1:35" x14ac:dyDescent="0.2">
      <c r="C7" s="213" t="s">
        <v>32</v>
      </c>
      <c r="D7" s="311">
        <v>0</v>
      </c>
      <c r="E7" s="208"/>
      <c r="F7" s="208"/>
      <c r="G7" s="208"/>
      <c r="H7" s="208"/>
      <c r="I7" s="208"/>
      <c r="J7" s="208" t="s">
        <v>0</v>
      </c>
      <c r="K7" s="208"/>
      <c r="L7" s="208"/>
      <c r="M7" s="208"/>
      <c r="N7" s="208"/>
      <c r="O7" s="208"/>
      <c r="P7" s="208"/>
    </row>
    <row r="8" spans="1:35" ht="13.8" x14ac:dyDescent="0.25">
      <c r="C8" s="216" t="s">
        <v>25</v>
      </c>
      <c r="D8" s="312">
        <v>2.9</v>
      </c>
      <c r="E8" s="208" t="s">
        <v>0</v>
      </c>
      <c r="F8" s="208"/>
      <c r="G8" s="208"/>
      <c r="H8" s="208"/>
      <c r="I8" s="208"/>
      <c r="J8" s="208" t="s">
        <v>0</v>
      </c>
      <c r="K8" s="208"/>
      <c r="L8" s="208"/>
      <c r="M8" s="208"/>
      <c r="N8" s="208"/>
      <c r="O8" s="208"/>
      <c r="P8" s="208"/>
    </row>
    <row r="9" spans="1:35" x14ac:dyDescent="0.2">
      <c r="C9" s="219"/>
      <c r="D9" s="220"/>
      <c r="E9" s="208"/>
      <c r="F9" s="208"/>
      <c r="G9" s="208"/>
      <c r="H9" s="208"/>
      <c r="I9" s="208"/>
      <c r="J9" s="208"/>
      <c r="K9" s="208"/>
      <c r="L9" s="208"/>
      <c r="M9" s="208"/>
      <c r="N9" s="208"/>
      <c r="O9" s="208"/>
      <c r="P9" s="208"/>
    </row>
    <row r="10" spans="1:35" x14ac:dyDescent="0.2">
      <c r="C10" s="221"/>
      <c r="D10" s="220"/>
    </row>
    <row r="11" spans="1:35" x14ac:dyDescent="0.2">
      <c r="C11" s="221"/>
      <c r="D11" s="220"/>
    </row>
    <row r="12" spans="1:35" x14ac:dyDescent="0.2">
      <c r="C12" s="221"/>
      <c r="D12" s="220"/>
    </row>
    <row r="13" spans="1:35" s="227" customFormat="1" ht="27.75" customHeight="1" x14ac:dyDescent="0.25">
      <c r="A13" s="223"/>
      <c r="B13" s="224"/>
      <c r="C13" s="225" t="s">
        <v>0</v>
      </c>
      <c r="D13" s="225"/>
      <c r="E13" s="225"/>
      <c r="F13" s="225"/>
      <c r="G13" s="225"/>
      <c r="H13" s="225"/>
      <c r="I13" s="225"/>
      <c r="J13" s="225"/>
      <c r="K13" s="225"/>
      <c r="L13" s="225"/>
      <c r="M13" s="225"/>
      <c r="N13" s="225"/>
      <c r="O13" s="225"/>
      <c r="P13" s="225"/>
      <c r="Q13" s="226"/>
      <c r="R13" s="226"/>
      <c r="S13" s="226"/>
      <c r="T13" s="226"/>
      <c r="U13" s="226"/>
      <c r="V13" s="226"/>
      <c r="W13" s="226"/>
      <c r="Y13" s="228"/>
      <c r="Z13" s="228"/>
    </row>
    <row r="14" spans="1:35" s="233" customFormat="1" ht="21.75" customHeight="1" thickBot="1" x14ac:dyDescent="0.25">
      <c r="A14" s="229"/>
      <c r="B14" s="230" t="s">
        <v>346</v>
      </c>
      <c r="C14" s="316">
        <v>1</v>
      </c>
      <c r="D14" s="316">
        <v>2</v>
      </c>
      <c r="E14" s="316">
        <v>3</v>
      </c>
      <c r="F14" s="316">
        <v>4</v>
      </c>
      <c r="G14" s="316">
        <v>5</v>
      </c>
      <c r="H14" s="316">
        <v>6</v>
      </c>
      <c r="I14" s="316"/>
      <c r="J14" s="316">
        <v>1</v>
      </c>
      <c r="K14" s="316">
        <v>2</v>
      </c>
      <c r="L14" s="316">
        <v>3</v>
      </c>
      <c r="M14" s="316">
        <v>4</v>
      </c>
      <c r="N14" s="316">
        <v>5</v>
      </c>
      <c r="O14" s="316">
        <v>6</v>
      </c>
      <c r="P14" s="231"/>
      <c r="Q14" s="232">
        <v>1</v>
      </c>
      <c r="R14" s="232">
        <v>2</v>
      </c>
      <c r="S14" s="232">
        <v>3</v>
      </c>
      <c r="T14" s="232">
        <v>4</v>
      </c>
      <c r="U14" s="232">
        <v>5</v>
      </c>
      <c r="V14" s="232">
        <v>6</v>
      </c>
      <c r="W14" s="232"/>
      <c r="Y14" s="234"/>
      <c r="Z14" s="235"/>
    </row>
    <row r="15" spans="1:35" ht="10.8" thickBot="1" x14ac:dyDescent="0.25">
      <c r="A15" s="236">
        <v>1</v>
      </c>
      <c r="B15" s="237">
        <v>5000</v>
      </c>
      <c r="C15" s="238" t="e" cm="1">
        <f t="array" aca="1" ref="C15" ca="1">LohnSt26(LZZ,C$14,Faktor4,$B15,lzzfrei,RVStatus,KVZMonat,KVStatus,kvz,PVStatus,PVSachsen,0,0,0,0,0,$A15)</f>
        <v>#NAME?</v>
      </c>
      <c r="D15" s="238" t="e">
        <f ca="1">LohnSt26(LZZ,D$14,Faktor4,$B15,lzzfrei,RVStatus,KVZMonat,KVStatus,kvz,1,PVSachsen,AnzahlKFB,sonst,mehrj,abfind,vjbrutt,$A15)</f>
        <v>#NAME?</v>
      </c>
      <c r="E15" s="238" t="e">
        <f t="shared" ref="E15:H34" ca="1" si="0">LohnSt26(LZZ,E$14,Faktor4,$B15,lzzfrei,RVStatus,KVZMonat,KVStatus,kvz,PVStatus,PVSachsen,AnzahlKFB,sonst,mehrj,abfind,vjbrutt,$A15)</f>
        <v>#NAME?</v>
      </c>
      <c r="F15" s="238" t="e">
        <f t="shared" ca="1" si="0"/>
        <v>#NAME?</v>
      </c>
      <c r="G15" s="238" t="e">
        <f ca="1">LohnSt26(LZZ,G$14,Faktor4,$B15,lzzfrei,RVStatus,KVZMonat,KVStatus,kvz,PVStatus,PVSachsen,AnzahlKFB,sonst,mehrj,abfind,vjbrutt,$A15)</f>
        <v>#NAME?</v>
      </c>
      <c r="H15" s="238" t="e">
        <f t="shared" ca="1" si="0"/>
        <v>#NAME?</v>
      </c>
      <c r="I15" s="221"/>
      <c r="J15" s="299">
        <v>0</v>
      </c>
      <c r="K15" s="300">
        <v>0</v>
      </c>
      <c r="L15" s="300">
        <v>0</v>
      </c>
      <c r="M15" s="300">
        <v>0</v>
      </c>
      <c r="N15" s="300">
        <v>372</v>
      </c>
      <c r="O15" s="300">
        <v>558</v>
      </c>
      <c r="P15" s="239"/>
      <c r="Q15" s="209" t="e">
        <f ca="1">J15-C15</f>
        <v>#NAME?</v>
      </c>
      <c r="R15" s="209" t="e">
        <f t="shared" ref="R15:V30" ca="1" si="1">K15-D15</f>
        <v>#NAME?</v>
      </c>
      <c r="S15" s="209" t="e">
        <f t="shared" ca="1" si="1"/>
        <v>#NAME?</v>
      </c>
      <c r="T15" s="209" t="e">
        <f t="shared" ca="1" si="1"/>
        <v>#NAME?</v>
      </c>
      <c r="U15" s="209" t="e">
        <f t="shared" ca="1" si="1"/>
        <v>#NAME?</v>
      </c>
      <c r="V15" s="209" t="e">
        <f t="shared" ca="1" si="1"/>
        <v>#NAME?</v>
      </c>
      <c r="Y15" s="240"/>
      <c r="AA15" s="241"/>
      <c r="AB15" s="241"/>
      <c r="AC15" s="242"/>
      <c r="AD15" s="242"/>
      <c r="AE15" s="242"/>
      <c r="AF15" s="242"/>
      <c r="AG15" s="242"/>
      <c r="AH15" s="242"/>
      <c r="AI15" s="242"/>
    </row>
    <row r="16" spans="1:35" ht="10.8" thickBot="1" x14ac:dyDescent="0.25">
      <c r="A16" s="236">
        <f>A15</f>
        <v>1</v>
      </c>
      <c r="B16" s="237">
        <v>7500</v>
      </c>
      <c r="C16" s="238" t="e" cm="1">
        <f t="array" aca="1" ref="C16" ca="1">LohnSt26(LZZ,C$14,Faktor4,$B16,lzzfrei,RVStatus,KVZMonat,KVStatus,kvz,PVStatus,PVSachsen,0,0,0,0,0,$A16)</f>
        <v>#NAME?</v>
      </c>
      <c r="D16" s="238" t="e">
        <f t="shared" ref="D16:D57" ca="1" si="2">LohnSt26(LZZ,D$14,Faktor4,$B16,lzzfrei,RVStatus,KVZMonat,KVStatus,kvz,1,PVSachsen,AnzahlKFB,sonst,mehrj,abfind,vjbrutt,$A16)</f>
        <v>#NAME?</v>
      </c>
      <c r="E16" s="238" t="e">
        <f t="shared" ca="1" si="0"/>
        <v>#NAME?</v>
      </c>
      <c r="F16" s="238" t="e">
        <f t="shared" ca="1" si="0"/>
        <v>#NAME?</v>
      </c>
      <c r="G16" s="238" t="e">
        <f t="shared" ca="1" si="0"/>
        <v>#NAME?</v>
      </c>
      <c r="H16" s="238" t="e">
        <f t="shared" ca="1" si="0"/>
        <v>#NAME?</v>
      </c>
      <c r="I16" s="221"/>
      <c r="J16" s="301">
        <v>0</v>
      </c>
      <c r="K16" s="302">
        <v>0</v>
      </c>
      <c r="L16" s="302">
        <v>0</v>
      </c>
      <c r="M16" s="302">
        <v>0</v>
      </c>
      <c r="N16" s="302">
        <v>647</v>
      </c>
      <c r="O16" s="302">
        <v>838</v>
      </c>
      <c r="P16" s="239"/>
      <c r="Q16" s="209" t="e">
        <f t="shared" ref="Q16:V45" ca="1" si="3">J16-C16</f>
        <v>#NAME?</v>
      </c>
      <c r="R16" s="209" t="e">
        <f t="shared" ca="1" si="1"/>
        <v>#NAME?</v>
      </c>
      <c r="S16" s="209" t="e">
        <f t="shared" ca="1" si="1"/>
        <v>#NAME?</v>
      </c>
      <c r="T16" s="209" t="e">
        <f t="shared" ca="1" si="1"/>
        <v>#NAME?</v>
      </c>
      <c r="U16" s="209" t="e">
        <f t="shared" ca="1" si="1"/>
        <v>#NAME?</v>
      </c>
      <c r="V16" s="209" t="e">
        <f t="shared" ca="1" si="1"/>
        <v>#NAME?</v>
      </c>
      <c r="Y16" s="240"/>
      <c r="AA16" s="241"/>
      <c r="AB16" s="241"/>
      <c r="AC16" s="242"/>
      <c r="AD16" s="242"/>
      <c r="AE16" s="242"/>
      <c r="AF16" s="242"/>
      <c r="AG16" s="242"/>
      <c r="AH16" s="242"/>
      <c r="AI16" s="242"/>
    </row>
    <row r="17" spans="1:35" ht="10.8" thickBot="1" x14ac:dyDescent="0.25">
      <c r="A17" s="236">
        <f t="shared" ref="A17:A56" si="4">A16</f>
        <v>1</v>
      </c>
      <c r="B17" s="237">
        <v>10000</v>
      </c>
      <c r="C17" s="238" t="e" cm="1">
        <f t="array" aca="1" ref="C17" ca="1">LohnSt26(LZZ,C$14,Faktor4,$B17,lzzfrei,RVStatus,KVZMonat,KVStatus,kvz,PVStatus,PVSachsen,0,0,0,0,0,$A17)</f>
        <v>#NAME?</v>
      </c>
      <c r="D17" s="238" t="e">
        <f t="shared" ca="1" si="2"/>
        <v>#NAME?</v>
      </c>
      <c r="E17" s="238" t="e">
        <f t="shared" ca="1" si="0"/>
        <v>#NAME?</v>
      </c>
      <c r="F17" s="238" t="e">
        <f t="shared" ca="1" si="0"/>
        <v>#NAME?</v>
      </c>
      <c r="G17" s="238" t="e">
        <f t="shared" ca="1" si="0"/>
        <v>#NAME?</v>
      </c>
      <c r="H17" s="238" t="e">
        <f t="shared" ca="1" si="0"/>
        <v>#NAME?</v>
      </c>
      <c r="I17" s="221"/>
      <c r="J17" s="301">
        <v>0</v>
      </c>
      <c r="K17" s="302">
        <v>0</v>
      </c>
      <c r="L17" s="302">
        <v>0</v>
      </c>
      <c r="M17" s="302">
        <v>0</v>
      </c>
      <c r="N17" s="302">
        <v>922</v>
      </c>
      <c r="O17" s="303">
        <v>1117</v>
      </c>
      <c r="P17" s="239"/>
      <c r="Q17" s="209" t="e">
        <f t="shared" ca="1" si="3"/>
        <v>#NAME?</v>
      </c>
      <c r="R17" s="209" t="e">
        <f t="shared" ca="1" si="1"/>
        <v>#NAME?</v>
      </c>
      <c r="S17" s="209" t="e">
        <f t="shared" ca="1" si="1"/>
        <v>#NAME?</v>
      </c>
      <c r="T17" s="209" t="e">
        <f t="shared" ca="1" si="1"/>
        <v>#NAME?</v>
      </c>
      <c r="U17" s="209" t="e">
        <f t="shared" ca="1" si="1"/>
        <v>#NAME?</v>
      </c>
      <c r="V17" s="209" t="e">
        <f t="shared" ca="1" si="1"/>
        <v>#NAME?</v>
      </c>
      <c r="Y17" s="240"/>
      <c r="AA17" s="241"/>
      <c r="AB17" s="241"/>
      <c r="AC17" s="242"/>
      <c r="AD17" s="242"/>
      <c r="AE17" s="242"/>
      <c r="AF17" s="242"/>
      <c r="AG17" s="243"/>
      <c r="AH17" s="243"/>
      <c r="AI17" s="243"/>
    </row>
    <row r="18" spans="1:35" ht="10.8" thickBot="1" x14ac:dyDescent="0.25">
      <c r="A18" s="236">
        <f t="shared" si="4"/>
        <v>1</v>
      </c>
      <c r="B18" s="237">
        <v>12500</v>
      </c>
      <c r="C18" s="238" t="e" cm="1">
        <f t="array" aca="1" ref="C18" ca="1">LohnSt26(LZZ,C$14,Faktor4,$B18,lzzfrei,RVStatus,KVZMonat,KVStatus,kvz,PVStatus,PVSachsen,0,0,0,0,0,$A18)</f>
        <v>#NAME?</v>
      </c>
      <c r="D18" s="238" t="e">
        <f t="shared" ca="1" si="2"/>
        <v>#NAME?</v>
      </c>
      <c r="E18" s="238" t="e">
        <f t="shared" ca="1" si="0"/>
        <v>#NAME?</v>
      </c>
      <c r="F18" s="238" t="e">
        <f t="shared" ca="1" si="0"/>
        <v>#NAME?</v>
      </c>
      <c r="G18" s="238" t="e">
        <f t="shared" ca="1" si="0"/>
        <v>#NAME?</v>
      </c>
      <c r="H18" s="238" t="e">
        <f t="shared" ca="1" si="0"/>
        <v>#NAME?</v>
      </c>
      <c r="I18" s="221"/>
      <c r="J18" s="301">
        <v>0</v>
      </c>
      <c r="K18" s="302">
        <v>0</v>
      </c>
      <c r="L18" s="302">
        <v>0</v>
      </c>
      <c r="M18" s="302">
        <v>0</v>
      </c>
      <c r="N18" s="303">
        <v>1197</v>
      </c>
      <c r="O18" s="303">
        <v>1397</v>
      </c>
      <c r="P18" s="239"/>
      <c r="Q18" s="209" t="e">
        <f t="shared" ca="1" si="3"/>
        <v>#NAME?</v>
      </c>
      <c r="R18" s="209" t="e">
        <f t="shared" ca="1" si="1"/>
        <v>#NAME?</v>
      </c>
      <c r="S18" s="209" t="e">
        <f t="shared" ca="1" si="1"/>
        <v>#NAME?</v>
      </c>
      <c r="T18" s="209" t="e">
        <f t="shared" ca="1" si="1"/>
        <v>#NAME?</v>
      </c>
      <c r="U18" s="209" t="e">
        <f t="shared" ca="1" si="1"/>
        <v>#NAME?</v>
      </c>
      <c r="V18" s="209" t="e">
        <f t="shared" ca="1" si="1"/>
        <v>#NAME?</v>
      </c>
      <c r="Y18" s="240"/>
      <c r="AA18" s="241"/>
      <c r="AB18" s="241"/>
      <c r="AC18" s="242"/>
      <c r="AD18" s="242"/>
      <c r="AE18" s="242"/>
      <c r="AF18" s="242"/>
      <c r="AG18" s="243"/>
      <c r="AH18" s="243"/>
      <c r="AI18" s="243"/>
    </row>
    <row r="19" spans="1:35" ht="10.8" thickBot="1" x14ac:dyDescent="0.25">
      <c r="A19" s="236">
        <f t="shared" si="4"/>
        <v>1</v>
      </c>
      <c r="B19" s="237">
        <v>15000</v>
      </c>
      <c r="C19" s="238" t="e" cm="1">
        <f t="array" aca="1" ref="C19" ca="1">LohnSt26(LZZ,C$14,Faktor4,$B19,lzzfrei,RVStatus,KVZMonat,KVStatus,kvz,PVStatus,PVSachsen,0,0,0,0,0,$A19)</f>
        <v>#NAME?</v>
      </c>
      <c r="D19" s="238" t="e">
        <f t="shared" ca="1" si="2"/>
        <v>#NAME?</v>
      </c>
      <c r="E19" s="238" t="e">
        <f t="shared" ca="1" si="0"/>
        <v>#NAME?</v>
      </c>
      <c r="F19" s="238" t="e">
        <f t="shared" ca="1" si="0"/>
        <v>#NAME?</v>
      </c>
      <c r="G19" s="238" t="e">
        <f t="shared" ca="1" si="0"/>
        <v>#NAME?</v>
      </c>
      <c r="H19" s="238" t="e">
        <f t="shared" ca="1" si="0"/>
        <v>#NAME?</v>
      </c>
      <c r="I19" s="221"/>
      <c r="J19" s="301">
        <v>0</v>
      </c>
      <c r="K19" s="302">
        <v>0</v>
      </c>
      <c r="L19" s="302">
        <v>0</v>
      </c>
      <c r="M19" s="302">
        <v>0</v>
      </c>
      <c r="N19" s="303">
        <v>1472</v>
      </c>
      <c r="O19" s="303">
        <v>1676</v>
      </c>
      <c r="P19" s="239"/>
      <c r="Q19" s="209" t="e">
        <f t="shared" ca="1" si="3"/>
        <v>#NAME?</v>
      </c>
      <c r="R19" s="209" t="e">
        <f t="shared" ca="1" si="1"/>
        <v>#NAME?</v>
      </c>
      <c r="S19" s="209" t="e">
        <f t="shared" ca="1" si="1"/>
        <v>#NAME?</v>
      </c>
      <c r="T19" s="209" t="e">
        <f t="shared" ca="1" si="1"/>
        <v>#NAME?</v>
      </c>
      <c r="U19" s="209" t="e">
        <f t="shared" ca="1" si="1"/>
        <v>#NAME?</v>
      </c>
      <c r="V19" s="209" t="e">
        <f t="shared" ca="1" si="1"/>
        <v>#NAME?</v>
      </c>
      <c r="Y19" s="240"/>
      <c r="AA19" s="241"/>
      <c r="AB19" s="241"/>
      <c r="AC19" s="242"/>
      <c r="AD19" s="242"/>
      <c r="AE19" s="242"/>
      <c r="AF19" s="242"/>
      <c r="AG19" s="243"/>
      <c r="AH19" s="243"/>
      <c r="AI19" s="243"/>
    </row>
    <row r="20" spans="1:35" ht="10.8" thickBot="1" x14ac:dyDescent="0.25">
      <c r="A20" s="236">
        <f t="shared" si="4"/>
        <v>1</v>
      </c>
      <c r="B20" s="237">
        <v>17500</v>
      </c>
      <c r="C20" s="238" t="e" cm="1">
        <f t="array" aca="1" ref="C20" ca="1">LohnSt26(LZZ,C$14,Faktor4,$B20,lzzfrei,RVStatus,KVZMonat,KVStatus,kvz,PVStatus,PVSachsen,0,0,0,0,0,$A20)</f>
        <v>#NAME?</v>
      </c>
      <c r="D20" s="238" t="e">
        <f t="shared" ca="1" si="2"/>
        <v>#NAME?</v>
      </c>
      <c r="E20" s="238" t="e">
        <f t="shared" ca="1" si="0"/>
        <v>#NAME?</v>
      </c>
      <c r="F20" s="238" t="e">
        <f t="shared" ca="1" si="0"/>
        <v>#NAME?</v>
      </c>
      <c r="G20" s="238" t="e">
        <f t="shared" ca="1" si="0"/>
        <v>#NAME?</v>
      </c>
      <c r="H20" s="238" t="e">
        <f t="shared" ca="1" si="0"/>
        <v>#NAME?</v>
      </c>
      <c r="I20" s="221"/>
      <c r="J20" s="301">
        <v>51</v>
      </c>
      <c r="K20" s="302">
        <v>0</v>
      </c>
      <c r="L20" s="302">
        <v>0</v>
      </c>
      <c r="M20" s="302">
        <v>51</v>
      </c>
      <c r="N20" s="303">
        <v>1778</v>
      </c>
      <c r="O20" s="303">
        <v>1956</v>
      </c>
      <c r="P20" s="239"/>
      <c r="Q20" s="209" t="e">
        <f t="shared" ca="1" si="3"/>
        <v>#NAME?</v>
      </c>
      <c r="R20" s="209" t="e">
        <f t="shared" ca="1" si="1"/>
        <v>#NAME?</v>
      </c>
      <c r="S20" s="209" t="e">
        <f t="shared" ca="1" si="1"/>
        <v>#NAME?</v>
      </c>
      <c r="T20" s="209" t="e">
        <f t="shared" ca="1" si="1"/>
        <v>#NAME?</v>
      </c>
      <c r="U20" s="209" t="e">
        <f t="shared" ca="1" si="1"/>
        <v>#NAME?</v>
      </c>
      <c r="V20" s="209" t="e">
        <f t="shared" ca="1" si="1"/>
        <v>#NAME?</v>
      </c>
      <c r="Y20" s="240"/>
      <c r="AA20" s="241"/>
      <c r="AB20" s="241"/>
      <c r="AC20" s="242"/>
      <c r="AD20" s="242"/>
      <c r="AE20" s="242"/>
      <c r="AF20" s="242"/>
      <c r="AG20" s="243"/>
      <c r="AH20" s="243"/>
      <c r="AI20" s="243"/>
    </row>
    <row r="21" spans="1:35" ht="10.8" thickBot="1" x14ac:dyDescent="0.25">
      <c r="A21" s="236">
        <f t="shared" si="4"/>
        <v>1</v>
      </c>
      <c r="B21" s="237">
        <v>20000</v>
      </c>
      <c r="C21" s="238" t="e" cm="1">
        <f t="array" aca="1" ref="C21" ca="1">LohnSt26(LZZ,C$14,Faktor4,$B21,lzzfrei,RVStatus,KVZMonat,KVStatus,kvz,PVStatus,PVSachsen,0,0,0,0,0,$A21)</f>
        <v>#NAME?</v>
      </c>
      <c r="D21" s="238" t="e">
        <f t="shared" ca="1" si="2"/>
        <v>#NAME?</v>
      </c>
      <c r="E21" s="238" t="e">
        <f t="shared" ca="1" si="0"/>
        <v>#NAME?</v>
      </c>
      <c r="F21" s="238" t="e">
        <f t="shared" ca="1" si="0"/>
        <v>#NAME?</v>
      </c>
      <c r="G21" s="238" t="e">
        <f t="shared" ca="1" si="0"/>
        <v>#NAME?</v>
      </c>
      <c r="H21" s="238" t="e">
        <f t="shared" ca="1" si="0"/>
        <v>#NAME?</v>
      </c>
      <c r="I21" s="221"/>
      <c r="J21" s="301">
        <v>380</v>
      </c>
      <c r="K21" s="302">
        <v>0</v>
      </c>
      <c r="L21" s="302">
        <v>0</v>
      </c>
      <c r="M21" s="302">
        <v>380</v>
      </c>
      <c r="N21" s="303">
        <v>2234</v>
      </c>
      <c r="O21" s="303">
        <v>2766</v>
      </c>
      <c r="P21" s="239"/>
      <c r="Q21" s="209" t="e">
        <f t="shared" ca="1" si="3"/>
        <v>#NAME?</v>
      </c>
      <c r="R21" s="209" t="e">
        <f t="shared" ca="1" si="1"/>
        <v>#NAME?</v>
      </c>
      <c r="S21" s="209" t="e">
        <f t="shared" ca="1" si="1"/>
        <v>#NAME?</v>
      </c>
      <c r="T21" s="209" t="e">
        <f t="shared" ca="1" si="1"/>
        <v>#NAME?</v>
      </c>
      <c r="U21" s="209" t="e">
        <f t="shared" ca="1" si="1"/>
        <v>#NAME?</v>
      </c>
      <c r="V21" s="209" t="e">
        <f t="shared" ca="1" si="1"/>
        <v>#NAME?</v>
      </c>
      <c r="Y21" s="240"/>
      <c r="AA21" s="244"/>
      <c r="AB21" s="241"/>
      <c r="AC21" s="243"/>
      <c r="AD21" s="243"/>
      <c r="AE21" s="242"/>
      <c r="AF21" s="243"/>
      <c r="AG21" s="243"/>
      <c r="AH21" s="243"/>
      <c r="AI21" s="243"/>
    </row>
    <row r="22" spans="1:35" ht="10.8" thickBot="1" x14ac:dyDescent="0.25">
      <c r="A22" s="236">
        <f t="shared" si="4"/>
        <v>1</v>
      </c>
      <c r="B22" s="237">
        <v>22500</v>
      </c>
      <c r="C22" s="238" t="e" cm="1">
        <f t="array" aca="1" ref="C22" ca="1">LohnSt26(LZZ,C$14,Faktor4,$B22,lzzfrei,RVStatus,KVZMonat,KVStatus,kvz,PVStatus,PVSachsen,0,0,0,0,0,$A22)</f>
        <v>#NAME?</v>
      </c>
      <c r="D22" s="238" t="e">
        <f t="shared" ca="1" si="2"/>
        <v>#NAME?</v>
      </c>
      <c r="E22" s="238" t="e">
        <f t="shared" ca="1" si="0"/>
        <v>#NAME?</v>
      </c>
      <c r="F22" s="238" t="e">
        <f t="shared" ca="1" si="0"/>
        <v>#NAME?</v>
      </c>
      <c r="G22" s="238" t="e">
        <f t="shared" ca="1" si="0"/>
        <v>#NAME?</v>
      </c>
      <c r="H22" s="238" t="e">
        <f t="shared" ca="1" si="0"/>
        <v>#NAME?</v>
      </c>
      <c r="I22" s="221"/>
      <c r="J22" s="301">
        <v>782</v>
      </c>
      <c r="K22" s="302">
        <v>32</v>
      </c>
      <c r="L22" s="302">
        <v>0</v>
      </c>
      <c r="M22" s="302">
        <v>782</v>
      </c>
      <c r="N22" s="303">
        <v>3073</v>
      </c>
      <c r="O22" s="303">
        <v>3604</v>
      </c>
      <c r="P22" s="239"/>
      <c r="Q22" s="209" t="e">
        <f t="shared" ca="1" si="3"/>
        <v>#NAME?</v>
      </c>
      <c r="R22" s="209" t="e">
        <f t="shared" ca="1" si="1"/>
        <v>#NAME?</v>
      </c>
      <c r="S22" s="209" t="e">
        <f t="shared" ca="1" si="1"/>
        <v>#NAME?</v>
      </c>
      <c r="T22" s="209" t="e">
        <f t="shared" ca="1" si="1"/>
        <v>#NAME?</v>
      </c>
      <c r="U22" s="209" t="e">
        <f t="shared" ca="1" si="1"/>
        <v>#NAME?</v>
      </c>
      <c r="V22" s="209" t="e">
        <f t="shared" ca="1" si="1"/>
        <v>#NAME?</v>
      </c>
      <c r="Y22" s="240"/>
      <c r="AA22" s="244"/>
      <c r="AB22" s="244"/>
      <c r="AC22" s="243"/>
      <c r="AD22" s="243"/>
      <c r="AE22" s="242"/>
      <c r="AF22" s="243"/>
      <c r="AG22" s="243"/>
      <c r="AH22" s="243"/>
      <c r="AI22" s="243"/>
    </row>
    <row r="23" spans="1:35" ht="10.8" thickBot="1" x14ac:dyDescent="0.25">
      <c r="A23" s="236">
        <f t="shared" si="4"/>
        <v>1</v>
      </c>
      <c r="B23" s="237">
        <v>25000</v>
      </c>
      <c r="C23" s="238" t="e" cm="1">
        <f t="array" aca="1" ref="C23" ca="1">LohnSt26(LZZ,C$14,Faktor4,$B23,lzzfrei,RVStatus,KVZMonat,KVStatus,kvz,PVStatus,PVSachsen,0,0,0,0,0,$A23)</f>
        <v>#NAME?</v>
      </c>
      <c r="D23" s="238" t="e">
        <f t="shared" ca="1" si="2"/>
        <v>#NAME?</v>
      </c>
      <c r="E23" s="238" t="e">
        <f t="shared" ca="1" si="0"/>
        <v>#NAME?</v>
      </c>
      <c r="F23" s="238" t="e">
        <f t="shared" ca="1" si="0"/>
        <v>#NAME?</v>
      </c>
      <c r="G23" s="238" t="e">
        <f t="shared" ca="1" si="0"/>
        <v>#NAME?</v>
      </c>
      <c r="H23" s="238" t="e">
        <f t="shared" ca="1" si="0"/>
        <v>#NAME?</v>
      </c>
      <c r="I23" s="221"/>
      <c r="J23" s="304">
        <v>1251</v>
      </c>
      <c r="K23" s="302">
        <v>359</v>
      </c>
      <c r="L23" s="302">
        <v>0</v>
      </c>
      <c r="M23" s="303">
        <v>1251</v>
      </c>
      <c r="N23" s="303">
        <v>3911</v>
      </c>
      <c r="O23" s="303">
        <v>4443</v>
      </c>
      <c r="P23" s="239"/>
      <c r="Q23" s="209" t="e">
        <f t="shared" ca="1" si="3"/>
        <v>#NAME?</v>
      </c>
      <c r="R23" s="209" t="e">
        <f t="shared" ca="1" si="1"/>
        <v>#NAME?</v>
      </c>
      <c r="S23" s="209" t="e">
        <f ca="1">L23-E23</f>
        <v>#NAME?</v>
      </c>
      <c r="T23" s="209" t="e">
        <f t="shared" ca="1" si="1"/>
        <v>#NAME?</v>
      </c>
      <c r="U23" s="209" t="e">
        <f t="shared" ca="1" si="1"/>
        <v>#NAME?</v>
      </c>
      <c r="V23" s="209" t="e">
        <f t="shared" ca="1" si="1"/>
        <v>#NAME?</v>
      </c>
      <c r="Y23" s="240"/>
      <c r="AA23" s="244"/>
      <c r="AB23" s="244"/>
      <c r="AC23" s="243"/>
      <c r="AD23" s="243"/>
      <c r="AE23" s="242"/>
      <c r="AF23" s="243"/>
      <c r="AG23" s="243"/>
      <c r="AH23" s="243"/>
      <c r="AI23" s="243"/>
    </row>
    <row r="24" spans="1:35" ht="14.1" customHeight="1" thickBot="1" x14ac:dyDescent="0.25">
      <c r="A24" s="236">
        <f t="shared" si="4"/>
        <v>1</v>
      </c>
      <c r="B24" s="237">
        <v>27500</v>
      </c>
      <c r="C24" s="238" t="e" cm="1">
        <f t="array" aca="1" ref="C24" ca="1">LohnSt26(LZZ,C$14,Faktor4,$B24,lzzfrei,RVStatus,KVZMonat,KVStatus,kvz,PVStatus,PVSachsen,0,0,0,0,0,$A24)</f>
        <v>#NAME?</v>
      </c>
      <c r="D24" s="238" t="e">
        <f t="shared" ca="1" si="2"/>
        <v>#NAME?</v>
      </c>
      <c r="E24" s="238" t="e">
        <f t="shared" ca="1" si="0"/>
        <v>#NAME?</v>
      </c>
      <c r="F24" s="238" t="e">
        <f t="shared" ca="1" si="0"/>
        <v>#NAME?</v>
      </c>
      <c r="G24" s="238" t="e">
        <f t="shared" ca="1" si="0"/>
        <v>#NAME?</v>
      </c>
      <c r="H24" s="238" t="e">
        <f t="shared" ca="1" si="0"/>
        <v>#NAME?</v>
      </c>
      <c r="I24" s="221"/>
      <c r="J24" s="304">
        <v>1742</v>
      </c>
      <c r="K24" s="302">
        <v>759</v>
      </c>
      <c r="L24" s="302">
        <v>0</v>
      </c>
      <c r="M24" s="303">
        <v>1742</v>
      </c>
      <c r="N24" s="303">
        <v>4749</v>
      </c>
      <c r="O24" s="303">
        <v>5281</v>
      </c>
      <c r="P24" s="239"/>
      <c r="Q24" s="209" t="e">
        <f t="shared" ca="1" si="3"/>
        <v>#NAME?</v>
      </c>
      <c r="R24" s="209" t="e">
        <f t="shared" ca="1" si="1"/>
        <v>#NAME?</v>
      </c>
      <c r="S24" s="209" t="e">
        <f t="shared" ca="1" si="1"/>
        <v>#NAME?</v>
      </c>
      <c r="T24" s="209" t="e">
        <f t="shared" ca="1" si="1"/>
        <v>#NAME?</v>
      </c>
      <c r="U24" s="209" t="e">
        <f t="shared" ca="1" si="1"/>
        <v>#NAME?</v>
      </c>
      <c r="V24" s="209" t="e">
        <f t="shared" ca="1" si="1"/>
        <v>#NAME?</v>
      </c>
      <c r="Y24" s="240"/>
      <c r="AA24" s="244"/>
      <c r="AB24" s="244"/>
      <c r="AC24" s="243"/>
      <c r="AD24" s="243"/>
      <c r="AE24" s="242"/>
      <c r="AF24" s="243"/>
      <c r="AG24" s="243"/>
      <c r="AH24" s="243"/>
      <c r="AI24" s="243"/>
    </row>
    <row r="25" spans="1:35" ht="11.85" customHeight="1" thickBot="1" x14ac:dyDescent="0.25">
      <c r="A25" s="236">
        <f t="shared" si="4"/>
        <v>1</v>
      </c>
      <c r="B25" s="237">
        <v>30000</v>
      </c>
      <c r="C25" s="238" t="e" cm="1">
        <f t="array" aca="1" ref="C25" ca="1">LohnSt26(LZZ,C$14,Faktor4,$B25,lzzfrei,RVStatus,KVZMonat,KVStatus,kvz,PVStatus,PVSachsen,0,0,0,0,0,$A25)</f>
        <v>#NAME?</v>
      </c>
      <c r="D25" s="238" t="e">
        <f t="shared" ca="1" si="2"/>
        <v>#NAME?</v>
      </c>
      <c r="E25" s="238" t="e">
        <f t="shared" ca="1" si="0"/>
        <v>#NAME?</v>
      </c>
      <c r="F25" s="238" t="e">
        <f t="shared" ca="1" si="0"/>
        <v>#NAME?</v>
      </c>
      <c r="G25" s="238" t="e">
        <f t="shared" ca="1" si="0"/>
        <v>#NAME?</v>
      </c>
      <c r="H25" s="238" t="e">
        <f t="shared" ca="1" si="0"/>
        <v>#NAME?</v>
      </c>
      <c r="I25" s="221"/>
      <c r="J25" s="304">
        <v>2248</v>
      </c>
      <c r="K25" s="303">
        <v>1230</v>
      </c>
      <c r="L25" s="302">
        <v>0</v>
      </c>
      <c r="M25" s="303">
        <v>2248</v>
      </c>
      <c r="N25" s="303">
        <v>5588</v>
      </c>
      <c r="O25" s="303">
        <v>6120</v>
      </c>
      <c r="P25" s="239"/>
      <c r="Q25" s="209" t="e">
        <f t="shared" ca="1" si="3"/>
        <v>#NAME?</v>
      </c>
      <c r="R25" s="209" t="e">
        <f t="shared" ca="1" si="1"/>
        <v>#NAME?</v>
      </c>
      <c r="S25" s="209" t="e">
        <f t="shared" ca="1" si="1"/>
        <v>#NAME?</v>
      </c>
      <c r="T25" s="209" t="e">
        <f t="shared" ca="1" si="1"/>
        <v>#NAME?</v>
      </c>
      <c r="U25" s="209" t="e">
        <f t="shared" ca="1" si="1"/>
        <v>#NAME?</v>
      </c>
      <c r="V25" s="209" t="e">
        <f t="shared" ca="1" si="1"/>
        <v>#NAME?</v>
      </c>
      <c r="Y25" s="240"/>
      <c r="AA25" s="244"/>
      <c r="AB25" s="244"/>
      <c r="AC25" s="243"/>
      <c r="AD25" s="243"/>
      <c r="AE25" s="243"/>
      <c r="AF25" s="243"/>
      <c r="AG25" s="243"/>
      <c r="AH25" s="243"/>
      <c r="AI25" s="243"/>
    </row>
    <row r="26" spans="1:35" ht="11.85" customHeight="1" thickBot="1" x14ac:dyDescent="0.25">
      <c r="A26" s="236">
        <f t="shared" si="4"/>
        <v>1</v>
      </c>
      <c r="B26" s="237">
        <v>32500</v>
      </c>
      <c r="C26" s="238" t="e" cm="1">
        <f t="array" aca="1" ref="C26" ca="1">LohnSt26(LZZ,C$14,Faktor4,$B26,lzzfrei,RVStatus,KVZMonat,KVStatus,kvz,PVStatus,PVSachsen,0,0,0,0,0,$A26)</f>
        <v>#NAME?</v>
      </c>
      <c r="D26" s="238" t="e">
        <f t="shared" ca="1" si="2"/>
        <v>#NAME?</v>
      </c>
      <c r="E26" s="238" t="e">
        <f t="shared" ca="1" si="0"/>
        <v>#NAME?</v>
      </c>
      <c r="F26" s="238" t="e">
        <f t="shared" ca="1" si="0"/>
        <v>#NAME?</v>
      </c>
      <c r="G26" s="238" t="e">
        <f t="shared" ca="1" si="0"/>
        <v>#NAME?</v>
      </c>
      <c r="H26" s="238" t="e">
        <f t="shared" ca="1" si="0"/>
        <v>#NAME?</v>
      </c>
      <c r="I26" s="221"/>
      <c r="J26" s="304">
        <v>2767</v>
      </c>
      <c r="K26" s="303">
        <v>1724</v>
      </c>
      <c r="L26" s="302">
        <v>0</v>
      </c>
      <c r="M26" s="303">
        <v>2767</v>
      </c>
      <c r="N26" s="303">
        <v>6426</v>
      </c>
      <c r="O26" s="303">
        <v>6952</v>
      </c>
      <c r="P26" s="239"/>
      <c r="Q26" s="209" t="e">
        <f t="shared" ca="1" si="3"/>
        <v>#NAME?</v>
      </c>
      <c r="R26" s="209" t="e">
        <f t="shared" ca="1" si="1"/>
        <v>#NAME?</v>
      </c>
      <c r="S26" s="209" t="e">
        <f t="shared" ca="1" si="1"/>
        <v>#NAME?</v>
      </c>
      <c r="T26" s="209" t="e">
        <f t="shared" ca="1" si="1"/>
        <v>#NAME?</v>
      </c>
      <c r="U26" s="209" t="e">
        <f t="shared" ca="1" si="1"/>
        <v>#NAME?</v>
      </c>
      <c r="V26" s="209" t="e">
        <f t="shared" ca="1" si="1"/>
        <v>#NAME?</v>
      </c>
      <c r="Y26" s="240"/>
      <c r="AA26" s="244"/>
      <c r="AB26" s="244"/>
      <c r="AC26" s="243"/>
      <c r="AD26" s="243"/>
      <c r="AE26" s="243"/>
      <c r="AF26" s="243"/>
      <c r="AG26" s="243"/>
      <c r="AH26" s="243"/>
      <c r="AI26" s="243"/>
    </row>
    <row r="27" spans="1:35" ht="11.85" customHeight="1" thickBot="1" x14ac:dyDescent="0.25">
      <c r="A27" s="236">
        <f t="shared" si="4"/>
        <v>1</v>
      </c>
      <c r="B27" s="237">
        <v>35000</v>
      </c>
      <c r="C27" s="238" t="e" cm="1">
        <f t="array" aca="1" ref="C27" ca="1">LohnSt26(LZZ,C$14,Faktor4,$B27,lzzfrei,RVStatus,KVZMonat,KVStatus,kvz,PVStatus,PVSachsen,0,0,0,0,0,$A27)</f>
        <v>#NAME?</v>
      </c>
      <c r="D27" s="238" t="e">
        <f t="shared" ca="1" si="2"/>
        <v>#NAME?</v>
      </c>
      <c r="E27" s="238" t="e">
        <f t="shared" ca="1" si="0"/>
        <v>#NAME?</v>
      </c>
      <c r="F27" s="238" t="e">
        <f t="shared" ca="1" si="0"/>
        <v>#NAME?</v>
      </c>
      <c r="G27" s="238" t="e">
        <f ca="1">LohnSt26(LZZ,G$14,Faktor4,$B27,lzzfrei,RVStatus,KVZMonat,KVStatus,kvz,PVStatus,PVSachsen,AnzahlKFB,sonst,mehrj,abfind,vjbrutt,$A27)</f>
        <v>#NAME?</v>
      </c>
      <c r="H27" s="238" t="e">
        <f ca="1">LohnSt26(LZZ,H$14,Faktor4,$B27,lzzfrei,RVStatus,KVZMonat,KVStatus,kvz,PVStatus,PVSachsen,AnzahlKFB,sonst,mehrj,abfind,vjbrutt,$A27)</f>
        <v>#NAME?</v>
      </c>
      <c r="I27" s="221"/>
      <c r="J27" s="304">
        <v>3300</v>
      </c>
      <c r="K27" s="303">
        <v>2233</v>
      </c>
      <c r="L27" s="302">
        <v>294</v>
      </c>
      <c r="M27" s="303">
        <v>3300</v>
      </c>
      <c r="N27" s="303">
        <v>7216</v>
      </c>
      <c r="O27" s="303">
        <v>7682</v>
      </c>
      <c r="P27" s="239"/>
      <c r="Q27" s="209" t="e">
        <f t="shared" ca="1" si="3"/>
        <v>#NAME?</v>
      </c>
      <c r="R27" s="209" t="e">
        <f t="shared" ca="1" si="1"/>
        <v>#NAME?</v>
      </c>
      <c r="S27" s="209" t="e">
        <f t="shared" ca="1" si="1"/>
        <v>#NAME?</v>
      </c>
      <c r="T27" s="209" t="e">
        <f t="shared" ca="1" si="1"/>
        <v>#NAME?</v>
      </c>
      <c r="U27" s="209" t="e">
        <f t="shared" ca="1" si="1"/>
        <v>#NAME?</v>
      </c>
      <c r="V27" s="209" t="e">
        <f t="shared" ca="1" si="1"/>
        <v>#NAME?</v>
      </c>
      <c r="Y27" s="240"/>
      <c r="AA27" s="244"/>
      <c r="AB27" s="244"/>
      <c r="AC27" s="243"/>
      <c r="AD27" s="243"/>
      <c r="AE27" s="243"/>
      <c r="AF27" s="243"/>
      <c r="AG27" s="243"/>
      <c r="AH27" s="243"/>
      <c r="AI27" s="243"/>
    </row>
    <row r="28" spans="1:35" ht="11.85" customHeight="1" thickBot="1" x14ac:dyDescent="0.25">
      <c r="A28" s="236">
        <f t="shared" si="4"/>
        <v>1</v>
      </c>
      <c r="B28" s="237">
        <v>37500</v>
      </c>
      <c r="C28" s="238" t="e" cm="1">
        <f t="array" aca="1" ref="C28" ca="1">LohnSt26(LZZ,C$14,Faktor4,$B28,lzzfrei,RVStatus,KVZMonat,KVStatus,kvz,PVStatus,PVSachsen,0,0,0,0,0,$A28)</f>
        <v>#NAME?</v>
      </c>
      <c r="D28" s="238" t="e">
        <f t="shared" ca="1" si="2"/>
        <v>#NAME?</v>
      </c>
      <c r="E28" s="238" t="e">
        <f t="shared" ca="1" si="0"/>
        <v>#NAME?</v>
      </c>
      <c r="F28" s="238" t="e">
        <f t="shared" ca="1" si="0"/>
        <v>#NAME?</v>
      </c>
      <c r="G28" s="238" t="e">
        <f t="shared" ca="1" si="0"/>
        <v>#NAME?</v>
      </c>
      <c r="H28" s="238" t="e">
        <f ca="1">LohnSt26(LZZ,H$14,Faktor4,$B28,lzzfrei,RVStatus,KVZMonat,KVStatus,kvz,PVStatus,PVSachsen,AnzahlKFB,sonst,mehrj,abfind,vjbrutt,$A28)</f>
        <v>#NAME?</v>
      </c>
      <c r="I28" s="221"/>
      <c r="J28" s="304">
        <v>3847</v>
      </c>
      <c r="K28" s="303">
        <v>2756</v>
      </c>
      <c r="L28" s="302">
        <v>628</v>
      </c>
      <c r="M28" s="303">
        <v>3847</v>
      </c>
      <c r="N28" s="303">
        <v>7954</v>
      </c>
      <c r="O28" s="303">
        <v>8436</v>
      </c>
      <c r="P28" s="239"/>
      <c r="Q28" s="209" t="e">
        <f t="shared" ca="1" si="3"/>
        <v>#NAME?</v>
      </c>
      <c r="R28" s="209" t="e">
        <f t="shared" ca="1" si="1"/>
        <v>#NAME?</v>
      </c>
      <c r="S28" s="209" t="e">
        <f t="shared" ca="1" si="1"/>
        <v>#NAME?</v>
      </c>
      <c r="T28" s="209" t="e">
        <f t="shared" ca="1" si="1"/>
        <v>#NAME?</v>
      </c>
      <c r="U28" s="209" t="e">
        <f t="shared" ca="1" si="1"/>
        <v>#NAME?</v>
      </c>
      <c r="V28" s="209" t="e">
        <f t="shared" ca="1" si="1"/>
        <v>#NAME?</v>
      </c>
      <c r="Y28" s="240"/>
      <c r="AA28" s="244"/>
      <c r="AB28" s="244"/>
      <c r="AC28" s="243"/>
      <c r="AD28" s="243"/>
      <c r="AE28" s="243"/>
      <c r="AF28" s="243"/>
      <c r="AG28" s="243"/>
      <c r="AH28" s="243"/>
      <c r="AI28" s="243"/>
    </row>
    <row r="29" spans="1:35" ht="11.85" customHeight="1" thickBot="1" x14ac:dyDescent="0.25">
      <c r="A29" s="236">
        <f t="shared" si="4"/>
        <v>1</v>
      </c>
      <c r="B29" s="237">
        <v>40000</v>
      </c>
      <c r="C29" s="238" t="e" cm="1">
        <f t="array" aca="1" ref="C29" ca="1">LohnSt26(LZZ,C$14,Faktor4,$B29,lzzfrei,RVStatus,KVZMonat,KVStatus,kvz,PVStatus,PVSachsen,0,0,0,0,0,$A29)</f>
        <v>#NAME?</v>
      </c>
      <c r="D29" s="238" t="e">
        <f t="shared" ca="1" si="2"/>
        <v>#NAME?</v>
      </c>
      <c r="E29" s="238" t="e">
        <f t="shared" ca="1" si="0"/>
        <v>#NAME?</v>
      </c>
      <c r="F29" s="238" t="e">
        <f t="shared" ca="1" si="0"/>
        <v>#NAME?</v>
      </c>
      <c r="G29" s="238" t="e">
        <f t="shared" ca="1" si="0"/>
        <v>#NAME?</v>
      </c>
      <c r="H29" s="238" t="e">
        <f t="shared" ca="1" si="0"/>
        <v>#NAME?</v>
      </c>
      <c r="I29" s="221"/>
      <c r="J29" s="304">
        <v>4407</v>
      </c>
      <c r="K29" s="303">
        <v>3293</v>
      </c>
      <c r="L29" s="303">
        <v>1000</v>
      </c>
      <c r="M29" s="303">
        <v>4407</v>
      </c>
      <c r="N29" s="303">
        <v>8720</v>
      </c>
      <c r="O29" s="303">
        <v>9218</v>
      </c>
      <c r="P29" s="239"/>
      <c r="Q29" s="209" t="e">
        <f t="shared" ca="1" si="3"/>
        <v>#NAME?</v>
      </c>
      <c r="R29" s="209" t="e">
        <f t="shared" ca="1" si="1"/>
        <v>#NAME?</v>
      </c>
      <c r="S29" s="209" t="e">
        <f t="shared" ca="1" si="1"/>
        <v>#NAME?</v>
      </c>
      <c r="T29" s="209" t="e">
        <f t="shared" ca="1" si="1"/>
        <v>#NAME?</v>
      </c>
      <c r="U29" s="209" t="e">
        <f t="shared" ca="1" si="1"/>
        <v>#NAME?</v>
      </c>
      <c r="V29" s="209" t="e">
        <f t="shared" ca="1" si="1"/>
        <v>#NAME?</v>
      </c>
      <c r="Y29" s="240"/>
      <c r="AA29" s="244"/>
      <c r="AB29" s="244"/>
      <c r="AC29" s="243"/>
      <c r="AD29" s="243"/>
      <c r="AE29" s="243"/>
      <c r="AF29" s="243"/>
      <c r="AG29" s="243"/>
      <c r="AH29" s="243"/>
      <c r="AI29" s="243"/>
    </row>
    <row r="30" spans="1:35" ht="11.85" customHeight="1" thickBot="1" x14ac:dyDescent="0.25">
      <c r="A30" s="236">
        <f t="shared" si="4"/>
        <v>1</v>
      </c>
      <c r="B30" s="237">
        <v>42500</v>
      </c>
      <c r="C30" s="238" t="e" cm="1">
        <f t="array" aca="1" ref="C30" ca="1">LohnSt26(LZZ,C$14,Faktor4,$B30,lzzfrei,RVStatus,KVZMonat,KVStatus,kvz,PVStatus,PVSachsen,0,0,0,0,0,$A30)</f>
        <v>#NAME?</v>
      </c>
      <c r="D30" s="238" t="e">
        <f t="shared" ca="1" si="2"/>
        <v>#NAME?</v>
      </c>
      <c r="E30" s="238" t="e">
        <f t="shared" ca="1" si="0"/>
        <v>#NAME?</v>
      </c>
      <c r="F30" s="238" t="e">
        <f t="shared" ca="1" si="0"/>
        <v>#NAME?</v>
      </c>
      <c r="G30" s="238" t="e">
        <f t="shared" ca="1" si="0"/>
        <v>#NAME?</v>
      </c>
      <c r="H30" s="238" t="e">
        <f t="shared" ca="1" si="0"/>
        <v>#NAME?</v>
      </c>
      <c r="I30" s="221"/>
      <c r="J30" s="304">
        <v>4982</v>
      </c>
      <c r="K30" s="303">
        <v>3843</v>
      </c>
      <c r="L30" s="303">
        <v>1406</v>
      </c>
      <c r="M30" s="303">
        <v>4982</v>
      </c>
      <c r="N30" s="303">
        <v>9512</v>
      </c>
      <c r="O30" s="303">
        <v>10030</v>
      </c>
      <c r="P30" s="239"/>
      <c r="Q30" s="209" t="e">
        <f t="shared" ca="1" si="3"/>
        <v>#NAME?</v>
      </c>
      <c r="R30" s="209" t="e">
        <f t="shared" ca="1" si="1"/>
        <v>#NAME?</v>
      </c>
      <c r="S30" s="209" t="e">
        <f t="shared" ca="1" si="1"/>
        <v>#NAME?</v>
      </c>
      <c r="T30" s="245" t="e">
        <f ca="1">M30-F30</f>
        <v>#NAME?</v>
      </c>
      <c r="U30" s="209" t="e">
        <f t="shared" ca="1" si="1"/>
        <v>#NAME?</v>
      </c>
      <c r="V30" s="209" t="e">
        <f t="shared" ca="1" si="1"/>
        <v>#NAME?</v>
      </c>
      <c r="Y30" s="240"/>
      <c r="AA30" s="244"/>
      <c r="AB30" s="244"/>
      <c r="AC30" s="243"/>
      <c r="AD30" s="243"/>
      <c r="AE30" s="243"/>
      <c r="AF30" s="243"/>
      <c r="AG30" s="243"/>
      <c r="AH30" s="243"/>
      <c r="AI30" s="243"/>
    </row>
    <row r="31" spans="1:35" ht="11.85" customHeight="1" thickBot="1" x14ac:dyDescent="0.25">
      <c r="A31" s="236">
        <f t="shared" si="4"/>
        <v>1</v>
      </c>
      <c r="B31" s="237">
        <v>45000</v>
      </c>
      <c r="C31" s="238" t="e" cm="1">
        <f t="array" aca="1" ref="C31" ca="1">LohnSt26(LZZ,C$14,Faktor4,$B31,lzzfrei,RVStatus,KVZMonat,KVStatus,kvz,PVStatus,PVSachsen,0,0,0,0,0,$A31)</f>
        <v>#NAME?</v>
      </c>
      <c r="D31" s="238" t="e">
        <f t="shared" ca="1" si="2"/>
        <v>#NAME?</v>
      </c>
      <c r="E31" s="238" t="e">
        <f t="shared" ca="1" si="0"/>
        <v>#NAME?</v>
      </c>
      <c r="F31" s="238" t="e">
        <f t="shared" ca="1" si="0"/>
        <v>#NAME?</v>
      </c>
      <c r="G31" s="238" t="e">
        <f t="shared" ca="1" si="0"/>
        <v>#NAME?</v>
      </c>
      <c r="H31" s="238" t="e">
        <f t="shared" ca="1" si="0"/>
        <v>#NAME?</v>
      </c>
      <c r="I31" s="221"/>
      <c r="J31" s="304">
        <v>5570</v>
      </c>
      <c r="K31" s="303">
        <v>4408</v>
      </c>
      <c r="L31" s="303">
        <v>1850</v>
      </c>
      <c r="M31" s="303">
        <v>5570</v>
      </c>
      <c r="N31" s="303">
        <v>10334</v>
      </c>
      <c r="O31" s="303">
        <v>10865</v>
      </c>
      <c r="P31" s="239"/>
      <c r="Q31" s="209" t="e">
        <f t="shared" ca="1" si="3"/>
        <v>#NAME?</v>
      </c>
      <c r="R31" s="209" t="e">
        <f t="shared" ca="1" si="3"/>
        <v>#NAME?</v>
      </c>
      <c r="S31" s="209" t="e">
        <f t="shared" ca="1" si="3"/>
        <v>#NAME?</v>
      </c>
      <c r="T31" s="209" t="e">
        <f t="shared" ca="1" si="3"/>
        <v>#NAME?</v>
      </c>
      <c r="U31" s="209" t="e">
        <f t="shared" ca="1" si="3"/>
        <v>#NAME?</v>
      </c>
      <c r="V31" s="209" t="e">
        <f t="shared" ca="1" si="3"/>
        <v>#NAME?</v>
      </c>
      <c r="Y31" s="240"/>
      <c r="AA31" s="244"/>
      <c r="AB31" s="244"/>
      <c r="AC31" s="243"/>
      <c r="AD31" s="243"/>
      <c r="AE31" s="243"/>
      <c r="AF31" s="243"/>
      <c r="AG31" s="243"/>
      <c r="AH31" s="243"/>
      <c r="AI31" s="243"/>
    </row>
    <row r="32" spans="1:35" ht="11.85" customHeight="1" thickBot="1" x14ac:dyDescent="0.25">
      <c r="A32" s="236">
        <f t="shared" si="4"/>
        <v>1</v>
      </c>
      <c r="B32" s="237">
        <v>47500</v>
      </c>
      <c r="C32" s="238" t="e" cm="1">
        <f t="array" aca="1" ref="C32" ca="1">LohnSt26(LZZ,C$14,Faktor4,$B32,lzzfrei,RVStatus,KVZMonat,KVStatus,kvz,PVStatus,PVSachsen,0,0,0,0,0,$A32)</f>
        <v>#NAME?</v>
      </c>
      <c r="D32" s="238" t="e">
        <f t="shared" ca="1" si="2"/>
        <v>#NAME?</v>
      </c>
      <c r="E32" s="238" t="e">
        <f t="shared" ca="1" si="0"/>
        <v>#NAME?</v>
      </c>
      <c r="F32" s="238" t="e">
        <f t="shared" ca="1" si="0"/>
        <v>#NAME?</v>
      </c>
      <c r="G32" s="238" t="e">
        <f t="shared" ca="1" si="0"/>
        <v>#NAME?</v>
      </c>
      <c r="H32" s="238" t="e">
        <f t="shared" ca="1" si="0"/>
        <v>#NAME?</v>
      </c>
      <c r="I32" s="221"/>
      <c r="J32" s="304">
        <v>6172</v>
      </c>
      <c r="K32" s="303">
        <v>4987</v>
      </c>
      <c r="L32" s="303">
        <v>2324</v>
      </c>
      <c r="M32" s="303">
        <v>6172</v>
      </c>
      <c r="N32" s="303">
        <v>11171</v>
      </c>
      <c r="O32" s="303">
        <v>11703</v>
      </c>
      <c r="P32" s="239"/>
      <c r="Q32" s="209" t="e">
        <f t="shared" ca="1" si="3"/>
        <v>#NAME?</v>
      </c>
      <c r="R32" s="209" t="e">
        <f t="shared" ca="1" si="3"/>
        <v>#NAME?</v>
      </c>
      <c r="S32" s="209" t="e">
        <f t="shared" ca="1" si="3"/>
        <v>#NAME?</v>
      </c>
      <c r="T32" s="209" t="e">
        <f t="shared" ca="1" si="3"/>
        <v>#NAME?</v>
      </c>
      <c r="U32" s="209" t="e">
        <f t="shared" ca="1" si="3"/>
        <v>#NAME?</v>
      </c>
      <c r="V32" s="209" t="e">
        <f t="shared" ca="1" si="3"/>
        <v>#NAME?</v>
      </c>
      <c r="Y32" s="240"/>
      <c r="AA32" s="244"/>
      <c r="AB32" s="244"/>
      <c r="AC32" s="243"/>
      <c r="AD32" s="243"/>
      <c r="AE32" s="243"/>
      <c r="AF32" s="243"/>
      <c r="AG32" s="243"/>
      <c r="AH32" s="243"/>
      <c r="AI32" s="243"/>
    </row>
    <row r="33" spans="1:35" ht="11.85" customHeight="1" thickBot="1" x14ac:dyDescent="0.25">
      <c r="A33" s="236">
        <f t="shared" si="4"/>
        <v>1</v>
      </c>
      <c r="B33" s="237">
        <v>50000</v>
      </c>
      <c r="C33" s="238" t="e" cm="1">
        <f t="array" aca="1" ref="C33" ca="1">LohnSt26(LZZ,C$14,Faktor4,$B33,lzzfrei,RVStatus,KVZMonat,KVStatus,kvz,PVStatus,PVSachsen,0,0,0,0,0,$A33)</f>
        <v>#NAME?</v>
      </c>
      <c r="D33" s="238" t="e">
        <f t="shared" ca="1" si="2"/>
        <v>#NAME?</v>
      </c>
      <c r="E33" s="238" t="e">
        <f t="shared" ca="1" si="0"/>
        <v>#NAME?</v>
      </c>
      <c r="F33" s="238" t="e">
        <f t="shared" ca="1" si="0"/>
        <v>#NAME?</v>
      </c>
      <c r="G33" s="238" t="e">
        <f t="shared" ca="1" si="0"/>
        <v>#NAME?</v>
      </c>
      <c r="H33" s="238" t="e">
        <f t="shared" ca="1" si="0"/>
        <v>#NAME?</v>
      </c>
      <c r="I33" s="221"/>
      <c r="J33" s="304">
        <v>6788</v>
      </c>
      <c r="K33" s="303">
        <v>5580</v>
      </c>
      <c r="L33" s="303">
        <v>2810</v>
      </c>
      <c r="M33" s="303">
        <v>6788</v>
      </c>
      <c r="N33" s="303">
        <v>12010</v>
      </c>
      <c r="O33" s="303">
        <v>12542</v>
      </c>
      <c r="P33" s="239"/>
      <c r="Q33" s="209" t="e">
        <f t="shared" ca="1" si="3"/>
        <v>#NAME?</v>
      </c>
      <c r="R33" s="209" t="e">
        <f t="shared" ca="1" si="3"/>
        <v>#NAME?</v>
      </c>
      <c r="S33" s="209" t="e">
        <f t="shared" ca="1" si="3"/>
        <v>#NAME?</v>
      </c>
      <c r="T33" s="209" t="e">
        <f t="shared" ca="1" si="3"/>
        <v>#NAME?</v>
      </c>
      <c r="U33" s="209" t="e">
        <f t="shared" ca="1" si="3"/>
        <v>#NAME?</v>
      </c>
      <c r="V33" s="209" t="e">
        <f t="shared" ca="1" si="3"/>
        <v>#NAME?</v>
      </c>
      <c r="Y33" s="240"/>
      <c r="AA33" s="244"/>
      <c r="AB33" s="244"/>
      <c r="AC33" s="243"/>
      <c r="AD33" s="243"/>
      <c r="AE33" s="243"/>
      <c r="AF33" s="243"/>
      <c r="AG33" s="243"/>
      <c r="AH33" s="243"/>
      <c r="AI33" s="243"/>
    </row>
    <row r="34" spans="1:35" ht="11.85" customHeight="1" thickBot="1" x14ac:dyDescent="0.25">
      <c r="A34" s="236">
        <f t="shared" si="4"/>
        <v>1</v>
      </c>
      <c r="B34" s="237">
        <v>52500</v>
      </c>
      <c r="C34" s="238" t="e" cm="1">
        <f t="array" aca="1" ref="C34" ca="1">LohnSt26(LZZ,C$14,Faktor4,$B34,lzzfrei,RVStatus,KVZMonat,KVStatus,kvz,PVStatus,PVSachsen,0,0,0,0,0,$A34)</f>
        <v>#NAME?</v>
      </c>
      <c r="D34" s="238" t="e">
        <f t="shared" ca="1" si="2"/>
        <v>#NAME?</v>
      </c>
      <c r="E34" s="238" t="e">
        <f t="shared" ca="1" si="0"/>
        <v>#NAME?</v>
      </c>
      <c r="F34" s="238" t="e">
        <f t="shared" ca="1" si="0"/>
        <v>#NAME?</v>
      </c>
      <c r="G34" s="238" t="e">
        <f t="shared" ca="1" si="0"/>
        <v>#NAME?</v>
      </c>
      <c r="H34" s="238" t="e">
        <f t="shared" ca="1" si="0"/>
        <v>#NAME?</v>
      </c>
      <c r="I34" s="221"/>
      <c r="J34" s="304">
        <v>7417</v>
      </c>
      <c r="K34" s="303">
        <v>6186</v>
      </c>
      <c r="L34" s="303">
        <v>3302</v>
      </c>
      <c r="M34" s="303">
        <v>7417</v>
      </c>
      <c r="N34" s="303">
        <v>12848</v>
      </c>
      <c r="O34" s="303">
        <v>13380</v>
      </c>
      <c r="P34" s="239"/>
      <c r="Q34" s="209" t="e">
        <f t="shared" ca="1" si="3"/>
        <v>#NAME?</v>
      </c>
      <c r="R34" s="209" t="e">
        <f t="shared" ca="1" si="3"/>
        <v>#NAME?</v>
      </c>
      <c r="S34" s="209" t="e">
        <f t="shared" ca="1" si="3"/>
        <v>#NAME?</v>
      </c>
      <c r="T34" s="209" t="e">
        <f t="shared" ca="1" si="3"/>
        <v>#NAME?</v>
      </c>
      <c r="U34" s="209" t="e">
        <f t="shared" ca="1" si="3"/>
        <v>#NAME?</v>
      </c>
      <c r="V34" s="209" t="e">
        <f t="shared" ca="1" si="3"/>
        <v>#NAME?</v>
      </c>
      <c r="Y34" s="240"/>
      <c r="AA34" s="244"/>
      <c r="AB34" s="244"/>
      <c r="AC34" s="243"/>
      <c r="AD34" s="243"/>
      <c r="AE34" s="243"/>
      <c r="AF34" s="243"/>
      <c r="AG34" s="243"/>
      <c r="AH34" s="243"/>
      <c r="AI34" s="243"/>
    </row>
    <row r="35" spans="1:35" ht="11.85" customHeight="1" thickBot="1" x14ac:dyDescent="0.25">
      <c r="A35" s="236">
        <f t="shared" si="4"/>
        <v>1</v>
      </c>
      <c r="B35" s="237">
        <v>55000</v>
      </c>
      <c r="C35" s="238" t="e" cm="1">
        <f t="array" aca="1" ref="C35" ca="1">LohnSt26(LZZ,C$14,Faktor4,$B35,lzzfrei,RVStatus,KVZMonat,KVStatus,kvz,PVStatus,PVSachsen,0,0,0,0,0,$A35)</f>
        <v>#NAME?</v>
      </c>
      <c r="D35" s="238" t="e">
        <f t="shared" ca="1" si="2"/>
        <v>#NAME?</v>
      </c>
      <c r="E35" s="238" t="e">
        <f t="shared" ref="E35:H57" ca="1" si="5">LohnSt26(LZZ,E$14,Faktor4,$B35,lzzfrei,RVStatus,KVZMonat,KVStatus,kvz,PVStatus,PVSachsen,AnzahlKFB,sonst,mehrj,abfind,vjbrutt,$A35)</f>
        <v>#NAME?</v>
      </c>
      <c r="F35" s="238" t="e">
        <f t="shared" ca="1" si="5"/>
        <v>#NAME?</v>
      </c>
      <c r="G35" s="238" t="e">
        <f t="shared" ca="1" si="5"/>
        <v>#NAME?</v>
      </c>
      <c r="H35" s="238" t="e">
        <f t="shared" ca="1" si="5"/>
        <v>#NAME?</v>
      </c>
      <c r="I35" s="221"/>
      <c r="J35" s="304">
        <v>8060</v>
      </c>
      <c r="K35" s="303">
        <v>6807</v>
      </c>
      <c r="L35" s="303">
        <v>3802</v>
      </c>
      <c r="M35" s="303">
        <v>8060</v>
      </c>
      <c r="N35" s="303">
        <v>13687</v>
      </c>
      <c r="O35" s="303">
        <v>14218</v>
      </c>
      <c r="P35" s="239"/>
      <c r="Q35" s="209" t="e">
        <f t="shared" ca="1" si="3"/>
        <v>#NAME?</v>
      </c>
      <c r="R35" s="209" t="e">
        <f t="shared" ca="1" si="3"/>
        <v>#NAME?</v>
      </c>
      <c r="S35" s="209" t="e">
        <f t="shared" ca="1" si="3"/>
        <v>#NAME?</v>
      </c>
      <c r="T35" s="209" t="e">
        <f t="shared" ca="1" si="3"/>
        <v>#NAME?</v>
      </c>
      <c r="U35" s="209" t="e">
        <f t="shared" ca="1" si="3"/>
        <v>#NAME?</v>
      </c>
      <c r="V35" s="209" t="e">
        <f t="shared" ca="1" si="3"/>
        <v>#NAME?</v>
      </c>
      <c r="Y35" s="240"/>
      <c r="AA35" s="244"/>
      <c r="AB35" s="244"/>
      <c r="AC35" s="243"/>
      <c r="AD35" s="243"/>
      <c r="AE35" s="243"/>
      <c r="AF35" s="243"/>
      <c r="AG35" s="243"/>
      <c r="AH35" s="243"/>
      <c r="AI35" s="243"/>
    </row>
    <row r="36" spans="1:35" ht="11.85" customHeight="1" thickBot="1" x14ac:dyDescent="0.25">
      <c r="A36" s="236">
        <f t="shared" si="4"/>
        <v>1</v>
      </c>
      <c r="B36" s="237">
        <v>57500</v>
      </c>
      <c r="C36" s="238" t="e" cm="1">
        <f t="array" aca="1" ref="C36" ca="1">LohnSt26(LZZ,C$14,Faktor4,$B36,lzzfrei,RVStatus,KVZMonat,KVStatus,kvz,PVStatus,PVSachsen,0,0,0,0,0,$A36)</f>
        <v>#NAME?</v>
      </c>
      <c r="D36" s="238" t="e">
        <f t="shared" ca="1" si="2"/>
        <v>#NAME?</v>
      </c>
      <c r="E36" s="238" t="e">
        <f t="shared" ca="1" si="5"/>
        <v>#NAME?</v>
      </c>
      <c r="F36" s="238" t="e">
        <f t="shared" ca="1" si="5"/>
        <v>#NAME?</v>
      </c>
      <c r="G36" s="238" t="e">
        <f t="shared" ca="1" si="5"/>
        <v>#NAME?</v>
      </c>
      <c r="H36" s="238" t="e">
        <f t="shared" ca="1" si="5"/>
        <v>#NAME?</v>
      </c>
      <c r="I36" s="221"/>
      <c r="J36" s="304">
        <v>8718</v>
      </c>
      <c r="K36" s="303">
        <v>7442</v>
      </c>
      <c r="L36" s="303">
        <v>4308</v>
      </c>
      <c r="M36" s="303">
        <v>8718</v>
      </c>
      <c r="N36" s="303">
        <v>14525</v>
      </c>
      <c r="O36" s="303">
        <v>15057</v>
      </c>
      <c r="P36" s="239"/>
      <c r="Q36" s="209" t="e">
        <f t="shared" ca="1" si="3"/>
        <v>#NAME?</v>
      </c>
      <c r="R36" s="209" t="e">
        <f t="shared" ca="1" si="3"/>
        <v>#NAME?</v>
      </c>
      <c r="S36" s="209" t="e">
        <f t="shared" ca="1" si="3"/>
        <v>#NAME?</v>
      </c>
      <c r="T36" s="209" t="e">
        <f t="shared" ca="1" si="3"/>
        <v>#NAME?</v>
      </c>
      <c r="U36" s="209" t="e">
        <f t="shared" ca="1" si="3"/>
        <v>#NAME?</v>
      </c>
      <c r="V36" s="209" t="e">
        <f t="shared" ca="1" si="3"/>
        <v>#NAME?</v>
      </c>
      <c r="Y36" s="240"/>
      <c r="AA36" s="244"/>
      <c r="AB36" s="244"/>
      <c r="AC36" s="243"/>
      <c r="AD36" s="243"/>
      <c r="AE36" s="243"/>
      <c r="AF36" s="243"/>
      <c r="AG36" s="243"/>
      <c r="AH36" s="243"/>
      <c r="AI36" s="243"/>
    </row>
    <row r="37" spans="1:35" ht="11.85" customHeight="1" thickBot="1" x14ac:dyDescent="0.25">
      <c r="A37" s="236">
        <f t="shared" si="4"/>
        <v>1</v>
      </c>
      <c r="B37" s="237">
        <v>60000</v>
      </c>
      <c r="C37" s="238" t="e" cm="1">
        <f t="array" aca="1" ref="C37" ca="1">LohnSt26(LZZ,C$14,Faktor4,$B37,lzzfrei,RVStatus,KVZMonat,KVStatus,kvz,PVStatus,PVSachsen,0,0,0,0,0,$A37)</f>
        <v>#NAME?</v>
      </c>
      <c r="D37" s="238" t="e">
        <f t="shared" ca="1" si="2"/>
        <v>#NAME?</v>
      </c>
      <c r="E37" s="238" t="e">
        <f t="shared" ca="1" si="5"/>
        <v>#NAME?</v>
      </c>
      <c r="F37" s="238" t="e">
        <f t="shared" ca="1" si="5"/>
        <v>#NAME?</v>
      </c>
      <c r="G37" s="238" t="e">
        <f t="shared" ca="1" si="5"/>
        <v>#NAME?</v>
      </c>
      <c r="H37" s="238" t="e">
        <f t="shared" ca="1" si="5"/>
        <v>#NAME?</v>
      </c>
      <c r="I37" s="221"/>
      <c r="J37" s="304">
        <v>9389</v>
      </c>
      <c r="K37" s="303">
        <v>8091</v>
      </c>
      <c r="L37" s="303">
        <v>4822</v>
      </c>
      <c r="M37" s="303">
        <v>9389</v>
      </c>
      <c r="N37" s="303">
        <v>15364</v>
      </c>
      <c r="O37" s="303">
        <v>15895</v>
      </c>
      <c r="P37" s="239"/>
      <c r="Q37" s="209" t="e">
        <f t="shared" ca="1" si="3"/>
        <v>#NAME?</v>
      </c>
      <c r="R37" s="209" t="e">
        <f t="shared" ca="1" si="3"/>
        <v>#NAME?</v>
      </c>
      <c r="S37" s="209" t="e">
        <f t="shared" ca="1" si="3"/>
        <v>#NAME?</v>
      </c>
      <c r="T37" s="209" t="e">
        <f t="shared" ca="1" si="3"/>
        <v>#NAME?</v>
      </c>
      <c r="U37" s="209" t="e">
        <f t="shared" ca="1" si="3"/>
        <v>#NAME?</v>
      </c>
      <c r="V37" s="209" t="e">
        <f t="shared" ca="1" si="3"/>
        <v>#NAME?</v>
      </c>
      <c r="Y37" s="240"/>
      <c r="AA37" s="244"/>
      <c r="AB37" s="244"/>
      <c r="AC37" s="243"/>
      <c r="AD37" s="243"/>
      <c r="AE37" s="243"/>
      <c r="AF37" s="243"/>
      <c r="AG37" s="243"/>
      <c r="AH37" s="243"/>
      <c r="AI37" s="243"/>
    </row>
    <row r="38" spans="1:35" ht="11.85" customHeight="1" thickBot="1" x14ac:dyDescent="0.25">
      <c r="A38" s="236">
        <f t="shared" si="4"/>
        <v>1</v>
      </c>
      <c r="B38" s="237">
        <v>62500</v>
      </c>
      <c r="C38" s="238" t="e" cm="1">
        <f t="array" aca="1" ref="C38" ca="1">LohnSt26(LZZ,C$14,Faktor4,$B38,lzzfrei,RVStatus,KVZMonat,KVStatus,kvz,PVStatus,PVSachsen,0,0,0,0,0,$A38)</f>
        <v>#NAME?</v>
      </c>
      <c r="D38" s="238" t="e">
        <f t="shared" ca="1" si="2"/>
        <v>#NAME?</v>
      </c>
      <c r="E38" s="238" t="e">
        <f t="shared" ca="1" si="5"/>
        <v>#NAME?</v>
      </c>
      <c r="F38" s="238" t="e">
        <f t="shared" ca="1" si="5"/>
        <v>#NAME?</v>
      </c>
      <c r="G38" s="238" t="e">
        <f t="shared" ca="1" si="5"/>
        <v>#NAME?</v>
      </c>
      <c r="H38" s="238" t="e">
        <f t="shared" ca="1" si="5"/>
        <v>#NAME?</v>
      </c>
      <c r="I38" s="221"/>
      <c r="J38" s="304">
        <v>10073</v>
      </c>
      <c r="K38" s="303">
        <v>8754</v>
      </c>
      <c r="L38" s="303">
        <v>5342</v>
      </c>
      <c r="M38" s="303">
        <v>10073</v>
      </c>
      <c r="N38" s="303">
        <v>16202</v>
      </c>
      <c r="O38" s="303">
        <v>16734</v>
      </c>
      <c r="P38" s="239"/>
      <c r="Q38" s="209" t="e">
        <f t="shared" ca="1" si="3"/>
        <v>#NAME?</v>
      </c>
      <c r="R38" s="209" t="e">
        <f t="shared" ca="1" si="3"/>
        <v>#NAME?</v>
      </c>
      <c r="S38" s="209" t="e">
        <f t="shared" ca="1" si="3"/>
        <v>#NAME?</v>
      </c>
      <c r="T38" s="209" t="e">
        <f t="shared" ca="1" si="3"/>
        <v>#NAME?</v>
      </c>
      <c r="U38" s="209" t="e">
        <f t="shared" ca="1" si="3"/>
        <v>#NAME?</v>
      </c>
      <c r="V38" s="209" t="e">
        <f t="shared" ca="1" si="3"/>
        <v>#NAME?</v>
      </c>
      <c r="Y38" s="240"/>
      <c r="AA38" s="244"/>
      <c r="AB38" s="244"/>
      <c r="AC38" s="243"/>
      <c r="AD38" s="243"/>
      <c r="AE38" s="243"/>
      <c r="AF38" s="243"/>
      <c r="AG38" s="243"/>
      <c r="AH38" s="243"/>
      <c r="AI38" s="243"/>
    </row>
    <row r="39" spans="1:35" ht="11.85" customHeight="1" thickBot="1" x14ac:dyDescent="0.25">
      <c r="A39" s="236">
        <f t="shared" si="4"/>
        <v>1</v>
      </c>
      <c r="B39" s="237">
        <v>65000</v>
      </c>
      <c r="C39" s="238" t="e" cm="1">
        <f t="array" aca="1" ref="C39" ca="1">LohnSt26(LZZ,C$14,Faktor4,$B39,lzzfrei,RVStatus,KVZMonat,KVStatus,kvz,PVStatus,PVSachsen,0,0,0,0,0,$A39)</f>
        <v>#NAME?</v>
      </c>
      <c r="D39" s="238" t="e">
        <f t="shared" ca="1" si="2"/>
        <v>#NAME?</v>
      </c>
      <c r="E39" s="238" t="e">
        <f t="shared" ca="1" si="5"/>
        <v>#NAME?</v>
      </c>
      <c r="F39" s="238" t="e">
        <f t="shared" ca="1" si="5"/>
        <v>#NAME?</v>
      </c>
      <c r="G39" s="238" t="e">
        <f t="shared" ca="1" si="5"/>
        <v>#NAME?</v>
      </c>
      <c r="H39" s="238" t="e">
        <f t="shared" ca="1" si="5"/>
        <v>#NAME?</v>
      </c>
      <c r="I39" s="221"/>
      <c r="J39" s="304">
        <v>10772</v>
      </c>
      <c r="K39" s="303">
        <v>9430</v>
      </c>
      <c r="L39" s="303">
        <v>5870</v>
      </c>
      <c r="M39" s="303">
        <v>10772</v>
      </c>
      <c r="N39" s="303">
        <v>17040</v>
      </c>
      <c r="O39" s="303">
        <v>17572</v>
      </c>
      <c r="P39" s="239"/>
      <c r="Q39" s="209" t="e">
        <f t="shared" ca="1" si="3"/>
        <v>#NAME?</v>
      </c>
      <c r="R39" s="209" t="e">
        <f t="shared" ca="1" si="3"/>
        <v>#NAME?</v>
      </c>
      <c r="S39" s="209" t="e">
        <f t="shared" ca="1" si="3"/>
        <v>#NAME?</v>
      </c>
      <c r="T39" s="209" t="e">
        <f t="shared" ca="1" si="3"/>
        <v>#NAME?</v>
      </c>
      <c r="U39" s="209" t="e">
        <f t="shared" ca="1" si="3"/>
        <v>#NAME?</v>
      </c>
      <c r="V39" s="209" t="e">
        <f t="shared" ca="1" si="3"/>
        <v>#NAME?</v>
      </c>
      <c r="Y39" s="240"/>
      <c r="AA39" s="244"/>
      <c r="AB39" s="244"/>
      <c r="AC39" s="243"/>
      <c r="AD39" s="243"/>
      <c r="AE39" s="243"/>
      <c r="AF39" s="243"/>
      <c r="AG39" s="243"/>
      <c r="AH39" s="243"/>
      <c r="AI39" s="243"/>
    </row>
    <row r="40" spans="1:35" ht="11.85" customHeight="1" thickBot="1" x14ac:dyDescent="0.25">
      <c r="A40" s="236">
        <f t="shared" si="4"/>
        <v>1</v>
      </c>
      <c r="B40" s="237">
        <v>67500</v>
      </c>
      <c r="C40" s="238" t="e" cm="1">
        <f t="array" aca="1" ref="C40" ca="1">LohnSt26(LZZ,C$14,Faktor4,$B40,lzzfrei,RVStatus,KVZMonat,KVStatus,kvz,PVStatus,PVSachsen,0,0,0,0,0,$A40)</f>
        <v>#NAME?</v>
      </c>
      <c r="D40" s="238" t="e">
        <f t="shared" ca="1" si="2"/>
        <v>#NAME?</v>
      </c>
      <c r="E40" s="238" t="e">
        <f t="shared" ca="1" si="5"/>
        <v>#NAME?</v>
      </c>
      <c r="F40" s="238" t="e">
        <f t="shared" ca="1" si="5"/>
        <v>#NAME?</v>
      </c>
      <c r="G40" s="238" t="e">
        <f t="shared" ca="1" si="5"/>
        <v>#NAME?</v>
      </c>
      <c r="H40" s="238" t="e">
        <f t="shared" ca="1" si="5"/>
        <v>#NAME?</v>
      </c>
      <c r="I40" s="221"/>
      <c r="J40" s="304">
        <v>11484</v>
      </c>
      <c r="K40" s="303">
        <v>10121</v>
      </c>
      <c r="L40" s="303">
        <v>6402</v>
      </c>
      <c r="M40" s="303">
        <v>11484</v>
      </c>
      <c r="N40" s="303">
        <v>17879</v>
      </c>
      <c r="O40" s="303">
        <v>18410</v>
      </c>
      <c r="P40" s="239"/>
      <c r="Q40" s="209" t="e">
        <f t="shared" ca="1" si="3"/>
        <v>#NAME?</v>
      </c>
      <c r="R40" s="209" t="e">
        <f t="shared" ca="1" si="3"/>
        <v>#NAME?</v>
      </c>
      <c r="S40" s="209" t="e">
        <f t="shared" ca="1" si="3"/>
        <v>#NAME?</v>
      </c>
      <c r="T40" s="209" t="e">
        <f t="shared" ca="1" si="3"/>
        <v>#NAME?</v>
      </c>
      <c r="U40" s="245" t="e">
        <f ca="1">N40-G40</f>
        <v>#NAME?</v>
      </c>
      <c r="V40" s="209" t="e">
        <f t="shared" ca="1" si="3"/>
        <v>#NAME?</v>
      </c>
      <c r="Y40" s="240"/>
      <c r="AA40" s="244"/>
      <c r="AB40" s="244"/>
      <c r="AC40" s="243"/>
      <c r="AD40" s="243"/>
      <c r="AE40" s="243"/>
      <c r="AF40" s="243"/>
      <c r="AG40" s="243"/>
      <c r="AH40" s="243"/>
      <c r="AI40" s="243"/>
    </row>
    <row r="41" spans="1:35" ht="11.85" customHeight="1" thickBot="1" x14ac:dyDescent="0.25">
      <c r="A41" s="236">
        <f t="shared" si="4"/>
        <v>1</v>
      </c>
      <c r="B41" s="237">
        <v>70000</v>
      </c>
      <c r="C41" s="238" t="e" cm="1">
        <f t="array" aca="1" ref="C41" ca="1">LohnSt26(LZZ,C$14,Faktor4,$B41,lzzfrei,RVStatus,KVZMonat,KVStatus,kvz,PVStatus,PVSachsen,0,0,0,0,0,$A41)</f>
        <v>#NAME?</v>
      </c>
      <c r="D41" s="238" t="e">
        <f t="shared" ca="1" si="2"/>
        <v>#NAME?</v>
      </c>
      <c r="E41" s="238" t="e">
        <f t="shared" ca="1" si="5"/>
        <v>#NAME?</v>
      </c>
      <c r="F41" s="238" t="e">
        <f t="shared" ca="1" si="5"/>
        <v>#NAME?</v>
      </c>
      <c r="G41" s="238" t="e">
        <f t="shared" ca="1" si="5"/>
        <v>#NAME?</v>
      </c>
      <c r="H41" s="238" t="e">
        <f t="shared" ca="1" si="5"/>
        <v>#NAME?</v>
      </c>
      <c r="I41" s="221"/>
      <c r="J41" s="304">
        <v>12220</v>
      </c>
      <c r="K41" s="303">
        <v>10835</v>
      </c>
      <c r="L41" s="303">
        <v>6952</v>
      </c>
      <c r="M41" s="303">
        <v>12220</v>
      </c>
      <c r="N41" s="303">
        <v>18729</v>
      </c>
      <c r="O41" s="303">
        <v>19260</v>
      </c>
      <c r="P41" s="239"/>
      <c r="Q41" s="209" t="e">
        <f t="shared" ca="1" si="3"/>
        <v>#NAME?</v>
      </c>
      <c r="R41" s="209" t="e">
        <f t="shared" ca="1" si="3"/>
        <v>#NAME?</v>
      </c>
      <c r="S41" s="209" t="e">
        <f t="shared" ca="1" si="3"/>
        <v>#NAME?</v>
      </c>
      <c r="T41" s="209" t="e">
        <f t="shared" ca="1" si="3"/>
        <v>#NAME?</v>
      </c>
      <c r="U41" s="209" t="e">
        <f t="shared" ca="1" si="3"/>
        <v>#NAME?</v>
      </c>
      <c r="V41" s="209" t="e">
        <f t="shared" ca="1" si="3"/>
        <v>#NAME?</v>
      </c>
      <c r="Y41" s="240"/>
      <c r="AA41" s="244"/>
      <c r="AB41" s="244"/>
      <c r="AC41" s="243"/>
      <c r="AD41" s="243"/>
      <c r="AE41" s="243"/>
      <c r="AF41" s="243"/>
      <c r="AG41" s="243"/>
      <c r="AH41" s="243"/>
      <c r="AI41" s="243"/>
    </row>
    <row r="42" spans="1:35" ht="11.85" customHeight="1" thickBot="1" x14ac:dyDescent="0.25">
      <c r="A42" s="236">
        <f t="shared" si="4"/>
        <v>1</v>
      </c>
      <c r="B42" s="237">
        <v>72500</v>
      </c>
      <c r="C42" s="238" t="e" cm="1">
        <f t="array" aca="1" ref="C42" ca="1">LohnSt26(LZZ,C$14,Faktor4,$B42,lzzfrei,RVStatus,KVZMonat,KVStatus,kvz,PVStatus,PVSachsen,0,0,0,0,0,$A42)</f>
        <v>#NAME?</v>
      </c>
      <c r="D42" s="238" t="e">
        <f t="shared" ca="1" si="2"/>
        <v>#NAME?</v>
      </c>
      <c r="E42" s="238" t="e">
        <f t="shared" ca="1" si="5"/>
        <v>#NAME?</v>
      </c>
      <c r="F42" s="238" t="e">
        <f t="shared" ca="1" si="5"/>
        <v>#NAME?</v>
      </c>
      <c r="G42" s="238" t="e">
        <f t="shared" ca="1" si="5"/>
        <v>#NAME?</v>
      </c>
      <c r="H42" s="238" t="e">
        <f t="shared" ca="1" si="5"/>
        <v>#NAME?</v>
      </c>
      <c r="I42" s="221"/>
      <c r="J42" s="304">
        <v>13062</v>
      </c>
      <c r="K42" s="303">
        <v>11647</v>
      </c>
      <c r="L42" s="303">
        <v>7574</v>
      </c>
      <c r="M42" s="303">
        <v>13062</v>
      </c>
      <c r="N42" s="303">
        <v>19681</v>
      </c>
      <c r="O42" s="303">
        <v>20213</v>
      </c>
      <c r="P42" s="221"/>
      <c r="Q42" s="209" t="e">
        <f t="shared" ca="1" si="3"/>
        <v>#NAME?</v>
      </c>
      <c r="R42" s="209" t="e">
        <f t="shared" ca="1" si="3"/>
        <v>#NAME?</v>
      </c>
      <c r="S42" s="209" t="e">
        <f t="shared" ca="1" si="3"/>
        <v>#NAME?</v>
      </c>
      <c r="T42" s="209" t="e">
        <f t="shared" ca="1" si="3"/>
        <v>#NAME?</v>
      </c>
      <c r="U42" s="209" t="e">
        <f t="shared" ca="1" si="3"/>
        <v>#NAME?</v>
      </c>
      <c r="V42" s="209" t="e">
        <f t="shared" ca="1" si="3"/>
        <v>#NAME?</v>
      </c>
      <c r="Y42" s="240"/>
      <c r="AA42" s="244"/>
      <c r="AB42" s="244"/>
      <c r="AC42" s="243"/>
      <c r="AD42" s="243"/>
      <c r="AE42" s="243"/>
      <c r="AF42" s="243"/>
      <c r="AG42" s="243"/>
      <c r="AH42" s="243"/>
      <c r="AI42" s="243"/>
    </row>
    <row r="43" spans="1:35" ht="11.85" customHeight="1" thickBot="1" x14ac:dyDescent="0.25">
      <c r="A43" s="236">
        <f t="shared" si="4"/>
        <v>1</v>
      </c>
      <c r="B43" s="237">
        <v>75000</v>
      </c>
      <c r="C43" s="238" t="e" cm="1">
        <f t="array" aca="1" ref="C43" ca="1">LohnSt26(LZZ,C$14,Faktor4,$B43,lzzfrei,RVStatus,KVZMonat,KVStatus,kvz,PVStatus,PVSachsen,0,0,0,0,0,$A43)</f>
        <v>#NAME?</v>
      </c>
      <c r="D43" s="238" t="e">
        <f t="shared" ca="1" si="2"/>
        <v>#NAME?</v>
      </c>
      <c r="E43" s="238" t="e">
        <f t="shared" ca="1" si="5"/>
        <v>#NAME?</v>
      </c>
      <c r="F43" s="238" t="e">
        <f t="shared" ca="1" si="5"/>
        <v>#NAME?</v>
      </c>
      <c r="G43" s="238" t="e">
        <f t="shared" ca="1" si="5"/>
        <v>#NAME?</v>
      </c>
      <c r="H43" s="238" t="e">
        <f t="shared" ca="1" si="5"/>
        <v>#NAME?</v>
      </c>
      <c r="I43" s="221"/>
      <c r="J43" s="304">
        <v>13922</v>
      </c>
      <c r="K43" s="303">
        <v>12476</v>
      </c>
      <c r="L43" s="303">
        <v>8206</v>
      </c>
      <c r="M43" s="303">
        <v>13922</v>
      </c>
      <c r="N43" s="303">
        <v>20633</v>
      </c>
      <c r="O43" s="303">
        <v>21165</v>
      </c>
      <c r="P43" s="221"/>
      <c r="Q43" s="209" t="e">
        <f t="shared" ca="1" si="3"/>
        <v>#NAME?</v>
      </c>
      <c r="R43" s="209" t="e">
        <f t="shared" ca="1" si="3"/>
        <v>#NAME?</v>
      </c>
      <c r="S43" s="209" t="e">
        <f t="shared" ca="1" si="3"/>
        <v>#NAME?</v>
      </c>
      <c r="T43" s="209" t="e">
        <f t="shared" ca="1" si="3"/>
        <v>#NAME?</v>
      </c>
      <c r="U43" s="209" t="e">
        <f t="shared" ca="1" si="3"/>
        <v>#NAME?</v>
      </c>
      <c r="V43" s="209" t="e">
        <f t="shared" ca="1" si="3"/>
        <v>#NAME?</v>
      </c>
      <c r="Y43" s="240"/>
      <c r="AA43" s="244"/>
      <c r="AB43" s="244"/>
      <c r="AC43" s="243"/>
      <c r="AD43" s="243"/>
      <c r="AE43" s="243"/>
      <c r="AF43" s="243"/>
      <c r="AG43" s="243"/>
      <c r="AH43" s="243"/>
      <c r="AI43" s="243"/>
    </row>
    <row r="44" spans="1:35" ht="11.85" customHeight="1" thickBot="1" x14ac:dyDescent="0.25">
      <c r="A44" s="236">
        <f t="shared" si="4"/>
        <v>1</v>
      </c>
      <c r="B44" s="237">
        <v>77500</v>
      </c>
      <c r="C44" s="238" t="e" cm="1">
        <f t="array" aca="1" ref="C44" ca="1">LohnSt26(LZZ,C$14,Faktor4,$B44,lzzfrei,RVStatus,KVZMonat,KVStatus,kvz,PVStatus,PVSachsen,0,0,0,0,0,$A44)</f>
        <v>#NAME?</v>
      </c>
      <c r="D44" s="238" t="e">
        <f t="shared" ca="1" si="2"/>
        <v>#NAME?</v>
      </c>
      <c r="E44" s="238" t="e">
        <f t="shared" ca="1" si="5"/>
        <v>#NAME?</v>
      </c>
      <c r="F44" s="238" t="e">
        <f t="shared" ca="1" si="5"/>
        <v>#NAME?</v>
      </c>
      <c r="G44" s="238" t="e">
        <f t="shared" ca="1" si="5"/>
        <v>#NAME?</v>
      </c>
      <c r="H44" s="238" t="e">
        <f t="shared" ca="1" si="5"/>
        <v>#NAME?</v>
      </c>
      <c r="I44" s="221"/>
      <c r="J44" s="304">
        <v>14799</v>
      </c>
      <c r="K44" s="303">
        <v>13323</v>
      </c>
      <c r="L44" s="303">
        <v>8846</v>
      </c>
      <c r="M44" s="303">
        <v>14799</v>
      </c>
      <c r="N44" s="303">
        <v>21585</v>
      </c>
      <c r="O44" s="303">
        <v>22117</v>
      </c>
      <c r="P44" s="221"/>
      <c r="Q44" s="209" t="e">
        <f t="shared" ca="1" si="3"/>
        <v>#NAME?</v>
      </c>
      <c r="R44" s="209" t="e">
        <f t="shared" ca="1" si="3"/>
        <v>#NAME?</v>
      </c>
      <c r="S44" s="209" t="e">
        <f t="shared" ca="1" si="3"/>
        <v>#NAME?</v>
      </c>
      <c r="T44" s="209" t="e">
        <f t="shared" ca="1" si="3"/>
        <v>#NAME?</v>
      </c>
      <c r="U44" s="209" t="e">
        <f t="shared" ca="1" si="3"/>
        <v>#NAME?</v>
      </c>
      <c r="V44" s="209" t="e">
        <f t="shared" ca="1" si="3"/>
        <v>#NAME?</v>
      </c>
      <c r="Y44" s="240"/>
      <c r="AA44" s="244"/>
      <c r="AB44" s="244"/>
      <c r="AC44" s="243"/>
      <c r="AD44" s="243"/>
      <c r="AE44" s="243"/>
      <c r="AF44" s="243"/>
      <c r="AG44" s="243"/>
      <c r="AH44" s="243"/>
      <c r="AI44" s="243"/>
    </row>
    <row r="45" spans="1:35" ht="11.85" customHeight="1" thickBot="1" x14ac:dyDescent="0.25">
      <c r="A45" s="236">
        <f t="shared" si="4"/>
        <v>1</v>
      </c>
      <c r="B45" s="237">
        <v>80000</v>
      </c>
      <c r="C45" s="238" t="e" cm="1">
        <f t="array" aca="1" ref="C45" ca="1">LohnSt26(LZZ,C$14,Faktor4,$B45,lzzfrei,RVStatus,KVZMonat,KVStatus,kvz,PVStatus,PVSachsen,0,0,0,0,0,$A45)</f>
        <v>#NAME?</v>
      </c>
      <c r="D45" s="238" t="e">
        <f t="shared" ca="1" si="2"/>
        <v>#NAME?</v>
      </c>
      <c r="E45" s="238" t="e">
        <f t="shared" ca="1" si="5"/>
        <v>#NAME?</v>
      </c>
      <c r="F45" s="238" t="e">
        <f t="shared" ca="1" si="5"/>
        <v>#NAME?</v>
      </c>
      <c r="G45" s="238" t="e">
        <f t="shared" ca="1" si="5"/>
        <v>#NAME?</v>
      </c>
      <c r="H45" s="238" t="e">
        <f t="shared" ca="1" si="5"/>
        <v>#NAME?</v>
      </c>
      <c r="I45" s="221"/>
      <c r="J45" s="304">
        <v>15694</v>
      </c>
      <c r="K45" s="303">
        <v>14188</v>
      </c>
      <c r="L45" s="303">
        <v>9496</v>
      </c>
      <c r="M45" s="303">
        <v>15694</v>
      </c>
      <c r="N45" s="303">
        <v>22538</v>
      </c>
      <c r="O45" s="303">
        <v>23070</v>
      </c>
      <c r="P45" s="221"/>
      <c r="Q45" s="209" t="e">
        <f t="shared" ca="1" si="3"/>
        <v>#NAME?</v>
      </c>
      <c r="R45" s="209" t="e">
        <f t="shared" ca="1" si="3"/>
        <v>#NAME?</v>
      </c>
      <c r="S45" s="209" t="e">
        <f t="shared" ca="1" si="3"/>
        <v>#NAME?</v>
      </c>
      <c r="T45" s="209" t="e">
        <f t="shared" ca="1" si="3"/>
        <v>#NAME?</v>
      </c>
      <c r="U45" s="209" t="e">
        <f t="shared" ca="1" si="3"/>
        <v>#NAME?</v>
      </c>
      <c r="V45" s="209" t="e">
        <f t="shared" ca="1" si="3"/>
        <v>#NAME?</v>
      </c>
      <c r="Y45" s="240"/>
      <c r="AA45" s="244"/>
      <c r="AB45" s="244"/>
      <c r="AC45" s="243"/>
      <c r="AD45" s="243"/>
      <c r="AE45" s="243"/>
      <c r="AF45" s="243"/>
      <c r="AG45" s="243"/>
      <c r="AH45" s="243"/>
      <c r="AI45" s="243"/>
    </row>
    <row r="46" spans="1:35" ht="11.85" customHeight="1" thickBot="1" x14ac:dyDescent="0.25">
      <c r="A46" s="236">
        <f t="shared" si="4"/>
        <v>1</v>
      </c>
      <c r="B46" s="237">
        <v>82500</v>
      </c>
      <c r="C46" s="238" t="e" cm="1">
        <f t="array" aca="1" ref="C46" ca="1">LohnSt26(LZZ,C$14,Faktor4,$B46,lzzfrei,RVStatus,KVZMonat,KVStatus,kvz,PVStatus,PVSachsen,0,0,0,0,0,$A46)</f>
        <v>#NAME?</v>
      </c>
      <c r="D46" s="238" t="e">
        <f t="shared" ca="1" si="2"/>
        <v>#NAME?</v>
      </c>
      <c r="E46" s="238" t="e">
        <f t="shared" ca="1" si="5"/>
        <v>#NAME?</v>
      </c>
      <c r="F46" s="238" t="e">
        <f t="shared" ca="1" si="5"/>
        <v>#NAME?</v>
      </c>
      <c r="G46" s="238" t="e">
        <f t="shared" ca="1" si="5"/>
        <v>#NAME?</v>
      </c>
      <c r="H46" s="238" t="e">
        <f t="shared" ca="1" si="5"/>
        <v>#NAME?</v>
      </c>
      <c r="I46" s="221"/>
      <c r="J46" s="304">
        <v>16607</v>
      </c>
      <c r="K46" s="303">
        <v>15071</v>
      </c>
      <c r="L46" s="303">
        <v>10154</v>
      </c>
      <c r="M46" s="303">
        <v>16607</v>
      </c>
      <c r="N46" s="303">
        <v>23490</v>
      </c>
      <c r="O46" s="303">
        <v>24022</v>
      </c>
      <c r="P46" s="221"/>
      <c r="Q46" s="209" t="e">
        <f t="shared" ref="Q46:V48" ca="1" si="6">J46-C46</f>
        <v>#NAME?</v>
      </c>
      <c r="R46" s="209" t="e">
        <f t="shared" ca="1" si="6"/>
        <v>#NAME?</v>
      </c>
      <c r="S46" s="209" t="e">
        <f t="shared" ca="1" si="6"/>
        <v>#NAME?</v>
      </c>
      <c r="T46" s="209" t="e">
        <f t="shared" ca="1" si="6"/>
        <v>#NAME?</v>
      </c>
      <c r="U46" s="209" t="e">
        <f t="shared" ca="1" si="6"/>
        <v>#NAME?</v>
      </c>
      <c r="V46" s="209" t="e">
        <f t="shared" ca="1" si="6"/>
        <v>#NAME?</v>
      </c>
      <c r="AA46" s="243"/>
      <c r="AB46" s="243"/>
      <c r="AC46" s="243"/>
      <c r="AD46" s="243"/>
      <c r="AE46" s="243"/>
      <c r="AF46" s="243"/>
      <c r="AG46" s="243"/>
      <c r="AH46" s="243"/>
      <c r="AI46" s="243"/>
    </row>
    <row r="47" spans="1:35" ht="11.85" customHeight="1" thickBot="1" x14ac:dyDescent="0.25">
      <c r="A47" s="236">
        <f t="shared" si="4"/>
        <v>1</v>
      </c>
      <c r="B47" s="237">
        <v>85000</v>
      </c>
      <c r="C47" s="238" t="e" cm="1">
        <f t="array" aca="1" ref="C47" ca="1">LohnSt26(LZZ,C$14,Faktor4,$B47,lzzfrei,RVStatus,KVZMonat,KVStatus,kvz,PVStatus,PVSachsen,0,0,0,0,0,$A47)</f>
        <v>#NAME?</v>
      </c>
      <c r="D47" s="238" t="e">
        <f t="shared" ca="1" si="2"/>
        <v>#NAME?</v>
      </c>
      <c r="E47" s="238" t="e">
        <f t="shared" ca="1" si="5"/>
        <v>#NAME?</v>
      </c>
      <c r="F47" s="238" t="e">
        <f t="shared" ca="1" si="5"/>
        <v>#NAME?</v>
      </c>
      <c r="G47" s="238" t="e">
        <f t="shared" ca="1" si="5"/>
        <v>#NAME?</v>
      </c>
      <c r="H47" s="238" t="e">
        <f t="shared" ca="1" si="5"/>
        <v>#NAME?</v>
      </c>
      <c r="I47" s="221"/>
      <c r="J47" s="304">
        <v>17538</v>
      </c>
      <c r="K47" s="303">
        <v>15971</v>
      </c>
      <c r="L47" s="303">
        <v>10822</v>
      </c>
      <c r="M47" s="303">
        <v>17538</v>
      </c>
      <c r="N47" s="303">
        <v>24443</v>
      </c>
      <c r="O47" s="303">
        <v>24974</v>
      </c>
      <c r="P47" s="221"/>
      <c r="Q47" s="209" t="e">
        <f t="shared" ca="1" si="6"/>
        <v>#NAME?</v>
      </c>
      <c r="R47" s="209" t="e">
        <f t="shared" ca="1" si="6"/>
        <v>#NAME?</v>
      </c>
      <c r="S47" s="209" t="e">
        <f t="shared" ca="1" si="6"/>
        <v>#NAME?</v>
      </c>
      <c r="T47" s="209" t="e">
        <f t="shared" ca="1" si="6"/>
        <v>#NAME?</v>
      </c>
      <c r="U47" s="209" t="e">
        <f t="shared" ca="1" si="6"/>
        <v>#NAME?</v>
      </c>
      <c r="V47" s="209" t="e">
        <f t="shared" ca="1" si="6"/>
        <v>#NAME?</v>
      </c>
      <c r="AA47" s="243"/>
      <c r="AB47" s="243"/>
      <c r="AC47" s="243"/>
      <c r="AD47" s="243"/>
      <c r="AE47" s="243"/>
      <c r="AF47" s="243"/>
      <c r="AG47" s="243"/>
      <c r="AH47" s="243"/>
      <c r="AI47" s="243"/>
    </row>
    <row r="48" spans="1:35" ht="11.85" customHeight="1" thickBot="1" x14ac:dyDescent="0.25">
      <c r="A48" s="236">
        <f t="shared" si="4"/>
        <v>1</v>
      </c>
      <c r="B48" s="237">
        <v>87500</v>
      </c>
      <c r="C48" s="238" t="e" cm="1">
        <f t="array" aca="1" ref="C48" ca="1">LohnSt26(LZZ,C$14,Faktor4,$B48,lzzfrei,RVStatus,KVZMonat,KVStatus,kvz,PVStatus,PVSachsen,0,0,0,0,0,$A48)</f>
        <v>#NAME?</v>
      </c>
      <c r="D48" s="238" t="e">
        <f t="shared" ca="1" si="2"/>
        <v>#NAME?</v>
      </c>
      <c r="E48" s="238" t="e">
        <f t="shared" ca="1" si="5"/>
        <v>#NAME?</v>
      </c>
      <c r="F48" s="238" t="e">
        <f t="shared" ca="1" si="5"/>
        <v>#NAME?</v>
      </c>
      <c r="G48" s="238" t="e">
        <f t="shared" ca="1" si="5"/>
        <v>#NAME?</v>
      </c>
      <c r="H48" s="238" t="e">
        <f t="shared" ca="1" si="5"/>
        <v>#NAME?</v>
      </c>
      <c r="I48" s="221"/>
      <c r="J48" s="304">
        <v>18486</v>
      </c>
      <c r="K48" s="303">
        <v>16890</v>
      </c>
      <c r="L48" s="303">
        <v>11498</v>
      </c>
      <c r="M48" s="303">
        <v>18486</v>
      </c>
      <c r="N48" s="303">
        <v>25395</v>
      </c>
      <c r="O48" s="303">
        <v>25927</v>
      </c>
      <c r="P48" s="221"/>
      <c r="Q48" s="209" t="e">
        <f t="shared" ca="1" si="6"/>
        <v>#NAME?</v>
      </c>
      <c r="R48" s="209" t="e">
        <f t="shared" ca="1" si="6"/>
        <v>#NAME?</v>
      </c>
      <c r="S48" s="209" t="e">
        <f t="shared" ca="1" si="6"/>
        <v>#NAME?</v>
      </c>
      <c r="T48" s="209" t="e">
        <f t="shared" ca="1" si="6"/>
        <v>#NAME?</v>
      </c>
      <c r="U48" s="209" t="e">
        <f t="shared" ca="1" si="6"/>
        <v>#NAME?</v>
      </c>
      <c r="V48" s="209" t="e">
        <f t="shared" ca="1" si="6"/>
        <v>#NAME?</v>
      </c>
      <c r="AA48" s="243"/>
      <c r="AB48" s="243"/>
      <c r="AC48" s="243"/>
      <c r="AD48" s="243"/>
      <c r="AE48" s="243"/>
      <c r="AF48" s="243"/>
      <c r="AG48" s="243"/>
      <c r="AH48" s="243"/>
      <c r="AI48" s="243"/>
    </row>
    <row r="49" spans="1:35" ht="11.85" customHeight="1" thickBot="1" x14ac:dyDescent="0.25">
      <c r="A49" s="236">
        <f t="shared" si="4"/>
        <v>1</v>
      </c>
      <c r="B49" s="237">
        <v>90000</v>
      </c>
      <c r="C49" s="238" t="e" cm="1">
        <f t="array" aca="1" ref="C49" ca="1">LohnSt26(LZZ,C$14,Faktor4,$B49,lzzfrei,RVStatus,KVZMonat,KVStatus,kvz,PVStatus,PVSachsen,0,0,0,0,0,$A49)</f>
        <v>#NAME?</v>
      </c>
      <c r="D49" s="238" t="e">
        <f t="shared" ca="1" si="2"/>
        <v>#NAME?</v>
      </c>
      <c r="E49" s="238" t="e">
        <f t="shared" ca="1" si="5"/>
        <v>#NAME?</v>
      </c>
      <c r="F49" s="238" t="e">
        <f t="shared" ca="1" si="5"/>
        <v>#NAME?</v>
      </c>
      <c r="G49" s="238" t="e">
        <f t="shared" ca="1" si="5"/>
        <v>#NAME?</v>
      </c>
      <c r="H49" s="238" t="e">
        <f t="shared" ca="1" si="5"/>
        <v>#NAME?</v>
      </c>
      <c r="I49" s="221"/>
      <c r="J49" s="304">
        <v>19438</v>
      </c>
      <c r="K49" s="303">
        <v>17826</v>
      </c>
      <c r="L49" s="303">
        <v>12182</v>
      </c>
      <c r="M49" s="303">
        <v>19438</v>
      </c>
      <c r="N49" s="303">
        <v>26347</v>
      </c>
      <c r="O49" s="303">
        <v>26879</v>
      </c>
      <c r="P49" s="221"/>
      <c r="Q49" s="209" t="e">
        <f t="shared" ref="Q49:Q52" ca="1" si="7">J49-C49</f>
        <v>#NAME?</v>
      </c>
      <c r="R49" s="209" t="e">
        <f t="shared" ref="R49:R52" ca="1" si="8">K49-D49</f>
        <v>#NAME?</v>
      </c>
      <c r="S49" s="209" t="e">
        <f t="shared" ref="S49:S52" ca="1" si="9">L49-E49</f>
        <v>#NAME?</v>
      </c>
      <c r="T49" s="209" t="e">
        <f t="shared" ref="T49:T52" ca="1" si="10">M49-F49</f>
        <v>#NAME?</v>
      </c>
      <c r="U49" s="209" t="e">
        <f t="shared" ref="U49:U52" ca="1" si="11">N49-G49</f>
        <v>#NAME?</v>
      </c>
      <c r="V49" s="209" t="e">
        <f t="shared" ref="V49:V52" ca="1" si="12">O49-H49</f>
        <v>#NAME?</v>
      </c>
      <c r="AA49" s="243"/>
      <c r="AB49" s="243"/>
      <c r="AC49" s="243"/>
      <c r="AD49" s="243"/>
      <c r="AE49" s="243"/>
      <c r="AF49" s="243"/>
      <c r="AG49" s="243"/>
      <c r="AH49" s="243"/>
      <c r="AI49" s="243"/>
    </row>
    <row r="50" spans="1:35" ht="11.85" customHeight="1" thickBot="1" x14ac:dyDescent="0.25">
      <c r="A50" s="236">
        <f t="shared" si="4"/>
        <v>1</v>
      </c>
      <c r="B50" s="237">
        <v>92500</v>
      </c>
      <c r="C50" s="238" t="e" cm="1">
        <f t="array" aca="1" ref="C50" ca="1">LohnSt26(LZZ,C$14,Faktor4,$B50,lzzfrei,RVStatus,KVZMonat,KVStatus,kvz,PVStatus,PVSachsen,0,0,0,0,0,$A50)</f>
        <v>#NAME?</v>
      </c>
      <c r="D50" s="238" t="e">
        <f t="shared" ca="1" si="2"/>
        <v>#NAME?</v>
      </c>
      <c r="E50" s="238" t="e">
        <f t="shared" ca="1" si="5"/>
        <v>#NAME?</v>
      </c>
      <c r="F50" s="238" t="e">
        <f t="shared" ca="1" si="5"/>
        <v>#NAME?</v>
      </c>
      <c r="G50" s="238" t="e">
        <f t="shared" ca="1" si="5"/>
        <v>#NAME?</v>
      </c>
      <c r="H50" s="238" t="e">
        <f t="shared" ca="1" si="5"/>
        <v>#NAME?</v>
      </c>
      <c r="I50" s="221"/>
      <c r="J50" s="304">
        <v>20390</v>
      </c>
      <c r="K50" s="303">
        <v>18777</v>
      </c>
      <c r="L50" s="303">
        <v>12876</v>
      </c>
      <c r="M50" s="303">
        <v>20390</v>
      </c>
      <c r="N50" s="303">
        <v>27300</v>
      </c>
      <c r="O50" s="303">
        <v>27831</v>
      </c>
      <c r="P50" s="221"/>
      <c r="Q50" s="209" t="e">
        <f t="shared" ca="1" si="7"/>
        <v>#NAME?</v>
      </c>
      <c r="R50" s="209" t="e">
        <f t="shared" ca="1" si="8"/>
        <v>#NAME?</v>
      </c>
      <c r="S50" s="209" t="e">
        <f t="shared" ca="1" si="9"/>
        <v>#NAME?</v>
      </c>
      <c r="T50" s="209" t="e">
        <f t="shared" ca="1" si="10"/>
        <v>#NAME?</v>
      </c>
      <c r="U50" s="209" t="e">
        <f t="shared" ca="1" si="11"/>
        <v>#NAME?</v>
      </c>
      <c r="V50" s="209" t="e">
        <f t="shared" ca="1" si="12"/>
        <v>#NAME?</v>
      </c>
    </row>
    <row r="51" spans="1:35" ht="10.8" thickBot="1" x14ac:dyDescent="0.25">
      <c r="A51" s="236">
        <f t="shared" si="4"/>
        <v>1</v>
      </c>
      <c r="B51" s="237">
        <v>95000</v>
      </c>
      <c r="C51" s="238" t="e" cm="1">
        <f t="array" aca="1" ref="C51" ca="1">LohnSt26(LZZ,C$14,Faktor4,$B51,lzzfrei,RVStatus,KVZMonat,KVStatus,kvz,PVStatus,PVSachsen,0,0,0,0,0,$A51)</f>
        <v>#NAME?</v>
      </c>
      <c r="D51" s="238" t="e">
        <f t="shared" ca="1" si="2"/>
        <v>#NAME?</v>
      </c>
      <c r="E51" s="238" t="e">
        <f t="shared" ca="1" si="5"/>
        <v>#NAME?</v>
      </c>
      <c r="F51" s="238" t="e">
        <f t="shared" ca="1" si="5"/>
        <v>#NAME?</v>
      </c>
      <c r="G51" s="238" t="e">
        <f t="shared" ca="1" si="5"/>
        <v>#NAME?</v>
      </c>
      <c r="H51" s="238" t="e">
        <f t="shared" ca="1" si="5"/>
        <v>#NAME?</v>
      </c>
      <c r="I51" s="221"/>
      <c r="J51" s="304">
        <v>21343</v>
      </c>
      <c r="K51" s="303">
        <v>19729</v>
      </c>
      <c r="L51" s="303">
        <v>13580</v>
      </c>
      <c r="M51" s="303">
        <v>21343</v>
      </c>
      <c r="N51" s="303">
        <v>28252</v>
      </c>
      <c r="O51" s="303">
        <v>28784</v>
      </c>
      <c r="P51" s="221"/>
      <c r="Q51" s="209" t="e">
        <f t="shared" ca="1" si="7"/>
        <v>#NAME?</v>
      </c>
      <c r="R51" s="209" t="e">
        <f t="shared" ca="1" si="8"/>
        <v>#NAME?</v>
      </c>
      <c r="S51" s="209" t="e">
        <f t="shared" ca="1" si="9"/>
        <v>#NAME?</v>
      </c>
      <c r="T51" s="209" t="e">
        <f t="shared" ca="1" si="10"/>
        <v>#NAME?</v>
      </c>
      <c r="U51" s="209" t="e">
        <f t="shared" ca="1" si="11"/>
        <v>#NAME?</v>
      </c>
      <c r="V51" s="209" t="e">
        <f t="shared" ca="1" si="12"/>
        <v>#NAME?</v>
      </c>
    </row>
    <row r="52" spans="1:35" ht="10.8" thickBot="1" x14ac:dyDescent="0.25">
      <c r="A52" s="236">
        <f t="shared" si="4"/>
        <v>1</v>
      </c>
      <c r="B52" s="237">
        <v>97500</v>
      </c>
      <c r="C52" s="238" t="e" cm="1">
        <f t="array" aca="1" ref="C52" ca="1">LohnSt26(LZZ,C$14,Faktor4,$B52,lzzfrei,RVStatus,KVZMonat,KVStatus,kvz,PVStatus,PVSachsen,0,0,0,0,0,$A52)</f>
        <v>#NAME?</v>
      </c>
      <c r="D52" s="238" t="e">
        <f t="shared" ca="1" si="2"/>
        <v>#NAME?</v>
      </c>
      <c r="E52" s="238" t="e">
        <f t="shared" ca="1" si="5"/>
        <v>#NAME?</v>
      </c>
      <c r="F52" s="238" t="e">
        <f t="shared" ca="1" si="5"/>
        <v>#NAME?</v>
      </c>
      <c r="G52" s="238" t="e">
        <f t="shared" ca="1" si="5"/>
        <v>#NAME?</v>
      </c>
      <c r="H52" s="238" t="e">
        <f t="shared" ca="1" si="5"/>
        <v>#NAME?</v>
      </c>
      <c r="I52" s="221"/>
      <c r="J52" s="304">
        <v>22295</v>
      </c>
      <c r="K52" s="303">
        <v>20682</v>
      </c>
      <c r="L52" s="303">
        <v>14292</v>
      </c>
      <c r="M52" s="303">
        <v>22295</v>
      </c>
      <c r="N52" s="303">
        <v>29204</v>
      </c>
      <c r="O52" s="303">
        <v>29736</v>
      </c>
      <c r="P52" s="221"/>
      <c r="Q52" s="209" t="e">
        <f t="shared" ca="1" si="7"/>
        <v>#NAME?</v>
      </c>
      <c r="R52" s="209" t="e">
        <f t="shared" ca="1" si="8"/>
        <v>#NAME?</v>
      </c>
      <c r="S52" s="209" t="e">
        <f t="shared" ca="1" si="9"/>
        <v>#NAME?</v>
      </c>
      <c r="T52" s="209" t="e">
        <f t="shared" ca="1" si="10"/>
        <v>#NAME?</v>
      </c>
      <c r="U52" s="209" t="e">
        <f t="shared" ca="1" si="11"/>
        <v>#NAME?</v>
      </c>
      <c r="V52" s="209" t="e">
        <f t="shared" ca="1" si="12"/>
        <v>#NAME?</v>
      </c>
    </row>
    <row r="53" spans="1:35" ht="10.8" thickBot="1" x14ac:dyDescent="0.25">
      <c r="A53" s="236">
        <f t="shared" si="4"/>
        <v>1</v>
      </c>
      <c r="B53" s="237">
        <v>100000</v>
      </c>
      <c r="C53" s="238" t="e" cm="1">
        <f t="array" aca="1" ref="C53" ca="1">LohnSt26(LZZ,C$14,Faktor4,$B53,lzzfrei,RVStatus,KVZMonat,KVStatus,kvz,PVStatus,PVSachsen,0,0,0,0,0,$A53)</f>
        <v>#NAME?</v>
      </c>
      <c r="D53" s="238" t="e">
        <f t="shared" ca="1" si="2"/>
        <v>#NAME?</v>
      </c>
      <c r="E53" s="238" t="e">
        <f t="shared" ca="1" si="5"/>
        <v>#NAME?</v>
      </c>
      <c r="F53" s="238" t="e">
        <f t="shared" ca="1" si="5"/>
        <v>#NAME?</v>
      </c>
      <c r="G53" s="238" t="e">
        <f t="shared" ca="1" si="5"/>
        <v>#NAME?</v>
      </c>
      <c r="H53" s="238" t="e">
        <f t="shared" ca="1" si="5"/>
        <v>#NAME?</v>
      </c>
      <c r="I53" s="221"/>
      <c r="J53" s="304">
        <v>23248</v>
      </c>
      <c r="K53" s="303">
        <v>21634</v>
      </c>
      <c r="L53" s="303">
        <v>15012</v>
      </c>
      <c r="M53" s="303">
        <v>23248</v>
      </c>
      <c r="N53" s="303">
        <v>30157</v>
      </c>
      <c r="O53" s="303">
        <v>30689</v>
      </c>
      <c r="P53" s="221"/>
      <c r="Q53" s="209" t="e">
        <f t="shared" ref="Q53:Q57" ca="1" si="13">J53-C53</f>
        <v>#NAME?</v>
      </c>
      <c r="R53" s="209" t="e">
        <f t="shared" ref="R53:R57" ca="1" si="14">K53-D53</f>
        <v>#NAME?</v>
      </c>
      <c r="S53" s="209" t="e">
        <f t="shared" ref="S53:S57" ca="1" si="15">L53-E53</f>
        <v>#NAME?</v>
      </c>
      <c r="T53" s="209" t="e">
        <f t="shared" ref="T53:T57" ca="1" si="16">M53-F53</f>
        <v>#NAME?</v>
      </c>
      <c r="U53" s="209" t="e">
        <f t="shared" ref="U53:U57" ca="1" si="17">N53-G53</f>
        <v>#NAME?</v>
      </c>
      <c r="V53" s="209" t="e">
        <f t="shared" ref="V53:V57" ca="1" si="18">O53-H53</f>
        <v>#NAME?</v>
      </c>
    </row>
    <row r="54" spans="1:35" ht="10.8" thickBot="1" x14ac:dyDescent="0.25">
      <c r="A54" s="236">
        <f t="shared" si="4"/>
        <v>1</v>
      </c>
      <c r="B54" s="237">
        <v>102500</v>
      </c>
      <c r="C54" s="238" t="e" cm="1">
        <f t="array" aca="1" ref="C54" ca="1">LohnSt26(LZZ,C$14,Faktor4,$B54,lzzfrei,RVStatus,KVZMonat,KVStatus,kvz,PVStatus,PVSachsen,0,0,0,0,0,$A54)</f>
        <v>#NAME?</v>
      </c>
      <c r="D54" s="238" t="e">
        <f t="shared" ca="1" si="2"/>
        <v>#NAME?</v>
      </c>
      <c r="E54" s="238" t="e">
        <f t="shared" ca="1" si="5"/>
        <v>#NAME?</v>
      </c>
      <c r="F54" s="238" t="e">
        <f t="shared" ca="1" si="5"/>
        <v>#NAME?</v>
      </c>
      <c r="G54" s="238" t="e">
        <f t="shared" ca="1" si="5"/>
        <v>#NAME?</v>
      </c>
      <c r="H54" s="238" t="e">
        <f t="shared" ca="1" si="5"/>
        <v>#NAME?</v>
      </c>
      <c r="I54" s="221"/>
      <c r="J54" s="304">
        <v>24243</v>
      </c>
      <c r="K54" s="303">
        <v>22629</v>
      </c>
      <c r="L54" s="303">
        <v>15774</v>
      </c>
      <c r="M54" s="303">
        <v>24243</v>
      </c>
      <c r="N54" s="303">
        <v>31152</v>
      </c>
      <c r="O54" s="303">
        <v>31684</v>
      </c>
      <c r="P54" s="221"/>
      <c r="Q54" s="209" t="e">
        <f t="shared" ca="1" si="13"/>
        <v>#NAME?</v>
      </c>
      <c r="R54" s="209" t="e">
        <f t="shared" ca="1" si="14"/>
        <v>#NAME?</v>
      </c>
      <c r="S54" s="209" t="e">
        <f t="shared" ca="1" si="15"/>
        <v>#NAME?</v>
      </c>
      <c r="T54" s="209" t="e">
        <f t="shared" ca="1" si="16"/>
        <v>#NAME?</v>
      </c>
      <c r="U54" s="209" t="e">
        <f t="shared" ca="1" si="17"/>
        <v>#NAME?</v>
      </c>
      <c r="V54" s="209" t="e">
        <f t="shared" ca="1" si="18"/>
        <v>#NAME?</v>
      </c>
    </row>
    <row r="55" spans="1:35" ht="10.8" thickBot="1" x14ac:dyDescent="0.25">
      <c r="A55" s="236">
        <f t="shared" si="4"/>
        <v>1</v>
      </c>
      <c r="B55" s="237">
        <v>105000</v>
      </c>
      <c r="C55" s="238" t="e" cm="1">
        <f t="array" aca="1" ref="C55" ca="1">LohnSt26(LZZ,C$14,Faktor4,$B55,lzzfrei,RVStatus,KVZMonat,KVStatus,kvz,PVStatus,PVSachsen,0,0,0,0,0,$A55)</f>
        <v>#NAME?</v>
      </c>
      <c r="D55" s="238" t="e">
        <f t="shared" ca="1" si="2"/>
        <v>#NAME?</v>
      </c>
      <c r="E55" s="238" t="e">
        <f t="shared" ca="1" si="5"/>
        <v>#NAME?</v>
      </c>
      <c r="F55" s="238" t="e">
        <f t="shared" ca="1" si="5"/>
        <v>#NAME?</v>
      </c>
      <c r="G55" s="238" t="e">
        <f t="shared" ca="1" si="5"/>
        <v>#NAME?</v>
      </c>
      <c r="H55" s="238" t="e">
        <f t="shared" ca="1" si="5"/>
        <v>#NAME?</v>
      </c>
      <c r="I55" s="221"/>
      <c r="J55" s="304">
        <v>25293</v>
      </c>
      <c r="K55" s="303">
        <v>23679</v>
      </c>
      <c r="L55" s="303">
        <v>16590</v>
      </c>
      <c r="M55" s="303">
        <v>25293</v>
      </c>
      <c r="N55" s="303">
        <v>32202</v>
      </c>
      <c r="O55" s="303">
        <v>32734</v>
      </c>
      <c r="P55" s="221"/>
      <c r="Q55" s="209" t="e">
        <f t="shared" ca="1" si="13"/>
        <v>#NAME?</v>
      </c>
      <c r="R55" s="209" t="e">
        <f t="shared" ca="1" si="14"/>
        <v>#NAME?</v>
      </c>
      <c r="S55" s="209" t="e">
        <f t="shared" ca="1" si="15"/>
        <v>#NAME?</v>
      </c>
      <c r="T55" s="209" t="e">
        <f t="shared" ca="1" si="16"/>
        <v>#NAME?</v>
      </c>
      <c r="U55" s="209" t="e">
        <f t="shared" ca="1" si="17"/>
        <v>#NAME?</v>
      </c>
      <c r="V55" s="209" t="e">
        <f t="shared" ca="1" si="18"/>
        <v>#NAME?</v>
      </c>
    </row>
    <row r="56" spans="1:35" ht="10.8" thickBot="1" x14ac:dyDescent="0.25">
      <c r="A56" s="236">
        <f t="shared" si="4"/>
        <v>1</v>
      </c>
      <c r="B56" s="237">
        <v>107500</v>
      </c>
      <c r="C56" s="238" t="e" cm="1">
        <f t="array" aca="1" ref="C56" ca="1">LohnSt26(LZZ,C$14,Faktor4,$B56,lzzfrei,RVStatus,KVZMonat,KVStatus,kvz,PVStatus,PVSachsen,0,0,0,0,0,$A56)</f>
        <v>#NAME?</v>
      </c>
      <c r="D56" s="238" t="e">
        <f t="shared" ca="1" si="2"/>
        <v>#NAME?</v>
      </c>
      <c r="E56" s="238" t="e">
        <f t="shared" ca="1" si="5"/>
        <v>#NAME?</v>
      </c>
      <c r="F56" s="238" t="e">
        <f t="shared" ca="1" si="5"/>
        <v>#NAME?</v>
      </c>
      <c r="G56" s="238" t="e">
        <f t="shared" ca="1" si="5"/>
        <v>#NAME?</v>
      </c>
      <c r="H56" s="238" t="e">
        <f t="shared" ca="1" si="5"/>
        <v>#NAME?</v>
      </c>
      <c r="I56" s="221"/>
      <c r="J56" s="304">
        <v>26343</v>
      </c>
      <c r="K56" s="303">
        <v>24729</v>
      </c>
      <c r="L56" s="303">
        <v>17416</v>
      </c>
      <c r="M56" s="303">
        <v>26343</v>
      </c>
      <c r="N56" s="303">
        <v>33252</v>
      </c>
      <c r="O56" s="303">
        <v>33784</v>
      </c>
      <c r="P56" s="221"/>
      <c r="Q56" s="209" t="e">
        <f t="shared" ca="1" si="13"/>
        <v>#NAME?</v>
      </c>
      <c r="R56" s="209" t="e">
        <f t="shared" ca="1" si="14"/>
        <v>#NAME?</v>
      </c>
      <c r="S56" s="209" t="e">
        <f t="shared" ca="1" si="15"/>
        <v>#NAME?</v>
      </c>
      <c r="T56" s="209" t="e">
        <f t="shared" ca="1" si="16"/>
        <v>#NAME?</v>
      </c>
      <c r="U56" s="209" t="e">
        <f t="shared" ca="1" si="17"/>
        <v>#NAME?</v>
      </c>
      <c r="V56" s="209" t="e">
        <f t="shared" ca="1" si="18"/>
        <v>#NAME?</v>
      </c>
    </row>
    <row r="57" spans="1:35" ht="10.8" thickBot="1" x14ac:dyDescent="0.25">
      <c r="A57" s="236">
        <f>A52</f>
        <v>1</v>
      </c>
      <c r="B57" s="237">
        <v>110000</v>
      </c>
      <c r="C57" s="238" t="e" cm="1">
        <f t="array" aca="1" ref="C57" ca="1">LohnSt26(LZZ,C$14,Faktor4,$B57,lzzfrei,RVStatus,KVZMonat,KVStatus,kvz,PVStatus,PVSachsen,0,0,0,0,0,$A57)</f>
        <v>#NAME?</v>
      </c>
      <c r="D57" s="238" t="e">
        <f t="shared" ca="1" si="2"/>
        <v>#NAME?</v>
      </c>
      <c r="E57" s="238" t="e">
        <f t="shared" ca="1" si="5"/>
        <v>#NAME?</v>
      </c>
      <c r="F57" s="238" t="e">
        <f t="shared" ca="1" si="5"/>
        <v>#NAME?</v>
      </c>
      <c r="G57" s="238" t="e">
        <f t="shared" ca="1" si="5"/>
        <v>#NAME?</v>
      </c>
      <c r="H57" s="238" t="e">
        <f t="shared" ca="1" si="5"/>
        <v>#NAME?</v>
      </c>
      <c r="I57" s="221"/>
      <c r="J57" s="304">
        <v>27393</v>
      </c>
      <c r="K57" s="303">
        <v>25779</v>
      </c>
      <c r="L57" s="303">
        <v>18252</v>
      </c>
      <c r="M57" s="303">
        <v>27393</v>
      </c>
      <c r="N57" s="303">
        <v>34302</v>
      </c>
      <c r="O57" s="303">
        <v>34834</v>
      </c>
      <c r="P57" s="221"/>
      <c r="Q57" s="209" t="e">
        <f t="shared" ca="1" si="13"/>
        <v>#NAME?</v>
      </c>
      <c r="R57" s="209" t="e">
        <f t="shared" ca="1" si="14"/>
        <v>#NAME?</v>
      </c>
      <c r="S57" s="209" t="e">
        <f t="shared" ca="1" si="15"/>
        <v>#NAME?</v>
      </c>
      <c r="T57" s="209" t="e">
        <f t="shared" ca="1" si="16"/>
        <v>#NAME?</v>
      </c>
      <c r="U57" s="209" t="e">
        <f t="shared" ca="1" si="17"/>
        <v>#NAME?</v>
      </c>
      <c r="V57" s="209" t="e">
        <f t="shared" ca="1" si="18"/>
        <v>#NAME?</v>
      </c>
    </row>
    <row r="58" spans="1:35" x14ac:dyDescent="0.2">
      <c r="C58" s="238"/>
      <c r="D58" s="238"/>
      <c r="E58" s="238"/>
      <c r="F58" s="238"/>
      <c r="G58" s="238"/>
      <c r="H58" s="238"/>
      <c r="I58" s="221"/>
      <c r="J58" s="246"/>
      <c r="K58" s="246"/>
      <c r="L58" s="246"/>
      <c r="M58" s="246"/>
      <c r="N58" s="246"/>
      <c r="O58" s="246"/>
      <c r="P58" s="221"/>
    </row>
    <row r="59" spans="1:35" ht="21" customHeight="1" x14ac:dyDescent="0.25">
      <c r="C59" s="225" t="s">
        <v>347</v>
      </c>
    </row>
    <row r="60" spans="1:35" s="249" customFormat="1" ht="24.75" customHeight="1" thickBot="1" x14ac:dyDescent="0.25">
      <c r="A60" s="247"/>
      <c r="B60" s="230" t="s">
        <v>346</v>
      </c>
      <c r="C60" s="316">
        <v>1</v>
      </c>
      <c r="D60" s="316">
        <v>2</v>
      </c>
      <c r="E60" s="316">
        <v>3</v>
      </c>
      <c r="F60" s="316">
        <v>4</v>
      </c>
      <c r="G60" s="316">
        <v>5</v>
      </c>
      <c r="H60" s="316">
        <v>6</v>
      </c>
      <c r="I60" s="316"/>
      <c r="J60" s="317">
        <f t="shared" ref="J60:O60" si="19">C60</f>
        <v>1</v>
      </c>
      <c r="K60" s="317">
        <f t="shared" si="19"/>
        <v>2</v>
      </c>
      <c r="L60" s="317">
        <f t="shared" si="19"/>
        <v>3</v>
      </c>
      <c r="M60" s="317">
        <f t="shared" si="19"/>
        <v>4</v>
      </c>
      <c r="N60" s="317">
        <f t="shared" si="19"/>
        <v>5</v>
      </c>
      <c r="O60" s="317">
        <f t="shared" si="19"/>
        <v>6</v>
      </c>
      <c r="P60" s="230"/>
      <c r="Q60" s="248">
        <f t="shared" ref="Q60:V60" si="20">C60</f>
        <v>1</v>
      </c>
      <c r="R60" s="248">
        <f t="shared" si="20"/>
        <v>2</v>
      </c>
      <c r="S60" s="248">
        <f t="shared" si="20"/>
        <v>3</v>
      </c>
      <c r="T60" s="248">
        <f t="shared" si="20"/>
        <v>4</v>
      </c>
      <c r="U60" s="248">
        <f t="shared" si="20"/>
        <v>5</v>
      </c>
      <c r="V60" s="248">
        <f t="shared" si="20"/>
        <v>6</v>
      </c>
      <c r="W60" s="248"/>
      <c r="Y60" s="250"/>
      <c r="Z60" s="250"/>
    </row>
    <row r="61" spans="1:35" ht="10.8" thickBot="1" x14ac:dyDescent="0.25">
      <c r="A61" s="212">
        <f t="shared" ref="A61:A97" si="21">A15</f>
        <v>1</v>
      </c>
      <c r="B61" s="251">
        <v>5000</v>
      </c>
      <c r="C61" s="238" t="e" cm="1">
        <f t="array" aca="1" ref="C61" ca="1">LohnSt26(LZZ,C$60,Faktor4,$B61,lzzfrei,1,300,1,kvz,1,PVSachsen,AnzahlKFB,sonst,mehrj,abfind,vjbrutt,$A61)</f>
        <v>#NAME?</v>
      </c>
      <c r="D61" s="238" t="e" cm="1">
        <f t="array" aca="1" ref="D61" ca="1">LohnSt26(LZZ,D$60,Faktor4,$B61,lzzfrei,1,300,1,kvz,1,PVSachsen,AnzahlKFB,sonst,mehrj,abfind,vjbrutt,$A61)</f>
        <v>#NAME?</v>
      </c>
      <c r="E61" s="238" t="e" cm="1">
        <f t="array" aca="1" ref="E61" ca="1">LohnSt26(LZZ,E$60,Faktor4,$B61,lzzfrei,1,500,1,kvz,1,PVSachsen,AnzahlKFB,sonst,mehrj,abfind,vjbrutt,$A61)</f>
        <v>#NAME?</v>
      </c>
      <c r="F61" s="238" t="e" cm="1">
        <f t="array" aca="1" ref="F61" ca="1">LohnSt26(LZZ,F$60,Faktor4,$B61,lzzfrei,1,300,1,kvz,1,PVSachsen,AnzahlKFB,sonst,mehrj,abfind,vjbrutt,$A61)</f>
        <v>#NAME?</v>
      </c>
      <c r="G61" s="238" t="e" cm="1">
        <f t="array" aca="1" ref="G61" ca="1">LohnSt26(LZZ,G$60,Faktor4,$B61,lzzfrei,1,300,1,kvz,1,PVSachsen,AnzahlKFB,sonst,mehrj,abfind,vjbrutt,$A61)</f>
        <v>#NAME?</v>
      </c>
      <c r="H61" s="238" t="e" cm="1">
        <f t="array" aca="1" ref="H61" ca="1">LohnSt26(LZZ,H$60,Faktor4,$B61,lzzfrei,1,0,1,kvz,1,PVSachsen,AnzahlKFB,sonst,mehrj,abfind,vjbrutt,$A61)</f>
        <v>#NAME?</v>
      </c>
      <c r="J61" s="299">
        <v>0</v>
      </c>
      <c r="K61" s="300">
        <v>0</v>
      </c>
      <c r="L61" s="300">
        <v>0</v>
      </c>
      <c r="M61" s="300">
        <v>0</v>
      </c>
      <c r="N61" s="300">
        <v>18</v>
      </c>
      <c r="O61" s="305">
        <v>700</v>
      </c>
      <c r="Q61" s="209" t="e">
        <f ca="1">J61-C61</f>
        <v>#NAME?</v>
      </c>
      <c r="R61" s="209" t="e">
        <f t="shared" ref="R61:V76" ca="1" si="22">K61-D61</f>
        <v>#NAME?</v>
      </c>
      <c r="S61" s="209" t="e">
        <f t="shared" ca="1" si="22"/>
        <v>#NAME?</v>
      </c>
      <c r="T61" s="209" t="e">
        <f t="shared" ca="1" si="22"/>
        <v>#NAME?</v>
      </c>
      <c r="U61" s="209" t="e">
        <f t="shared" ca="1" si="22"/>
        <v>#NAME?</v>
      </c>
      <c r="V61" s="209" t="e">
        <f t="shared" ca="1" si="22"/>
        <v>#NAME?</v>
      </c>
    </row>
    <row r="62" spans="1:35" ht="10.8" thickBot="1" x14ac:dyDescent="0.25">
      <c r="A62" s="212">
        <f t="shared" si="21"/>
        <v>1</v>
      </c>
      <c r="B62" s="251">
        <v>7500</v>
      </c>
      <c r="C62" s="238" t="e" cm="1">
        <f t="array" aca="1" ref="C62" ca="1">LohnSt26(LZZ,C$60,Faktor4,$B62,lzzfrei,1,300,1,kvz,1,PVSachsen,AnzahlKFB,sonst,mehrj,abfind,vjbrutt,$A62)</f>
        <v>#NAME?</v>
      </c>
      <c r="D62" s="238" t="e" cm="1">
        <f t="array" aca="1" ref="D62" ca="1">LohnSt26(LZZ,D$60,Faktor4,$B62,lzzfrei,1,300,1,kvz,1,PVSachsen,AnzahlKFB,sonst,mehrj,abfind,vjbrutt,$A62)</f>
        <v>#NAME?</v>
      </c>
      <c r="E62" s="238" t="e" cm="1">
        <f t="array" aca="1" ref="E62" ca="1">LohnSt26(LZZ,E$60,Faktor4,$B62,lzzfrei,1,500,1,kvz,1,PVSachsen,AnzahlKFB,sonst,mehrj,abfind,vjbrutt,$A62)</f>
        <v>#NAME?</v>
      </c>
      <c r="F62" s="238" t="e" cm="1">
        <f t="array" aca="1" ref="F62" ca="1">LohnSt26(LZZ,F$60,Faktor4,$B62,lzzfrei,1,300,1,kvz,1,PVSachsen,AnzahlKFB,sonst,mehrj,abfind,vjbrutt,$A62)</f>
        <v>#NAME?</v>
      </c>
      <c r="G62" s="238" t="e" cm="1">
        <f t="array" aca="1" ref="G62" ca="1">LohnSt26(LZZ,G$60,Faktor4,$B62,lzzfrei,1,300,1,kvz,1,PVSachsen,AnzahlKFB,sonst,mehrj,abfind,vjbrutt,$A62)</f>
        <v>#NAME?</v>
      </c>
      <c r="H62" s="238" t="e" cm="1">
        <f t="array" aca="1" ref="H62" ca="1">LohnSt26(LZZ,H$60,Faktor4,$B62,lzzfrei,1,0,1,kvz,1,PVSachsen,AnzahlKFB,sonst,mehrj,abfind,vjbrutt,$A62)</f>
        <v>#NAME?</v>
      </c>
      <c r="J62" s="301">
        <v>0</v>
      </c>
      <c r="K62" s="302">
        <v>0</v>
      </c>
      <c r="L62" s="302">
        <v>0</v>
      </c>
      <c r="M62" s="302">
        <v>0</v>
      </c>
      <c r="N62" s="306">
        <v>368</v>
      </c>
      <c r="O62" s="307">
        <v>1050</v>
      </c>
      <c r="Q62" s="209" t="e">
        <f t="shared" ref="Q62:V91" ca="1" si="23">J62-C62</f>
        <v>#NAME?</v>
      </c>
      <c r="R62" s="209" t="e">
        <f t="shared" ca="1" si="22"/>
        <v>#NAME?</v>
      </c>
      <c r="S62" s="209" t="e">
        <f t="shared" ca="1" si="22"/>
        <v>#NAME?</v>
      </c>
      <c r="T62" s="209" t="e">
        <f t="shared" ca="1" si="22"/>
        <v>#NAME?</v>
      </c>
      <c r="U62" s="209" t="e">
        <f t="shared" ca="1" si="22"/>
        <v>#NAME?</v>
      </c>
      <c r="V62" s="209" t="e">
        <f t="shared" ca="1" si="22"/>
        <v>#NAME?</v>
      </c>
    </row>
    <row r="63" spans="1:35" ht="10.8" thickBot="1" x14ac:dyDescent="0.25">
      <c r="A63" s="212">
        <f t="shared" si="21"/>
        <v>1</v>
      </c>
      <c r="B63" s="251">
        <v>10000</v>
      </c>
      <c r="C63" s="238" t="e" cm="1">
        <f t="array" aca="1" ref="C63" ca="1">LohnSt26(LZZ,C$60,Faktor4,$B63,lzzfrei,1,300,1,kvz,1,PVSachsen,AnzahlKFB,sonst,mehrj,abfind,vjbrutt,$A63)</f>
        <v>#NAME?</v>
      </c>
      <c r="D63" s="238" t="e" cm="1">
        <f t="array" aca="1" ref="D63" ca="1">LohnSt26(LZZ,D$60,Faktor4,$B63,lzzfrei,1,300,1,kvz,1,PVSachsen,AnzahlKFB,sonst,mehrj,abfind,vjbrutt,$A63)</f>
        <v>#NAME?</v>
      </c>
      <c r="E63" s="238" t="e" cm="1">
        <f t="array" aca="1" ref="E63" ca="1">LohnSt26(LZZ,E$60,Faktor4,$B63,lzzfrei,1,500,1,kvz,1,PVSachsen,AnzahlKFB,sonst,mehrj,abfind,vjbrutt,$A63)</f>
        <v>#NAME?</v>
      </c>
      <c r="F63" s="238" t="e" cm="1">
        <f t="array" aca="1" ref="F63" ca="1">LohnSt26(LZZ,F$60,Faktor4,$B63,lzzfrei,1,300,1,kvz,1,PVSachsen,AnzahlKFB,sonst,mehrj,abfind,vjbrutt,$A63)</f>
        <v>#NAME?</v>
      </c>
      <c r="G63" s="238" t="e" cm="1">
        <f t="array" aca="1" ref="G63" ca="1">LohnSt26(LZZ,G$60,Faktor4,$B63,lzzfrei,1,300,1,kvz,1,PVSachsen,AnzahlKFB,sonst,mehrj,abfind,vjbrutt,$A63)</f>
        <v>#NAME?</v>
      </c>
      <c r="H63" s="238" t="e" cm="1">
        <f t="array" aca="1" ref="H63" ca="1">LohnSt26(LZZ,H$60,Faktor4,$B63,lzzfrei,1,0,1,kvz,1,PVSachsen,AnzahlKFB,sonst,mehrj,abfind,vjbrutt,$A63)</f>
        <v>#NAME?</v>
      </c>
      <c r="J63" s="301">
        <v>0</v>
      </c>
      <c r="K63" s="302">
        <v>0</v>
      </c>
      <c r="L63" s="302">
        <v>0</v>
      </c>
      <c r="M63" s="302">
        <v>0</v>
      </c>
      <c r="N63" s="306">
        <v>718</v>
      </c>
      <c r="O63" s="307">
        <v>1400</v>
      </c>
      <c r="Q63" s="209" t="e">
        <f t="shared" ca="1" si="23"/>
        <v>#NAME?</v>
      </c>
      <c r="R63" s="209" t="e">
        <f t="shared" ca="1" si="22"/>
        <v>#NAME?</v>
      </c>
      <c r="S63" s="209" t="e">
        <f t="shared" ca="1" si="22"/>
        <v>#NAME?</v>
      </c>
      <c r="T63" s="209" t="e">
        <f t="shared" ca="1" si="22"/>
        <v>#NAME?</v>
      </c>
      <c r="U63" s="209" t="e">
        <f t="shared" ca="1" si="22"/>
        <v>#NAME?</v>
      </c>
      <c r="V63" s="209" t="e">
        <f t="shared" ca="1" si="22"/>
        <v>#NAME?</v>
      </c>
    </row>
    <row r="64" spans="1:35" ht="10.8" thickBot="1" x14ac:dyDescent="0.25">
      <c r="A64" s="212">
        <f t="shared" si="21"/>
        <v>1</v>
      </c>
      <c r="B64" s="251">
        <v>12500</v>
      </c>
      <c r="C64" s="238" t="e" cm="1">
        <f t="array" aca="1" ref="C64" ca="1">LohnSt26(LZZ,C$60,Faktor4,$B64,lzzfrei,1,300,1,kvz,1,PVSachsen,AnzahlKFB,sonst,mehrj,abfind,vjbrutt,$A64)</f>
        <v>#NAME?</v>
      </c>
      <c r="D64" s="238" t="e" cm="1">
        <f t="array" aca="1" ref="D64" ca="1">LohnSt26(LZZ,D$60,Faktor4,$B64,lzzfrei,1,300,1,kvz,1,PVSachsen,AnzahlKFB,sonst,mehrj,abfind,vjbrutt,$A64)</f>
        <v>#NAME?</v>
      </c>
      <c r="E64" s="238" t="e" cm="1">
        <f t="array" aca="1" ref="E64" ca="1">LohnSt26(LZZ,E$60,Faktor4,$B64,lzzfrei,1,500,1,kvz,1,PVSachsen,AnzahlKFB,sonst,mehrj,abfind,vjbrutt,$A64)</f>
        <v>#NAME?</v>
      </c>
      <c r="F64" s="238" t="e" cm="1">
        <f t="array" aca="1" ref="F64" ca="1">LohnSt26(LZZ,F$60,Faktor4,$B64,lzzfrei,1,300,1,kvz,1,PVSachsen,AnzahlKFB,sonst,mehrj,abfind,vjbrutt,$A64)</f>
        <v>#NAME?</v>
      </c>
      <c r="G64" s="238" t="e" cm="1">
        <f t="array" aca="1" ref="G64" ca="1">LohnSt26(LZZ,G$60,Faktor4,$B64,lzzfrei,1,300,1,kvz,1,PVSachsen,AnzahlKFB,sonst,mehrj,abfind,vjbrutt,$A64)</f>
        <v>#NAME?</v>
      </c>
      <c r="H64" s="238" t="e" cm="1">
        <f t="array" aca="1" ref="H64" ca="1">LohnSt26(LZZ,H$60,Faktor4,$B64,lzzfrei,1,0,1,kvz,1,PVSachsen,AnzahlKFB,sonst,mehrj,abfind,vjbrutt,$A64)</f>
        <v>#NAME?</v>
      </c>
      <c r="J64" s="301">
        <v>0</v>
      </c>
      <c r="K64" s="302">
        <v>0</v>
      </c>
      <c r="L64" s="302">
        <v>0</v>
      </c>
      <c r="M64" s="302">
        <v>0</v>
      </c>
      <c r="N64" s="307">
        <v>1068</v>
      </c>
      <c r="O64" s="307">
        <v>1750</v>
      </c>
      <c r="Q64" s="209" t="e">
        <f t="shared" ca="1" si="23"/>
        <v>#NAME?</v>
      </c>
      <c r="R64" s="209" t="e">
        <f t="shared" ca="1" si="22"/>
        <v>#NAME?</v>
      </c>
      <c r="S64" s="209" t="e">
        <f t="shared" ca="1" si="22"/>
        <v>#NAME?</v>
      </c>
      <c r="T64" s="209" t="e">
        <f t="shared" ca="1" si="22"/>
        <v>#NAME?</v>
      </c>
      <c r="U64" s="209" t="e">
        <f t="shared" ca="1" si="22"/>
        <v>#NAME?</v>
      </c>
      <c r="V64" s="209" t="e">
        <f t="shared" ca="1" si="22"/>
        <v>#NAME?</v>
      </c>
    </row>
    <row r="65" spans="1:22" ht="10.8" thickBot="1" x14ac:dyDescent="0.25">
      <c r="A65" s="212">
        <f t="shared" si="21"/>
        <v>1</v>
      </c>
      <c r="B65" s="251">
        <v>15000</v>
      </c>
      <c r="C65" s="238" t="e" cm="1">
        <f t="array" aca="1" ref="C65" ca="1">LohnSt26(LZZ,C$60,Faktor4,$B65,lzzfrei,1,300,1,kvz,1,PVSachsen,AnzahlKFB,sonst,mehrj,abfind,vjbrutt,$A65)</f>
        <v>#NAME?</v>
      </c>
      <c r="D65" s="238" t="e" cm="1">
        <f t="array" aca="1" ref="D65" ca="1">LohnSt26(LZZ,D$60,Faktor4,$B65,lzzfrei,1,300,1,kvz,1,PVSachsen,AnzahlKFB,sonst,mehrj,abfind,vjbrutt,$A65)</f>
        <v>#NAME?</v>
      </c>
      <c r="E65" s="238" t="e" cm="1">
        <f t="array" aca="1" ref="E65" ca="1">LohnSt26(LZZ,E$60,Faktor4,$B65,lzzfrei,1,500,1,kvz,1,PVSachsen,AnzahlKFB,sonst,mehrj,abfind,vjbrutt,$A65)</f>
        <v>#NAME?</v>
      </c>
      <c r="F65" s="238" t="e" cm="1">
        <f t="array" aca="1" ref="F65" ca="1">LohnSt26(LZZ,F$60,Faktor4,$B65,lzzfrei,1,300,1,kvz,1,PVSachsen,AnzahlKFB,sonst,mehrj,abfind,vjbrutt,$A65)</f>
        <v>#NAME?</v>
      </c>
      <c r="G65" s="238" t="e" cm="1">
        <f t="array" aca="1" ref="G65" ca="1">LohnSt26(LZZ,G$60,Faktor4,$B65,lzzfrei,1,300,1,kvz,1,PVSachsen,AnzahlKFB,sonst,mehrj,abfind,vjbrutt,$A65)</f>
        <v>#NAME?</v>
      </c>
      <c r="H65" s="238" t="e" cm="1">
        <f t="array" aca="1" ref="H65" ca="1">LohnSt26(LZZ,H$60,Faktor4,$B65,lzzfrei,1,0,1,kvz,1,PVSachsen,AnzahlKFB,sonst,mehrj,abfind,vjbrutt,$A65)</f>
        <v>#NAME?</v>
      </c>
      <c r="J65" s="301">
        <v>0</v>
      </c>
      <c r="K65" s="302">
        <v>0</v>
      </c>
      <c r="L65" s="302">
        <v>0</v>
      </c>
      <c r="M65" s="302">
        <v>0</v>
      </c>
      <c r="N65" s="307">
        <v>1418</v>
      </c>
      <c r="O65" s="307">
        <v>2359</v>
      </c>
      <c r="Q65" s="209" t="e">
        <f t="shared" ca="1" si="23"/>
        <v>#NAME?</v>
      </c>
      <c r="R65" s="209" t="e">
        <f t="shared" ca="1" si="22"/>
        <v>#NAME?</v>
      </c>
      <c r="S65" s="209" t="e">
        <f t="shared" ca="1" si="22"/>
        <v>#NAME?</v>
      </c>
      <c r="T65" s="209" t="e">
        <f t="shared" ca="1" si="22"/>
        <v>#NAME?</v>
      </c>
      <c r="U65" s="209" t="e">
        <f t="shared" ca="1" si="22"/>
        <v>#NAME?</v>
      </c>
      <c r="V65" s="209" t="e">
        <f t="shared" ca="1" si="22"/>
        <v>#NAME?</v>
      </c>
    </row>
    <row r="66" spans="1:22" ht="10.8" thickBot="1" x14ac:dyDescent="0.25">
      <c r="A66" s="212">
        <f t="shared" si="21"/>
        <v>1</v>
      </c>
      <c r="B66" s="251">
        <v>17500</v>
      </c>
      <c r="C66" s="238" t="e" cm="1">
        <f t="array" aca="1" ref="C66" ca="1">LohnSt26(LZZ,C$60,Faktor4,$B66,lzzfrei,1,300,1,kvz,1,PVSachsen,AnzahlKFB,sonst,mehrj,abfind,vjbrutt,$A66)</f>
        <v>#NAME?</v>
      </c>
      <c r="D66" s="238" t="e" cm="1">
        <f t="array" aca="1" ref="D66" ca="1">LohnSt26(LZZ,D$60,Faktor4,$B66,lzzfrei,1,300,1,kvz,1,PVSachsen,AnzahlKFB,sonst,mehrj,abfind,vjbrutt,$A66)</f>
        <v>#NAME?</v>
      </c>
      <c r="E66" s="238" t="e" cm="1">
        <f t="array" aca="1" ref="E66" ca="1">LohnSt26(LZZ,E$60,Faktor4,$B66,lzzfrei,1,500,1,kvz,1,PVSachsen,AnzahlKFB,sonst,mehrj,abfind,vjbrutt,$A66)</f>
        <v>#NAME?</v>
      </c>
      <c r="F66" s="238" t="e" cm="1">
        <f t="array" aca="1" ref="F66" ca="1">LohnSt26(LZZ,F$60,Faktor4,$B66,lzzfrei,1,300,1,kvz,1,PVSachsen,AnzahlKFB,sonst,mehrj,abfind,vjbrutt,$A66)</f>
        <v>#NAME?</v>
      </c>
      <c r="G66" s="238" t="e" cm="1">
        <f t="array" aca="1" ref="G66" ca="1">LohnSt26(LZZ,G$60,Faktor4,$B66,lzzfrei,1,300,1,kvz,1,PVSachsen,AnzahlKFB,sonst,mehrj,abfind,vjbrutt,$A66)</f>
        <v>#NAME?</v>
      </c>
      <c r="H66" s="238" t="e" cm="1">
        <f t="array" aca="1" ref="H66" ca="1">LohnSt26(LZZ,H$60,Faktor4,$B66,lzzfrei,1,0,1,kvz,1,PVSachsen,AnzahlKFB,sonst,mehrj,abfind,vjbrutt,$A66)</f>
        <v>#NAME?</v>
      </c>
      <c r="J66" s="301">
        <v>40</v>
      </c>
      <c r="K66" s="302">
        <v>0</v>
      </c>
      <c r="L66" s="302">
        <v>0</v>
      </c>
      <c r="M66" s="302">
        <v>40</v>
      </c>
      <c r="N66" s="307">
        <v>1768</v>
      </c>
      <c r="O66" s="307">
        <v>3409</v>
      </c>
      <c r="Q66" s="209" t="e">
        <f t="shared" ca="1" si="23"/>
        <v>#NAME?</v>
      </c>
      <c r="R66" s="209" t="e">
        <f t="shared" ca="1" si="22"/>
        <v>#NAME?</v>
      </c>
      <c r="S66" s="209" t="e">
        <f t="shared" ca="1" si="22"/>
        <v>#NAME?</v>
      </c>
      <c r="T66" s="209" t="e">
        <f t="shared" ca="1" si="22"/>
        <v>#NAME?</v>
      </c>
      <c r="U66" s="209" t="e">
        <f t="shared" ca="1" si="22"/>
        <v>#NAME?</v>
      </c>
      <c r="V66" s="209" t="e">
        <f t="shared" ca="1" si="22"/>
        <v>#NAME?</v>
      </c>
    </row>
    <row r="67" spans="1:22" ht="10.8" thickBot="1" x14ac:dyDescent="0.25">
      <c r="A67" s="212">
        <f t="shared" si="21"/>
        <v>1</v>
      </c>
      <c r="B67" s="251">
        <v>20000</v>
      </c>
      <c r="C67" s="238" t="e" cm="1">
        <f t="array" aca="1" ref="C67" ca="1">LohnSt26(LZZ,C$60,Faktor4,$B67,lzzfrei,1,300,1,kvz,1,PVSachsen,AnzahlKFB,sonst,mehrj,abfind,vjbrutt,$A67)</f>
        <v>#NAME?</v>
      </c>
      <c r="D67" s="238" t="e" cm="1">
        <f t="array" aca="1" ref="D67" ca="1">LohnSt26(LZZ,D$60,Faktor4,$B67,lzzfrei,1,300,1,kvz,1,PVSachsen,AnzahlKFB,sonst,mehrj,abfind,vjbrutt,$A67)</f>
        <v>#NAME?</v>
      </c>
      <c r="E67" s="238" t="e" cm="1">
        <f t="array" aca="1" ref="E67" ca="1">LohnSt26(LZZ,E$60,Faktor4,$B67,lzzfrei,1,500,1,kvz,1,PVSachsen,AnzahlKFB,sonst,mehrj,abfind,vjbrutt,$A67)</f>
        <v>#NAME?</v>
      </c>
      <c r="F67" s="238" t="e" cm="1">
        <f t="array" aca="1" ref="F67" ca="1">LohnSt26(LZZ,F$60,Faktor4,$B67,lzzfrei,1,300,1,kvz,1,PVSachsen,AnzahlKFB,sonst,mehrj,abfind,vjbrutt,$A67)</f>
        <v>#NAME?</v>
      </c>
      <c r="G67" s="238" t="e" cm="1">
        <f t="array" aca="1" ref="G67" ca="1">LohnSt26(LZZ,G$60,Faktor4,$B67,lzzfrei,1,300,1,kvz,1,PVSachsen,AnzahlKFB,sonst,mehrj,abfind,vjbrutt,$A67)</f>
        <v>#NAME?</v>
      </c>
      <c r="H67" s="238" t="e" cm="1">
        <f t="array" aca="1" ref="H67" ca="1">LohnSt26(LZZ,H$60,Faktor4,$B67,lzzfrei,1,0,1,kvz,1,PVSachsen,AnzahlKFB,sonst,mehrj,abfind,vjbrutt,$A67)</f>
        <v>#NAME?</v>
      </c>
      <c r="J67" s="308">
        <v>461</v>
      </c>
      <c r="K67" s="302">
        <v>0</v>
      </c>
      <c r="L67" s="302">
        <v>0</v>
      </c>
      <c r="M67" s="306">
        <v>461</v>
      </c>
      <c r="N67" s="307">
        <v>2415</v>
      </c>
      <c r="O67" s="307">
        <v>4459</v>
      </c>
      <c r="Q67" s="209" t="e">
        <f t="shared" ca="1" si="23"/>
        <v>#NAME?</v>
      </c>
      <c r="R67" s="209" t="e">
        <f t="shared" ca="1" si="22"/>
        <v>#NAME?</v>
      </c>
      <c r="S67" s="209" t="e">
        <f t="shared" ca="1" si="22"/>
        <v>#NAME?</v>
      </c>
      <c r="T67" s="209" t="e">
        <f t="shared" ca="1" si="22"/>
        <v>#NAME?</v>
      </c>
      <c r="U67" s="209" t="e">
        <f t="shared" ca="1" si="22"/>
        <v>#NAME?</v>
      </c>
      <c r="V67" s="209" t="e">
        <f t="shared" ca="1" si="22"/>
        <v>#NAME?</v>
      </c>
    </row>
    <row r="68" spans="1:22" ht="11.4" thickTop="1" thickBot="1" x14ac:dyDescent="0.25">
      <c r="A68" s="212">
        <f t="shared" si="21"/>
        <v>1</v>
      </c>
      <c r="B68" s="251">
        <v>22500</v>
      </c>
      <c r="C68" s="238" t="e" cm="1">
        <f t="array" aca="1" ref="C68" ca="1">LohnSt26(LZZ,C$60,Faktor4,$B68,lzzfrei,1,300,1,kvz,1,PVSachsen,AnzahlKFB,sonst,mehrj,abfind,vjbrutt,$A68)</f>
        <v>#NAME?</v>
      </c>
      <c r="D68" s="238" t="e" cm="1">
        <f t="array" aca="1" ref="D68" ca="1">LohnSt26(LZZ,D$60,Faktor4,$B68,lzzfrei,1,300,1,kvz,1,PVSachsen,AnzahlKFB,sonst,mehrj,abfind,vjbrutt,$A68)</f>
        <v>#NAME?</v>
      </c>
      <c r="E68" s="238" t="e" cm="1">
        <f t="array" aca="1" ref="E68" ca="1">LohnSt26(LZZ,E$60,Faktor4,$B68,lzzfrei,1,500,1,kvz,1,PVSachsen,AnzahlKFB,sonst,mehrj,abfind,vjbrutt,$A68)</f>
        <v>#NAME?</v>
      </c>
      <c r="F68" s="238" t="e" cm="1">
        <f t="array" aca="1" ref="F68" ca="1">LohnSt26(LZZ,F$60,Faktor4,$B68,lzzfrei,1,300,1,kvz,1,PVSachsen,AnzahlKFB,sonst,mehrj,abfind,vjbrutt,$A68)</f>
        <v>#NAME?</v>
      </c>
      <c r="G68" s="238" t="e" cm="1">
        <f t="array" aca="1" ref="G68" ca="1">LohnSt26(LZZ,G$60,Faktor4,$B68,lzzfrei,1,300,1,kvz,1,PVSachsen,AnzahlKFB,sonst,mehrj,abfind,vjbrutt,$A68)</f>
        <v>#NAME?</v>
      </c>
      <c r="H68" s="238" t="e" cm="1">
        <f t="array" aca="1" ref="H68" ca="1">LohnSt26(LZZ,H$60,Faktor4,$B68,lzzfrei,1,0,1,kvz,1,PVSachsen,AnzahlKFB,sonst,mehrj,abfind,vjbrutt,$A68)</f>
        <v>#NAME?</v>
      </c>
      <c r="J68" s="308">
        <v>995</v>
      </c>
      <c r="K68" s="306">
        <v>153</v>
      </c>
      <c r="L68" s="302">
        <v>0</v>
      </c>
      <c r="M68" s="306">
        <v>995</v>
      </c>
      <c r="N68" s="307">
        <v>3465</v>
      </c>
      <c r="O68" s="307">
        <v>5509</v>
      </c>
      <c r="Q68" s="245" t="e">
        <f ca="1">J68-C68</f>
        <v>#NAME?</v>
      </c>
      <c r="R68" s="209" t="e">
        <f t="shared" ca="1" si="22"/>
        <v>#NAME?</v>
      </c>
      <c r="S68" s="209" t="e">
        <f t="shared" ca="1" si="22"/>
        <v>#NAME?</v>
      </c>
      <c r="T68" s="209" t="e">
        <f t="shared" ca="1" si="22"/>
        <v>#NAME?</v>
      </c>
      <c r="U68" s="209" t="e">
        <f t="shared" ca="1" si="22"/>
        <v>#NAME?</v>
      </c>
      <c r="V68" s="209" t="e">
        <f t="shared" ca="1" si="22"/>
        <v>#NAME?</v>
      </c>
    </row>
    <row r="69" spans="1:22" ht="11.4" thickTop="1" thickBot="1" x14ac:dyDescent="0.25">
      <c r="A69" s="212">
        <f t="shared" si="21"/>
        <v>1</v>
      </c>
      <c r="B69" s="251">
        <v>25000</v>
      </c>
      <c r="C69" s="238" t="e" cm="1">
        <f t="array" aca="1" ref="C69" ca="1">LohnSt26(LZZ,C$60,Faktor4,$B69,lzzfrei,1,300,1,kvz,1,PVSachsen,AnzahlKFB,sonst,mehrj,abfind,vjbrutt,$A69)</f>
        <v>#NAME?</v>
      </c>
      <c r="D69" s="238" t="e" cm="1">
        <f t="array" aca="1" ref="D69" ca="1">LohnSt26(LZZ,D$60,Faktor4,$B69,lzzfrei,1,300,1,kvz,1,PVSachsen,AnzahlKFB,sonst,mehrj,abfind,vjbrutt,$A69)</f>
        <v>#NAME?</v>
      </c>
      <c r="E69" s="238" t="e" cm="1">
        <f t="array" aca="1" ref="E69" ca="1">LohnSt26(LZZ,E$60,Faktor4,$B69,lzzfrei,1,500,1,kvz,1,PVSachsen,AnzahlKFB,sonst,mehrj,abfind,vjbrutt,$A69)</f>
        <v>#NAME?</v>
      </c>
      <c r="F69" s="238" t="e" cm="1">
        <f t="array" aca="1" ref="F69" ca="1">LohnSt26(LZZ,F$60,Faktor4,$B69,lzzfrei,1,300,1,kvz,1,PVSachsen,AnzahlKFB,sonst,mehrj,abfind,vjbrutt,$A69)</f>
        <v>#NAME?</v>
      </c>
      <c r="G69" s="238" t="e" cm="1">
        <f t="array" aca="1" ref="G69" ca="1">LohnSt26(LZZ,G$60,Faktor4,$B69,lzzfrei,1,300,1,kvz,1,PVSachsen,AnzahlKFB,sonst,mehrj,abfind,vjbrutt,$A69)</f>
        <v>#NAME?</v>
      </c>
      <c r="H69" s="238" t="e" cm="1">
        <f t="array" aca="1" ref="H69" ca="1">LohnSt26(LZZ,H$60,Faktor4,$B69,lzzfrei,1,0,1,kvz,1,PVSachsen,AnzahlKFB,sonst,mehrj,abfind,vjbrutt,$A69)</f>
        <v>#NAME?</v>
      </c>
      <c r="J69" s="309">
        <v>1604</v>
      </c>
      <c r="K69" s="306">
        <v>607</v>
      </c>
      <c r="L69" s="302">
        <v>0</v>
      </c>
      <c r="M69" s="307">
        <v>1604</v>
      </c>
      <c r="N69" s="307">
        <v>4515</v>
      </c>
      <c r="O69" s="307">
        <v>6559</v>
      </c>
      <c r="Q69" s="209" t="e">
        <f t="shared" ca="1" si="23"/>
        <v>#NAME?</v>
      </c>
      <c r="R69" s="209" t="e">
        <f t="shared" ca="1" si="22"/>
        <v>#NAME?</v>
      </c>
      <c r="S69" s="209" t="e">
        <f t="shared" ca="1" si="22"/>
        <v>#NAME?</v>
      </c>
      <c r="T69" s="209" t="e">
        <f t="shared" ca="1" si="22"/>
        <v>#NAME?</v>
      </c>
      <c r="U69" s="209" t="e">
        <f t="shared" ca="1" si="22"/>
        <v>#NAME?</v>
      </c>
      <c r="V69" s="209" t="e">
        <f t="shared" ca="1" si="22"/>
        <v>#NAME?</v>
      </c>
    </row>
    <row r="70" spans="1:22" ht="11.4" thickTop="1" thickBot="1" x14ac:dyDescent="0.25">
      <c r="A70" s="212">
        <f t="shared" si="21"/>
        <v>1</v>
      </c>
      <c r="B70" s="251">
        <v>27500</v>
      </c>
      <c r="C70" s="238" t="e" cm="1">
        <f t="array" aca="1" ref="C70" ca="1">LohnSt26(LZZ,C$60,Faktor4,$B70,lzzfrei,1,300,1,kvz,1,PVSachsen,AnzahlKFB,sonst,mehrj,abfind,vjbrutt,$A70)</f>
        <v>#NAME?</v>
      </c>
      <c r="D70" s="238" t="e" cm="1">
        <f t="array" aca="1" ref="D70" ca="1">LohnSt26(LZZ,D$60,Faktor4,$B70,lzzfrei,1,300,1,kvz,1,PVSachsen,AnzahlKFB,sonst,mehrj,abfind,vjbrutt,$A70)</f>
        <v>#NAME?</v>
      </c>
      <c r="E70" s="238" t="e" cm="1">
        <f t="array" aca="1" ref="E70" ca="1">LohnSt26(LZZ,E$60,Faktor4,$B70,lzzfrei,1,500,1,kvz,1,PVSachsen,AnzahlKFB,sonst,mehrj,abfind,vjbrutt,$A70)</f>
        <v>#NAME?</v>
      </c>
      <c r="F70" s="238" t="e" cm="1">
        <f t="array" aca="1" ref="F70" ca="1">LohnSt26(LZZ,F$60,Faktor4,$B70,lzzfrei,1,300,1,kvz,1,PVSachsen,AnzahlKFB,sonst,mehrj,abfind,vjbrutt,$A70)</f>
        <v>#NAME?</v>
      </c>
      <c r="G70" s="238" t="e" cm="1">
        <f t="array" aca="1" ref="G70" ca="1">LohnSt26(LZZ,G$60,Faktor4,$B70,lzzfrei,1,300,1,kvz,1,PVSachsen,AnzahlKFB,sonst,mehrj,abfind,vjbrutt,$A70)</f>
        <v>#NAME?</v>
      </c>
      <c r="H70" s="238" t="e" cm="1">
        <f t="array" aca="1" ref="H70" ca="1">LohnSt26(LZZ,H$60,Faktor4,$B70,lzzfrei,1,0,1,kvz,1,PVSachsen,AnzahlKFB,sonst,mehrj,abfind,vjbrutt,$A70)</f>
        <v>#NAME?</v>
      </c>
      <c r="J70" s="309">
        <v>2234</v>
      </c>
      <c r="K70" s="307">
        <v>1173</v>
      </c>
      <c r="L70" s="302">
        <v>0</v>
      </c>
      <c r="M70" s="307">
        <v>2234</v>
      </c>
      <c r="N70" s="307">
        <v>5565</v>
      </c>
      <c r="O70" s="307">
        <v>7514</v>
      </c>
      <c r="Q70" s="209" t="e">
        <f t="shared" ca="1" si="23"/>
        <v>#NAME?</v>
      </c>
      <c r="R70" s="209" t="e">
        <f t="shared" ca="1" si="22"/>
        <v>#NAME?</v>
      </c>
      <c r="S70" s="209" t="e">
        <f t="shared" ca="1" si="22"/>
        <v>#NAME?</v>
      </c>
      <c r="T70" s="209" t="e">
        <f t="shared" ca="1" si="22"/>
        <v>#NAME?</v>
      </c>
      <c r="U70" s="209" t="e">
        <f t="shared" ca="1" si="22"/>
        <v>#NAME?</v>
      </c>
      <c r="V70" s="209" t="e">
        <f t="shared" ca="1" si="22"/>
        <v>#NAME?</v>
      </c>
    </row>
    <row r="71" spans="1:22" ht="11.4" thickTop="1" thickBot="1" x14ac:dyDescent="0.25">
      <c r="A71" s="212">
        <f t="shared" si="21"/>
        <v>1</v>
      </c>
      <c r="B71" s="251">
        <v>30000</v>
      </c>
      <c r="C71" s="238" t="e" cm="1">
        <f t="array" aca="1" ref="C71" ca="1">LohnSt26(LZZ,C$60,Faktor4,$B71,lzzfrei,1,300,1,kvz,1,PVSachsen,AnzahlKFB,sonst,mehrj,abfind,vjbrutt,$A71)</f>
        <v>#NAME?</v>
      </c>
      <c r="D71" s="238" t="e" cm="1">
        <f t="array" aca="1" ref="D71" ca="1">LohnSt26(LZZ,D$60,Faktor4,$B71,lzzfrei,1,300,1,kvz,1,PVSachsen,AnzahlKFB,sonst,mehrj,abfind,vjbrutt,$A71)</f>
        <v>#NAME?</v>
      </c>
      <c r="E71" s="238" t="e" cm="1">
        <f t="array" aca="1" ref="E71" ca="1">LohnSt26(LZZ,E$60,Faktor4,$B71,lzzfrei,1,500,1,kvz,1,PVSachsen,AnzahlKFB,sonst,mehrj,abfind,vjbrutt,$A71)</f>
        <v>#NAME?</v>
      </c>
      <c r="F71" s="238" t="e" cm="1">
        <f t="array" aca="1" ref="F71" ca="1">LohnSt26(LZZ,F$60,Faktor4,$B71,lzzfrei,1,300,1,kvz,1,PVSachsen,AnzahlKFB,sonst,mehrj,abfind,vjbrutt,$A71)</f>
        <v>#NAME?</v>
      </c>
      <c r="G71" s="238" t="e" cm="1">
        <f t="array" aca="1" ref="G71" ca="1">LohnSt26(LZZ,G$60,Faktor4,$B71,lzzfrei,1,300,1,kvz,1,PVSachsen,AnzahlKFB,sonst,mehrj,abfind,vjbrutt,$A71)</f>
        <v>#NAME?</v>
      </c>
      <c r="H71" s="238" t="e" cm="1">
        <f t="array" aca="1" ref="H71" ca="1">LohnSt26(LZZ,H$60,Faktor4,$B71,lzzfrei,1,0,1,kvz,1,PVSachsen,AnzahlKFB,sonst,mehrj,abfind,vjbrutt,$A71)</f>
        <v>#NAME?</v>
      </c>
      <c r="J71" s="309">
        <v>2886</v>
      </c>
      <c r="K71" s="307">
        <v>1788</v>
      </c>
      <c r="L71" s="302">
        <v>0</v>
      </c>
      <c r="M71" s="307">
        <v>2886</v>
      </c>
      <c r="N71" s="307">
        <v>6615</v>
      </c>
      <c r="O71" s="307">
        <v>8460</v>
      </c>
      <c r="Q71" s="209" t="e">
        <f t="shared" ca="1" si="23"/>
        <v>#NAME?</v>
      </c>
      <c r="R71" s="209" t="e">
        <f t="shared" ca="1" si="22"/>
        <v>#NAME?</v>
      </c>
      <c r="S71" s="209" t="e">
        <f t="shared" ca="1" si="22"/>
        <v>#NAME?</v>
      </c>
      <c r="T71" s="209" t="e">
        <f t="shared" ca="1" si="22"/>
        <v>#NAME?</v>
      </c>
      <c r="U71" s="209" t="e">
        <f t="shared" ca="1" si="22"/>
        <v>#NAME?</v>
      </c>
      <c r="V71" s="209" t="e">
        <f t="shared" ca="1" si="22"/>
        <v>#NAME?</v>
      </c>
    </row>
    <row r="72" spans="1:22" ht="11.4" thickTop="1" thickBot="1" x14ac:dyDescent="0.25">
      <c r="A72" s="212">
        <f t="shared" si="21"/>
        <v>1</v>
      </c>
      <c r="B72" s="251">
        <v>32500</v>
      </c>
      <c r="C72" s="238" t="e" cm="1">
        <f t="array" aca="1" ref="C72" ca="1">LohnSt26(LZZ,C$60,Faktor4,$B72,lzzfrei,1,300,1,kvz,1,PVSachsen,AnzahlKFB,sonst,mehrj,abfind,vjbrutt,$A72)</f>
        <v>#NAME?</v>
      </c>
      <c r="D72" s="238" t="e" cm="1">
        <f t="array" aca="1" ref="D72" ca="1">LohnSt26(LZZ,D$60,Faktor4,$B72,lzzfrei,1,300,1,kvz,1,PVSachsen,AnzahlKFB,sonst,mehrj,abfind,vjbrutt,$A72)</f>
        <v>#NAME?</v>
      </c>
      <c r="E72" s="238" t="e" cm="1">
        <f t="array" aca="1" ref="E72" ca="1">LohnSt26(LZZ,E$60,Faktor4,$B72,lzzfrei,1,500,1,kvz,1,PVSachsen,AnzahlKFB,sonst,mehrj,abfind,vjbrutt,$A72)</f>
        <v>#NAME?</v>
      </c>
      <c r="F72" s="238" t="e" cm="1">
        <f t="array" aca="1" ref="F72" ca="1">LohnSt26(LZZ,F$60,Faktor4,$B72,lzzfrei,1,300,1,kvz,1,PVSachsen,AnzahlKFB,sonst,mehrj,abfind,vjbrutt,$A72)</f>
        <v>#NAME?</v>
      </c>
      <c r="G72" s="238" t="e" cm="1">
        <f t="array" aca="1" ref="G72" ca="1">LohnSt26(LZZ,G$60,Faktor4,$B72,lzzfrei,1,300,1,kvz,1,PVSachsen,AnzahlKFB,sonst,mehrj,abfind,vjbrutt,$A72)</f>
        <v>#NAME?</v>
      </c>
      <c r="H72" s="238" t="e" cm="1">
        <f t="array" aca="1" ref="H72" ca="1">LohnSt26(LZZ,H$60,Faktor4,$B72,lzzfrei,1,0,1,kvz,1,PVSachsen,AnzahlKFB,sonst,mehrj,abfind,vjbrutt,$A72)</f>
        <v>#NAME?</v>
      </c>
      <c r="J72" s="309">
        <v>3559</v>
      </c>
      <c r="K72" s="307">
        <v>2424</v>
      </c>
      <c r="L72" s="302">
        <v>76</v>
      </c>
      <c r="M72" s="307">
        <v>3559</v>
      </c>
      <c r="N72" s="307">
        <v>7564</v>
      </c>
      <c r="O72" s="307">
        <v>9446</v>
      </c>
      <c r="Q72" s="209" t="e">
        <f t="shared" ca="1" si="23"/>
        <v>#NAME?</v>
      </c>
      <c r="R72" s="209" t="e">
        <f t="shared" ca="1" si="22"/>
        <v>#NAME?</v>
      </c>
      <c r="S72" s="209" t="e">
        <f t="shared" ca="1" si="22"/>
        <v>#NAME?</v>
      </c>
      <c r="T72" s="209" t="e">
        <f t="shared" ca="1" si="22"/>
        <v>#NAME?</v>
      </c>
      <c r="U72" s="209" t="e">
        <f t="shared" ca="1" si="22"/>
        <v>#NAME?</v>
      </c>
      <c r="V72" s="209" t="e">
        <f t="shared" ca="1" si="22"/>
        <v>#NAME?</v>
      </c>
    </row>
    <row r="73" spans="1:22" ht="11.4" thickTop="1" thickBot="1" x14ac:dyDescent="0.25">
      <c r="A73" s="212">
        <f t="shared" si="21"/>
        <v>1</v>
      </c>
      <c r="B73" s="251">
        <v>35000</v>
      </c>
      <c r="C73" s="238" t="e" cm="1">
        <f t="array" aca="1" ref="C73" ca="1">LohnSt26(LZZ,C$60,Faktor4,$B73,lzzfrei,1,300,1,kvz,1,PVSachsen,AnzahlKFB,sonst,mehrj,abfind,vjbrutt,$A73)</f>
        <v>#NAME?</v>
      </c>
      <c r="D73" s="238" t="e" cm="1">
        <f t="array" aca="1" ref="D73" ca="1">LohnSt26(LZZ,D$60,Faktor4,$B73,lzzfrei,1,300,1,kvz,1,PVSachsen,AnzahlKFB,sonst,mehrj,abfind,vjbrutt,$A73)</f>
        <v>#NAME?</v>
      </c>
      <c r="E73" s="238" t="e" cm="1">
        <f t="array" aca="1" ref="E73" ca="1">LohnSt26(LZZ,E$60,Faktor4,$B73,lzzfrei,1,500,1,kvz,1,PVSachsen,AnzahlKFB,sonst,mehrj,abfind,vjbrutt,$A73)</f>
        <v>#NAME?</v>
      </c>
      <c r="F73" s="238" t="e" cm="1">
        <f t="array" aca="1" ref="F73" ca="1">LohnSt26(LZZ,F$60,Faktor4,$B73,lzzfrei,1,300,1,kvz,1,PVSachsen,AnzahlKFB,sonst,mehrj,abfind,vjbrutt,$A73)</f>
        <v>#NAME?</v>
      </c>
      <c r="G73" s="238" t="e" cm="1">
        <f t="array" aca="1" ref="G73" ca="1">LohnSt26(LZZ,G$60,Faktor4,$B73,lzzfrei,1,300,1,kvz,1,PVSachsen,AnzahlKFB,sonst,mehrj,abfind,vjbrutt,$A73)</f>
        <v>#NAME?</v>
      </c>
      <c r="H73" s="238" t="e" cm="1">
        <f t="array" aca="1" ref="H73" ca="1">LohnSt26(LZZ,H$60,Faktor4,$B73,lzzfrei,1,0,1,kvz,1,PVSachsen,AnzahlKFB,sonst,mehrj,abfind,vjbrutt,$A73)</f>
        <v>#NAME?</v>
      </c>
      <c r="J73" s="309">
        <v>4254</v>
      </c>
      <c r="K73" s="307">
        <v>3083</v>
      </c>
      <c r="L73" s="306">
        <v>466</v>
      </c>
      <c r="M73" s="307">
        <v>4254</v>
      </c>
      <c r="N73" s="307">
        <v>8510</v>
      </c>
      <c r="O73" s="307">
        <v>10473</v>
      </c>
      <c r="Q73" s="209" t="e">
        <f t="shared" ca="1" si="23"/>
        <v>#NAME?</v>
      </c>
      <c r="R73" s="209" t="e">
        <f t="shared" ca="1" si="22"/>
        <v>#NAME?</v>
      </c>
      <c r="S73" s="209" t="e">
        <f t="shared" ca="1" si="22"/>
        <v>#NAME?</v>
      </c>
      <c r="T73" s="209" t="e">
        <f t="shared" ca="1" si="22"/>
        <v>#NAME?</v>
      </c>
      <c r="U73" s="209" t="e">
        <f t="shared" ca="1" si="22"/>
        <v>#NAME?</v>
      </c>
      <c r="V73" s="209" t="e">
        <f t="shared" ca="1" si="22"/>
        <v>#NAME?</v>
      </c>
    </row>
    <row r="74" spans="1:22" ht="11.4" thickTop="1" thickBot="1" x14ac:dyDescent="0.25">
      <c r="A74" s="212">
        <f t="shared" si="21"/>
        <v>1</v>
      </c>
      <c r="B74" s="251">
        <v>37500</v>
      </c>
      <c r="C74" s="238" t="e" cm="1">
        <f t="array" aca="1" ref="C74" ca="1">LohnSt26(LZZ,C$60,Faktor4,$B74,lzzfrei,1,300,1,kvz,1,PVSachsen,AnzahlKFB,sonst,mehrj,abfind,vjbrutt,$A74)</f>
        <v>#NAME?</v>
      </c>
      <c r="D74" s="238" t="e" cm="1">
        <f t="array" aca="1" ref="D74" ca="1">LohnSt26(LZZ,D$60,Faktor4,$B74,lzzfrei,1,300,1,kvz,1,PVSachsen,AnzahlKFB,sonst,mehrj,abfind,vjbrutt,$A74)</f>
        <v>#NAME?</v>
      </c>
      <c r="E74" s="238" t="e" cm="1">
        <f t="array" aca="1" ref="E74" ca="1">LohnSt26(LZZ,E$60,Faktor4,$B74,lzzfrei,1,500,1,kvz,1,PVSachsen,AnzahlKFB,sonst,mehrj,abfind,vjbrutt,$A74)</f>
        <v>#NAME?</v>
      </c>
      <c r="F74" s="238" t="e" cm="1">
        <f t="array" aca="1" ref="F74" ca="1">LohnSt26(LZZ,F$60,Faktor4,$B74,lzzfrei,1,300,1,kvz,1,PVSachsen,AnzahlKFB,sonst,mehrj,abfind,vjbrutt,$A74)</f>
        <v>#NAME?</v>
      </c>
      <c r="G74" s="238" t="e" cm="1">
        <f t="array" aca="1" ref="G74" ca="1">LohnSt26(LZZ,G$60,Faktor4,$B74,lzzfrei,1,300,1,kvz,1,PVSachsen,AnzahlKFB,sonst,mehrj,abfind,vjbrutt,$A74)</f>
        <v>#NAME?</v>
      </c>
      <c r="H74" s="238" t="e" cm="1">
        <f t="array" aca="1" ref="H74" ca="1">LohnSt26(LZZ,H$60,Faktor4,$B74,lzzfrei,1,0,1,kvz,1,PVSachsen,AnzahlKFB,sonst,mehrj,abfind,vjbrutt,$A74)</f>
        <v>#NAME?</v>
      </c>
      <c r="J74" s="309">
        <v>4971</v>
      </c>
      <c r="K74" s="307">
        <v>3763</v>
      </c>
      <c r="L74" s="306">
        <v>914</v>
      </c>
      <c r="M74" s="307">
        <v>4971</v>
      </c>
      <c r="N74" s="307">
        <v>9498</v>
      </c>
      <c r="O74" s="307">
        <v>11523</v>
      </c>
      <c r="Q74" s="209" t="e">
        <f t="shared" ca="1" si="23"/>
        <v>#NAME?</v>
      </c>
      <c r="R74" s="209" t="e">
        <f t="shared" ca="1" si="22"/>
        <v>#NAME?</v>
      </c>
      <c r="S74" s="209" t="e">
        <f t="shared" ca="1" si="22"/>
        <v>#NAME?</v>
      </c>
      <c r="T74" s="209" t="e">
        <f t="shared" ca="1" si="22"/>
        <v>#NAME?</v>
      </c>
      <c r="U74" s="209" t="e">
        <f t="shared" ca="1" si="22"/>
        <v>#NAME?</v>
      </c>
      <c r="V74" s="209" t="e">
        <f t="shared" ca="1" si="22"/>
        <v>#NAME?</v>
      </c>
    </row>
    <row r="75" spans="1:22" ht="11.4" thickTop="1" thickBot="1" x14ac:dyDescent="0.25">
      <c r="A75" s="212">
        <f t="shared" si="21"/>
        <v>1</v>
      </c>
      <c r="B75" s="251">
        <v>40000</v>
      </c>
      <c r="C75" s="238" t="e" cm="1">
        <f t="array" aca="1" ref="C75" ca="1">LohnSt26(LZZ,C$60,Faktor4,$B75,lzzfrei,1,300,1,kvz,1,PVSachsen,AnzahlKFB,sonst,mehrj,abfind,vjbrutt,$A75)</f>
        <v>#NAME?</v>
      </c>
      <c r="D75" s="238" t="e" cm="1">
        <f t="array" aca="1" ref="D75" ca="1">LohnSt26(LZZ,D$60,Faktor4,$B75,lzzfrei,1,300,1,kvz,1,PVSachsen,AnzahlKFB,sonst,mehrj,abfind,vjbrutt,$A75)</f>
        <v>#NAME?</v>
      </c>
      <c r="E75" s="238" t="e" cm="1">
        <f t="array" aca="1" ref="E75" ca="1">LohnSt26(LZZ,E$60,Faktor4,$B75,lzzfrei,1,500,1,kvz,1,PVSachsen,AnzahlKFB,sonst,mehrj,abfind,vjbrutt,$A75)</f>
        <v>#NAME?</v>
      </c>
      <c r="F75" s="238" t="e" cm="1">
        <f t="array" aca="1" ref="F75" ca="1">LohnSt26(LZZ,F$60,Faktor4,$B75,lzzfrei,1,300,1,kvz,1,PVSachsen,AnzahlKFB,sonst,mehrj,abfind,vjbrutt,$A75)</f>
        <v>#NAME?</v>
      </c>
      <c r="G75" s="238" t="e" cm="1">
        <f t="array" aca="1" ref="G75" ca="1">LohnSt26(LZZ,G$60,Faktor4,$B75,lzzfrei,1,300,1,kvz,1,PVSachsen,AnzahlKFB,sonst,mehrj,abfind,vjbrutt,$A75)</f>
        <v>#NAME?</v>
      </c>
      <c r="H75" s="238" t="e" cm="1">
        <f t="array" aca="1" ref="H75" ca="1">LohnSt26(LZZ,H$60,Faktor4,$B75,lzzfrei,1,0,1,kvz,1,PVSachsen,AnzahlKFB,sonst,mehrj,abfind,vjbrutt,$A75)</f>
        <v>#NAME?</v>
      </c>
      <c r="J75" s="309">
        <v>5710</v>
      </c>
      <c r="K75" s="307">
        <v>4464</v>
      </c>
      <c r="L75" s="307">
        <v>1420</v>
      </c>
      <c r="M75" s="307">
        <v>5710</v>
      </c>
      <c r="N75" s="307">
        <v>10529</v>
      </c>
      <c r="O75" s="307">
        <v>12573</v>
      </c>
      <c r="Q75" s="209" t="e">
        <f t="shared" ca="1" si="23"/>
        <v>#NAME?</v>
      </c>
      <c r="R75" s="209" t="e">
        <f t="shared" ca="1" si="22"/>
        <v>#NAME?</v>
      </c>
      <c r="S75" s="209" t="e">
        <f t="shared" ca="1" si="22"/>
        <v>#NAME?</v>
      </c>
      <c r="T75" s="245" t="e">
        <f ca="1">M75-F75</f>
        <v>#NAME?</v>
      </c>
      <c r="U75" s="209" t="e">
        <f t="shared" ca="1" si="22"/>
        <v>#NAME?</v>
      </c>
      <c r="V75" s="209" t="e">
        <f t="shared" ca="1" si="22"/>
        <v>#NAME?</v>
      </c>
    </row>
    <row r="76" spans="1:22" ht="11.4" thickTop="1" thickBot="1" x14ac:dyDescent="0.25">
      <c r="A76" s="212">
        <f t="shared" si="21"/>
        <v>1</v>
      </c>
      <c r="B76" s="251">
        <v>42500</v>
      </c>
      <c r="C76" s="238" t="e" cm="1">
        <f t="array" aca="1" ref="C76" ca="1">LohnSt26(LZZ,C$60,Faktor4,$B76,lzzfrei,1,300,1,kvz,1,PVSachsen,AnzahlKFB,sonst,mehrj,abfind,vjbrutt,$A76)</f>
        <v>#NAME?</v>
      </c>
      <c r="D76" s="238" t="e" cm="1">
        <f t="array" aca="1" ref="D76" ca="1">LohnSt26(LZZ,D$60,Faktor4,$B76,lzzfrei,1,300,1,kvz,1,PVSachsen,AnzahlKFB,sonst,mehrj,abfind,vjbrutt,$A76)</f>
        <v>#NAME?</v>
      </c>
      <c r="E76" s="238" t="e" cm="1">
        <f t="array" aca="1" ref="E76" ca="1">LohnSt26(LZZ,E$60,Faktor4,$B76,lzzfrei,1,500,1,kvz,1,PVSachsen,AnzahlKFB,sonst,mehrj,abfind,vjbrutt,$A76)</f>
        <v>#NAME?</v>
      </c>
      <c r="F76" s="238" t="e" cm="1">
        <f t="array" aca="1" ref="F76" ca="1">LohnSt26(LZZ,F$60,Faktor4,$B76,lzzfrei,1,300,1,kvz,1,PVSachsen,AnzahlKFB,sonst,mehrj,abfind,vjbrutt,$A76)</f>
        <v>#NAME?</v>
      </c>
      <c r="G76" s="238" t="e" cm="1">
        <f t="array" aca="1" ref="G76" ca="1">LohnSt26(LZZ,G$60,Faktor4,$B76,lzzfrei,1,300,1,kvz,1,PVSachsen,AnzahlKFB,sonst,mehrj,abfind,vjbrutt,$A76)</f>
        <v>#NAME?</v>
      </c>
      <c r="H76" s="238" t="e" cm="1">
        <f t="array" aca="1" ref="H76" ca="1">LohnSt26(LZZ,H$60,Faktor4,$B76,lzzfrei,1,0,1,kvz,1,PVSachsen,AnzahlKFB,sonst,mehrj,abfind,vjbrutt,$A76)</f>
        <v>#NAME?</v>
      </c>
      <c r="J76" s="309">
        <v>6470</v>
      </c>
      <c r="K76" s="307">
        <v>5188</v>
      </c>
      <c r="L76" s="307">
        <v>1982</v>
      </c>
      <c r="M76" s="307">
        <v>6470</v>
      </c>
      <c r="N76" s="307">
        <v>11579</v>
      </c>
      <c r="O76" s="307">
        <v>13623</v>
      </c>
      <c r="Q76" s="209" t="e">
        <f t="shared" ca="1" si="23"/>
        <v>#NAME?</v>
      </c>
      <c r="R76" s="209" t="e">
        <f t="shared" ca="1" si="22"/>
        <v>#NAME?</v>
      </c>
      <c r="S76" s="209" t="e">
        <f t="shared" ca="1" si="22"/>
        <v>#NAME?</v>
      </c>
      <c r="T76" s="209" t="e">
        <f t="shared" ca="1" si="22"/>
        <v>#NAME?</v>
      </c>
      <c r="U76" s="209" t="e">
        <f t="shared" ca="1" si="22"/>
        <v>#NAME?</v>
      </c>
      <c r="V76" s="209" t="e">
        <f t="shared" ca="1" si="22"/>
        <v>#NAME?</v>
      </c>
    </row>
    <row r="77" spans="1:22" ht="11.4" thickTop="1" thickBot="1" x14ac:dyDescent="0.25">
      <c r="A77" s="212">
        <f t="shared" si="21"/>
        <v>1</v>
      </c>
      <c r="B77" s="251">
        <v>45000</v>
      </c>
      <c r="C77" s="238" t="e" cm="1">
        <f t="array" aca="1" ref="C77" ca="1">LohnSt26(LZZ,C$60,Faktor4,$B77,lzzfrei,1,300,1,kvz,1,PVSachsen,AnzahlKFB,sonst,mehrj,abfind,vjbrutt,$A77)</f>
        <v>#NAME?</v>
      </c>
      <c r="D77" s="238" t="e" cm="1">
        <f t="array" aca="1" ref="D77" ca="1">LohnSt26(LZZ,D$60,Faktor4,$B77,lzzfrei,1,300,1,kvz,1,PVSachsen,AnzahlKFB,sonst,mehrj,abfind,vjbrutt,$A77)</f>
        <v>#NAME?</v>
      </c>
      <c r="E77" s="238" t="e" cm="1">
        <f t="array" aca="1" ref="E77" ca="1">LohnSt26(LZZ,E$60,Faktor4,$B77,lzzfrei,1,500,1,kvz,1,PVSachsen,AnzahlKFB,sonst,mehrj,abfind,vjbrutt,$A77)</f>
        <v>#NAME?</v>
      </c>
      <c r="F77" s="238" t="e" cm="1">
        <f t="array" aca="1" ref="F77" ca="1">LohnSt26(LZZ,F$60,Faktor4,$B77,lzzfrei,1,300,1,kvz,1,PVSachsen,AnzahlKFB,sonst,mehrj,abfind,vjbrutt,$A77)</f>
        <v>#NAME?</v>
      </c>
      <c r="G77" s="238" t="e" cm="1">
        <f t="array" aca="1" ref="G77" ca="1">LohnSt26(LZZ,G$60,Faktor4,$B77,lzzfrei,1,300,1,kvz,1,PVSachsen,AnzahlKFB,sonst,mehrj,abfind,vjbrutt,$A77)</f>
        <v>#NAME?</v>
      </c>
      <c r="H77" s="238" t="e" cm="1">
        <f t="array" aca="1" ref="H77" ca="1">LohnSt26(LZZ,H$60,Faktor4,$B77,lzzfrei,1,0,1,kvz,1,PVSachsen,AnzahlKFB,sonst,mehrj,abfind,vjbrutt,$A77)</f>
        <v>#NAME?</v>
      </c>
      <c r="J77" s="309">
        <v>7252</v>
      </c>
      <c r="K77" s="307">
        <v>5932</v>
      </c>
      <c r="L77" s="307">
        <v>2584</v>
      </c>
      <c r="M77" s="307">
        <v>7252</v>
      </c>
      <c r="N77" s="307">
        <v>12629</v>
      </c>
      <c r="O77" s="307">
        <v>14673</v>
      </c>
      <c r="Q77" s="209" t="e">
        <f t="shared" ca="1" si="23"/>
        <v>#NAME?</v>
      </c>
      <c r="R77" s="209" t="e">
        <f t="shared" ca="1" si="23"/>
        <v>#NAME?</v>
      </c>
      <c r="S77" s="209" t="e">
        <f t="shared" ca="1" si="23"/>
        <v>#NAME?</v>
      </c>
      <c r="T77" s="209" t="e">
        <f t="shared" ca="1" si="23"/>
        <v>#NAME?</v>
      </c>
      <c r="U77" s="209" t="e">
        <f t="shared" ca="1" si="23"/>
        <v>#NAME?</v>
      </c>
      <c r="V77" s="209" t="e">
        <f t="shared" ca="1" si="23"/>
        <v>#NAME?</v>
      </c>
    </row>
    <row r="78" spans="1:22" ht="11.4" thickTop="1" thickBot="1" x14ac:dyDescent="0.25">
      <c r="A78" s="212">
        <f t="shared" si="21"/>
        <v>1</v>
      </c>
      <c r="B78" s="251">
        <v>47500</v>
      </c>
      <c r="C78" s="238" t="e" cm="1">
        <f t="array" aca="1" ref="C78" ca="1">LohnSt26(LZZ,C$60,Faktor4,$B78,lzzfrei,1,300,1,kvz,1,PVSachsen,AnzahlKFB,sonst,mehrj,abfind,vjbrutt,$A78)</f>
        <v>#NAME?</v>
      </c>
      <c r="D78" s="238" t="e" cm="1">
        <f t="array" aca="1" ref="D78" ca="1">LohnSt26(LZZ,D$60,Faktor4,$B78,lzzfrei,1,300,1,kvz,1,PVSachsen,AnzahlKFB,sonst,mehrj,abfind,vjbrutt,$A78)</f>
        <v>#NAME?</v>
      </c>
      <c r="E78" s="238" t="e" cm="1">
        <f t="array" aca="1" ref="E78" ca="1">LohnSt26(LZZ,E$60,Faktor4,$B78,lzzfrei,1,500,1,kvz,1,PVSachsen,AnzahlKFB,sonst,mehrj,abfind,vjbrutt,$A78)</f>
        <v>#NAME?</v>
      </c>
      <c r="F78" s="238" t="e" cm="1">
        <f t="array" aca="1" ref="F78" ca="1">LohnSt26(LZZ,F$60,Faktor4,$B78,lzzfrei,1,300,1,kvz,1,PVSachsen,AnzahlKFB,sonst,mehrj,abfind,vjbrutt,$A78)</f>
        <v>#NAME?</v>
      </c>
      <c r="G78" s="238" t="e" cm="1">
        <f t="array" aca="1" ref="G78" ca="1">LohnSt26(LZZ,G$60,Faktor4,$B78,lzzfrei,1,300,1,kvz,1,PVSachsen,AnzahlKFB,sonst,mehrj,abfind,vjbrutt,$A78)</f>
        <v>#NAME?</v>
      </c>
      <c r="H78" s="238" t="e" cm="1">
        <f t="array" aca="1" ref="H78" ca="1">LohnSt26(LZZ,H$60,Faktor4,$B78,lzzfrei,1,0,1,kvz,1,PVSachsen,AnzahlKFB,sonst,mehrj,abfind,vjbrutt,$A78)</f>
        <v>#NAME?</v>
      </c>
      <c r="J78" s="309">
        <v>8055</v>
      </c>
      <c r="K78" s="307">
        <v>6699</v>
      </c>
      <c r="L78" s="307">
        <v>3198</v>
      </c>
      <c r="M78" s="307">
        <v>8055</v>
      </c>
      <c r="N78" s="307">
        <v>13679</v>
      </c>
      <c r="O78" s="307">
        <v>15723</v>
      </c>
      <c r="Q78" s="209" t="e">
        <f t="shared" ca="1" si="23"/>
        <v>#NAME?</v>
      </c>
      <c r="R78" s="209" t="e">
        <f t="shared" ca="1" si="23"/>
        <v>#NAME?</v>
      </c>
      <c r="S78" s="209" t="e">
        <f t="shared" ca="1" si="23"/>
        <v>#NAME?</v>
      </c>
      <c r="T78" s="209" t="e">
        <f t="shared" ca="1" si="23"/>
        <v>#NAME?</v>
      </c>
      <c r="U78" s="209" t="e">
        <f t="shared" ca="1" si="23"/>
        <v>#NAME?</v>
      </c>
      <c r="V78" s="209" t="e">
        <f t="shared" ca="1" si="23"/>
        <v>#NAME?</v>
      </c>
    </row>
    <row r="79" spans="1:22" ht="11.4" thickTop="1" thickBot="1" x14ac:dyDescent="0.25">
      <c r="A79" s="212">
        <f t="shared" si="21"/>
        <v>1</v>
      </c>
      <c r="B79" s="251">
        <v>50000</v>
      </c>
      <c r="C79" s="238" t="e" cm="1">
        <f t="array" aca="1" ref="C79" ca="1">LohnSt26(LZZ,C$60,Faktor4,$B79,lzzfrei,1,300,1,kvz,1,PVSachsen,AnzahlKFB,sonst,mehrj,abfind,vjbrutt,$A79)</f>
        <v>#NAME?</v>
      </c>
      <c r="D79" s="238" t="e" cm="1">
        <f t="array" aca="1" ref="D79" ca="1">LohnSt26(LZZ,D$60,Faktor4,$B79,lzzfrei,1,300,1,kvz,1,PVSachsen,AnzahlKFB,sonst,mehrj,abfind,vjbrutt,$A79)</f>
        <v>#NAME?</v>
      </c>
      <c r="E79" s="238" t="e" cm="1">
        <f t="array" aca="1" ref="E79" ca="1">LohnSt26(LZZ,E$60,Faktor4,$B79,lzzfrei,1,500,1,kvz,1,PVSachsen,AnzahlKFB,sonst,mehrj,abfind,vjbrutt,$A79)</f>
        <v>#NAME?</v>
      </c>
      <c r="F79" s="238" t="e" cm="1">
        <f t="array" aca="1" ref="F79" ca="1">LohnSt26(LZZ,F$60,Faktor4,$B79,lzzfrei,1,300,1,kvz,1,PVSachsen,AnzahlKFB,sonst,mehrj,abfind,vjbrutt,$A79)</f>
        <v>#NAME?</v>
      </c>
      <c r="G79" s="238" t="e" cm="1">
        <f t="array" aca="1" ref="G79" ca="1">LohnSt26(LZZ,G$60,Faktor4,$B79,lzzfrei,1,300,1,kvz,1,PVSachsen,AnzahlKFB,sonst,mehrj,abfind,vjbrutt,$A79)</f>
        <v>#NAME?</v>
      </c>
      <c r="H79" s="238" t="e" cm="1">
        <f t="array" aca="1" ref="H79" ca="1">LohnSt26(LZZ,H$60,Faktor4,$B79,lzzfrei,1,0,1,kvz,1,PVSachsen,AnzahlKFB,sonst,mehrj,abfind,vjbrutt,$A79)</f>
        <v>#NAME?</v>
      </c>
      <c r="J79" s="309">
        <v>8880</v>
      </c>
      <c r="K79" s="307">
        <v>7487</v>
      </c>
      <c r="L79" s="307">
        <v>3824</v>
      </c>
      <c r="M79" s="307">
        <v>8880</v>
      </c>
      <c r="N79" s="307">
        <v>14729</v>
      </c>
      <c r="O79" s="307">
        <v>16773</v>
      </c>
      <c r="Q79" s="209" t="e">
        <f t="shared" ca="1" si="23"/>
        <v>#NAME?</v>
      </c>
      <c r="R79" s="209" t="e">
        <f t="shared" ca="1" si="23"/>
        <v>#NAME?</v>
      </c>
      <c r="S79" s="209" t="e">
        <f t="shared" ca="1" si="23"/>
        <v>#NAME?</v>
      </c>
      <c r="T79" s="209" t="e">
        <f t="shared" ca="1" si="23"/>
        <v>#NAME?</v>
      </c>
      <c r="U79" s="209" t="e">
        <f t="shared" ca="1" si="23"/>
        <v>#NAME?</v>
      </c>
      <c r="V79" s="209" t="e">
        <f t="shared" ca="1" si="23"/>
        <v>#NAME?</v>
      </c>
    </row>
    <row r="80" spans="1:22" ht="11.4" thickTop="1" thickBot="1" x14ac:dyDescent="0.25">
      <c r="A80" s="212">
        <f t="shared" si="21"/>
        <v>1</v>
      </c>
      <c r="B80" s="251">
        <v>52500</v>
      </c>
      <c r="C80" s="238" t="e" cm="1">
        <f t="array" aca="1" ref="C80" ca="1">LohnSt26(LZZ,C$60,Faktor4,$B80,lzzfrei,1,300,1,kvz,1,PVSachsen,AnzahlKFB,sonst,mehrj,abfind,vjbrutt,$A80)</f>
        <v>#NAME?</v>
      </c>
      <c r="D80" s="238" t="e" cm="1">
        <f t="array" aca="1" ref="D80" ca="1">LohnSt26(LZZ,D$60,Faktor4,$B80,lzzfrei,1,300,1,kvz,1,PVSachsen,AnzahlKFB,sonst,mehrj,abfind,vjbrutt,$A80)</f>
        <v>#NAME?</v>
      </c>
      <c r="E80" s="238" t="e" cm="1">
        <f t="array" aca="1" ref="E80" ca="1">LohnSt26(LZZ,E$60,Faktor4,$B80,lzzfrei,1,500,1,kvz,1,PVSachsen,AnzahlKFB,sonst,mehrj,abfind,vjbrutt,$A80)</f>
        <v>#NAME?</v>
      </c>
      <c r="F80" s="238" t="e" cm="1">
        <f t="array" aca="1" ref="F80" ca="1">LohnSt26(LZZ,F$60,Faktor4,$B80,lzzfrei,1,300,1,kvz,1,PVSachsen,AnzahlKFB,sonst,mehrj,abfind,vjbrutt,$A80)</f>
        <v>#NAME?</v>
      </c>
      <c r="G80" s="238" t="e" cm="1">
        <f t="array" aca="1" ref="G80" ca="1">LohnSt26(LZZ,G$60,Faktor4,$B80,lzzfrei,1,300,1,kvz,1,PVSachsen,AnzahlKFB,sonst,mehrj,abfind,vjbrutt,$A80)</f>
        <v>#NAME?</v>
      </c>
      <c r="H80" s="238" t="e" cm="1">
        <f t="array" aca="1" ref="H80" ca="1">LohnSt26(LZZ,H$60,Faktor4,$B80,lzzfrei,1,0,1,kvz,1,PVSachsen,AnzahlKFB,sonst,mehrj,abfind,vjbrutt,$A80)</f>
        <v>#NAME?</v>
      </c>
      <c r="J80" s="309">
        <v>9727</v>
      </c>
      <c r="K80" s="307">
        <v>8297</v>
      </c>
      <c r="L80" s="307">
        <v>4458</v>
      </c>
      <c r="M80" s="307">
        <v>9727</v>
      </c>
      <c r="N80" s="307">
        <v>15779</v>
      </c>
      <c r="O80" s="307">
        <v>17823</v>
      </c>
      <c r="Q80" s="209" t="e">
        <f t="shared" ca="1" si="23"/>
        <v>#NAME?</v>
      </c>
      <c r="R80" s="209" t="e">
        <f t="shared" ca="1" si="23"/>
        <v>#NAME?</v>
      </c>
      <c r="S80" s="209" t="e">
        <f t="shared" ca="1" si="23"/>
        <v>#NAME?</v>
      </c>
      <c r="T80" s="209" t="e">
        <f t="shared" ca="1" si="23"/>
        <v>#NAME?</v>
      </c>
      <c r="U80" s="209" t="e">
        <f t="shared" ca="1" si="23"/>
        <v>#NAME?</v>
      </c>
      <c r="V80" s="209" t="e">
        <f t="shared" ca="1" si="23"/>
        <v>#NAME?</v>
      </c>
    </row>
    <row r="81" spans="1:22" ht="11.4" thickTop="1" thickBot="1" x14ac:dyDescent="0.25">
      <c r="A81" s="212">
        <f t="shared" si="21"/>
        <v>1</v>
      </c>
      <c r="B81" s="251">
        <v>55000</v>
      </c>
      <c r="C81" s="238" t="e" cm="1">
        <f t="array" aca="1" ref="C81" ca="1">LohnSt26(LZZ,C$60,Faktor4,$B81,lzzfrei,1,300,1,kvz,1,PVSachsen,AnzahlKFB,sonst,mehrj,abfind,vjbrutt,$A81)</f>
        <v>#NAME?</v>
      </c>
      <c r="D81" s="238" t="e" cm="1">
        <f t="array" aca="1" ref="D81" ca="1">LohnSt26(LZZ,D$60,Faktor4,$B81,lzzfrei,1,300,1,kvz,1,PVSachsen,AnzahlKFB,sonst,mehrj,abfind,vjbrutt,$A81)</f>
        <v>#NAME?</v>
      </c>
      <c r="E81" s="238" t="e" cm="1">
        <f t="array" aca="1" ref="E81" ca="1">LohnSt26(LZZ,E$60,Faktor4,$B81,lzzfrei,1,500,1,kvz,1,PVSachsen,AnzahlKFB,sonst,mehrj,abfind,vjbrutt,$A81)</f>
        <v>#NAME?</v>
      </c>
      <c r="F81" s="238" t="e" cm="1">
        <f t="array" aca="1" ref="F81" ca="1">LohnSt26(LZZ,F$60,Faktor4,$B81,lzzfrei,1,300,1,kvz,1,PVSachsen,AnzahlKFB,sonst,mehrj,abfind,vjbrutt,$A81)</f>
        <v>#NAME?</v>
      </c>
      <c r="G81" s="238" t="e" cm="1">
        <f t="array" aca="1" ref="G81" ca="1">LohnSt26(LZZ,G$60,Faktor4,$B81,lzzfrei,1,300,1,kvz,1,PVSachsen,AnzahlKFB,sonst,mehrj,abfind,vjbrutt,$A81)</f>
        <v>#NAME?</v>
      </c>
      <c r="H81" s="238" t="e" cm="1">
        <f t="array" aca="1" ref="H81" ca="1">LohnSt26(LZZ,H$60,Faktor4,$B81,lzzfrei,1,0,1,kvz,1,PVSachsen,AnzahlKFB,sonst,mehrj,abfind,vjbrutt,$A81)</f>
        <v>#NAME?</v>
      </c>
      <c r="J81" s="309">
        <v>10595</v>
      </c>
      <c r="K81" s="307">
        <v>9128</v>
      </c>
      <c r="L81" s="307">
        <v>5106</v>
      </c>
      <c r="M81" s="307">
        <v>10595</v>
      </c>
      <c r="N81" s="307">
        <v>16829</v>
      </c>
      <c r="O81" s="307">
        <v>18873</v>
      </c>
      <c r="Q81" s="209" t="e">
        <f t="shared" ca="1" si="23"/>
        <v>#NAME?</v>
      </c>
      <c r="R81" s="209" t="e">
        <f t="shared" ca="1" si="23"/>
        <v>#NAME?</v>
      </c>
      <c r="S81" s="209" t="e">
        <f t="shared" ca="1" si="23"/>
        <v>#NAME?</v>
      </c>
      <c r="T81" s="209" t="e">
        <f t="shared" ca="1" si="23"/>
        <v>#NAME?</v>
      </c>
      <c r="U81" s="209" t="e">
        <f t="shared" ca="1" si="23"/>
        <v>#NAME?</v>
      </c>
      <c r="V81" s="209" t="e">
        <f t="shared" ca="1" si="23"/>
        <v>#NAME?</v>
      </c>
    </row>
    <row r="82" spans="1:22" ht="11.4" thickTop="1" thickBot="1" x14ac:dyDescent="0.25">
      <c r="A82" s="212">
        <f t="shared" si="21"/>
        <v>1</v>
      </c>
      <c r="B82" s="251">
        <v>57500</v>
      </c>
      <c r="C82" s="238" t="e" cm="1">
        <f t="array" aca="1" ref="C82" ca="1">LohnSt26(LZZ,C$60,Faktor4,$B82,lzzfrei,1,300,1,kvz,1,PVSachsen,AnzahlKFB,sonst,mehrj,abfind,vjbrutt,$A82)</f>
        <v>#NAME?</v>
      </c>
      <c r="D82" s="238" t="e" cm="1">
        <f t="array" aca="1" ref="D82" ca="1">LohnSt26(LZZ,D$60,Faktor4,$B82,lzzfrei,1,300,1,kvz,1,PVSachsen,AnzahlKFB,sonst,mehrj,abfind,vjbrutt,$A82)</f>
        <v>#NAME?</v>
      </c>
      <c r="E82" s="238" t="e" cm="1">
        <f t="array" aca="1" ref="E82" ca="1">LohnSt26(LZZ,E$60,Faktor4,$B82,lzzfrei,1,500,1,kvz,1,PVSachsen,AnzahlKFB,sonst,mehrj,abfind,vjbrutt,$A82)</f>
        <v>#NAME?</v>
      </c>
      <c r="F82" s="238" t="e" cm="1">
        <f t="array" aca="1" ref="F82" ca="1">LohnSt26(LZZ,F$60,Faktor4,$B82,lzzfrei,1,300,1,kvz,1,PVSachsen,AnzahlKFB,sonst,mehrj,abfind,vjbrutt,$A82)</f>
        <v>#NAME?</v>
      </c>
      <c r="G82" s="238" t="e" cm="1">
        <f t="array" aca="1" ref="G82" ca="1">LohnSt26(LZZ,G$60,Faktor4,$B82,lzzfrei,1,300,1,kvz,1,PVSachsen,AnzahlKFB,sonst,mehrj,abfind,vjbrutt,$A82)</f>
        <v>#NAME?</v>
      </c>
      <c r="H82" s="238" t="e" cm="1">
        <f t="array" aca="1" ref="H82" ca="1">LohnSt26(LZZ,H$60,Faktor4,$B82,lzzfrei,1,0,1,kvz,1,PVSachsen,AnzahlKFB,sonst,mehrj,abfind,vjbrutt,$A82)</f>
        <v>#NAME?</v>
      </c>
      <c r="J82" s="309">
        <v>11485</v>
      </c>
      <c r="K82" s="307">
        <v>9981</v>
      </c>
      <c r="L82" s="307">
        <v>5762</v>
      </c>
      <c r="M82" s="307">
        <v>11485</v>
      </c>
      <c r="N82" s="307">
        <v>17879</v>
      </c>
      <c r="O82" s="307">
        <v>19923</v>
      </c>
      <c r="Q82" s="209" t="e">
        <f t="shared" ca="1" si="23"/>
        <v>#NAME?</v>
      </c>
      <c r="R82" s="209" t="e">
        <f t="shared" ca="1" si="23"/>
        <v>#NAME?</v>
      </c>
      <c r="S82" s="209" t="e">
        <f t="shared" ca="1" si="23"/>
        <v>#NAME?</v>
      </c>
      <c r="T82" s="209" t="e">
        <f t="shared" ca="1" si="23"/>
        <v>#NAME?</v>
      </c>
      <c r="U82" s="209" t="e">
        <f t="shared" ca="1" si="23"/>
        <v>#NAME?</v>
      </c>
      <c r="V82" s="209" t="e">
        <f t="shared" ca="1" si="23"/>
        <v>#NAME?</v>
      </c>
    </row>
    <row r="83" spans="1:22" ht="11.4" thickTop="1" thickBot="1" x14ac:dyDescent="0.25">
      <c r="A83" s="212">
        <f t="shared" si="21"/>
        <v>1</v>
      </c>
      <c r="B83" s="251">
        <v>60000</v>
      </c>
      <c r="C83" s="238" t="e" cm="1">
        <f t="array" aca="1" ref="C83" ca="1">LohnSt26(LZZ,C$60,Faktor4,$B83,lzzfrei,1,300,1,kvz,1,PVSachsen,AnzahlKFB,sonst,mehrj,abfind,vjbrutt,$A83)</f>
        <v>#NAME?</v>
      </c>
      <c r="D83" s="238" t="e" cm="1">
        <f t="array" aca="1" ref="D83" ca="1">LohnSt26(LZZ,D$60,Faktor4,$B83,lzzfrei,1,300,1,kvz,1,PVSachsen,AnzahlKFB,sonst,mehrj,abfind,vjbrutt,$A83)</f>
        <v>#NAME?</v>
      </c>
      <c r="E83" s="238" t="e" cm="1">
        <f t="array" aca="1" ref="E83" ca="1">LohnSt26(LZZ,E$60,Faktor4,$B83,lzzfrei,1,500,1,kvz,1,PVSachsen,AnzahlKFB,sonst,mehrj,abfind,vjbrutt,$A83)</f>
        <v>#NAME?</v>
      </c>
      <c r="F83" s="238" t="e" cm="1">
        <f t="array" aca="1" ref="F83" ca="1">LohnSt26(LZZ,F$60,Faktor4,$B83,lzzfrei,1,300,1,kvz,1,PVSachsen,AnzahlKFB,sonst,mehrj,abfind,vjbrutt,$A83)</f>
        <v>#NAME?</v>
      </c>
      <c r="G83" s="238" t="e" cm="1">
        <f t="array" aca="1" ref="G83" ca="1">LohnSt26(LZZ,G$60,Faktor4,$B83,lzzfrei,1,300,1,kvz,1,PVSachsen,AnzahlKFB,sonst,mehrj,abfind,vjbrutt,$A83)</f>
        <v>#NAME?</v>
      </c>
      <c r="H83" s="238" t="e" cm="1">
        <f t="array" aca="1" ref="H83" ca="1">LohnSt26(LZZ,H$60,Faktor4,$B83,lzzfrei,1,0,1,kvz,1,PVSachsen,AnzahlKFB,sonst,mehrj,abfind,vjbrutt,$A83)</f>
        <v>#NAME?</v>
      </c>
      <c r="J83" s="309">
        <v>12396</v>
      </c>
      <c r="K83" s="307">
        <v>10856</v>
      </c>
      <c r="L83" s="307">
        <v>6430</v>
      </c>
      <c r="M83" s="307">
        <v>12396</v>
      </c>
      <c r="N83" s="307">
        <v>18929</v>
      </c>
      <c r="O83" s="307">
        <v>20973</v>
      </c>
      <c r="Q83" s="209" t="e">
        <f t="shared" ca="1" si="23"/>
        <v>#NAME?</v>
      </c>
      <c r="R83" s="209" t="e">
        <f t="shared" ca="1" si="23"/>
        <v>#NAME?</v>
      </c>
      <c r="S83" s="209" t="e">
        <f t="shared" ca="1" si="23"/>
        <v>#NAME?</v>
      </c>
      <c r="T83" s="209" t="e">
        <f t="shared" ca="1" si="23"/>
        <v>#NAME?</v>
      </c>
      <c r="U83" s="209" t="e">
        <f t="shared" ca="1" si="23"/>
        <v>#NAME?</v>
      </c>
      <c r="V83" s="209" t="e">
        <f t="shared" ca="1" si="23"/>
        <v>#NAME?</v>
      </c>
    </row>
    <row r="84" spans="1:22" ht="11.4" thickTop="1" thickBot="1" x14ac:dyDescent="0.25">
      <c r="A84" s="212">
        <f t="shared" si="21"/>
        <v>1</v>
      </c>
      <c r="B84" s="251">
        <v>62500</v>
      </c>
      <c r="C84" s="238" t="e" cm="1">
        <f t="array" aca="1" ref="C84" ca="1">LohnSt26(LZZ,C$60,Faktor4,$B84,lzzfrei,1,300,1,kvz,1,PVSachsen,AnzahlKFB,sonst,mehrj,abfind,vjbrutt,$A84)</f>
        <v>#NAME?</v>
      </c>
      <c r="D84" s="238" t="e" cm="1">
        <f t="array" aca="1" ref="D84" ca="1">LohnSt26(LZZ,D$60,Faktor4,$B84,lzzfrei,1,300,1,kvz,1,PVSachsen,AnzahlKFB,sonst,mehrj,abfind,vjbrutt,$A84)</f>
        <v>#NAME?</v>
      </c>
      <c r="E84" s="238" t="e" cm="1">
        <f t="array" aca="1" ref="E84" ca="1">LohnSt26(LZZ,E$60,Faktor4,$B84,lzzfrei,1,500,1,kvz,1,PVSachsen,AnzahlKFB,sonst,mehrj,abfind,vjbrutt,$A84)</f>
        <v>#NAME?</v>
      </c>
      <c r="F84" s="238" t="e" cm="1">
        <f t="array" aca="1" ref="F84" ca="1">LohnSt26(LZZ,F$60,Faktor4,$B84,lzzfrei,1,300,1,kvz,1,PVSachsen,AnzahlKFB,sonst,mehrj,abfind,vjbrutt,$A84)</f>
        <v>#NAME?</v>
      </c>
      <c r="G84" s="238" t="e" cm="1">
        <f t="array" aca="1" ref="G84" ca="1">LohnSt26(LZZ,G$60,Faktor4,$B84,lzzfrei,1,300,1,kvz,1,PVSachsen,AnzahlKFB,sonst,mehrj,abfind,vjbrutt,$A84)</f>
        <v>#NAME?</v>
      </c>
      <c r="H84" s="238" t="e" cm="1">
        <f t="array" aca="1" ref="H84" ca="1">LohnSt26(LZZ,H$60,Faktor4,$B84,lzzfrei,1,0,1,kvz,1,PVSachsen,AnzahlKFB,sonst,mehrj,abfind,vjbrutt,$A84)</f>
        <v>#NAME?</v>
      </c>
      <c r="J84" s="309">
        <v>13330</v>
      </c>
      <c r="K84" s="307">
        <v>11752</v>
      </c>
      <c r="L84" s="307">
        <v>7110</v>
      </c>
      <c r="M84" s="307">
        <v>13330</v>
      </c>
      <c r="N84" s="307">
        <v>19979</v>
      </c>
      <c r="O84" s="307">
        <v>22023</v>
      </c>
      <c r="Q84" s="209" t="e">
        <f t="shared" ca="1" si="23"/>
        <v>#NAME?</v>
      </c>
      <c r="R84" s="209" t="e">
        <f t="shared" ca="1" si="23"/>
        <v>#NAME?</v>
      </c>
      <c r="S84" s="209" t="e">
        <f t="shared" ca="1" si="23"/>
        <v>#NAME?</v>
      </c>
      <c r="T84" s="209" t="e">
        <f t="shared" ca="1" si="23"/>
        <v>#NAME?</v>
      </c>
      <c r="U84" s="209" t="e">
        <f t="shared" ca="1" si="23"/>
        <v>#NAME?</v>
      </c>
      <c r="V84" s="209" t="e">
        <f t="shared" ca="1" si="23"/>
        <v>#NAME?</v>
      </c>
    </row>
    <row r="85" spans="1:22" ht="11.4" thickTop="1" thickBot="1" x14ac:dyDescent="0.25">
      <c r="A85" s="212">
        <f t="shared" si="21"/>
        <v>1</v>
      </c>
      <c r="B85" s="251">
        <v>65000</v>
      </c>
      <c r="C85" s="238" t="e" cm="1">
        <f t="array" aca="1" ref="C85" ca="1">LohnSt26(LZZ,C$60,Faktor4,$B85,lzzfrei,1,300,1,kvz,1,PVSachsen,AnzahlKFB,sonst,mehrj,abfind,vjbrutt,$A85)</f>
        <v>#NAME?</v>
      </c>
      <c r="D85" s="238" t="e" cm="1">
        <f t="array" aca="1" ref="D85" ca="1">LohnSt26(LZZ,D$60,Faktor4,$B85,lzzfrei,1,300,1,kvz,1,PVSachsen,AnzahlKFB,sonst,mehrj,abfind,vjbrutt,$A85)</f>
        <v>#NAME?</v>
      </c>
      <c r="E85" s="238" t="e" cm="1">
        <f t="array" aca="1" ref="E85" ca="1">LohnSt26(LZZ,E$60,Faktor4,$B85,lzzfrei,1,500,1,kvz,1,PVSachsen,AnzahlKFB,sonst,mehrj,abfind,vjbrutt,$A85)</f>
        <v>#NAME?</v>
      </c>
      <c r="F85" s="238" t="e" cm="1">
        <f t="array" aca="1" ref="F85" ca="1">LohnSt26(LZZ,F$60,Faktor4,$B85,lzzfrei,1,300,1,kvz,1,PVSachsen,AnzahlKFB,sonst,mehrj,abfind,vjbrutt,$A85)</f>
        <v>#NAME?</v>
      </c>
      <c r="G85" s="238" t="e" cm="1">
        <f t="array" aca="1" ref="G85" ca="1">LohnSt26(LZZ,G$60,Faktor4,$B85,lzzfrei,1,300,1,kvz,1,PVSachsen,AnzahlKFB,sonst,mehrj,abfind,vjbrutt,$A85)</f>
        <v>#NAME?</v>
      </c>
      <c r="H85" s="238" t="e" cm="1">
        <f t="array" aca="1" ref="H85" ca="1">LohnSt26(LZZ,H$60,Faktor4,$B85,lzzfrei,1,0,1,kvz,1,PVSachsen,AnzahlKFB,sonst,mehrj,abfind,vjbrutt,$A85)</f>
        <v>#NAME?</v>
      </c>
      <c r="J85" s="309">
        <v>14284</v>
      </c>
      <c r="K85" s="307">
        <v>12670</v>
      </c>
      <c r="L85" s="307">
        <v>7798</v>
      </c>
      <c r="M85" s="307">
        <v>14284</v>
      </c>
      <c r="N85" s="307">
        <v>21029</v>
      </c>
      <c r="O85" s="307">
        <v>23073</v>
      </c>
      <c r="Q85" s="209" t="e">
        <f t="shared" ca="1" si="23"/>
        <v>#NAME?</v>
      </c>
      <c r="R85" s="209" t="e">
        <f t="shared" ca="1" si="23"/>
        <v>#NAME?</v>
      </c>
      <c r="S85" s="209" t="e">
        <f t="shared" ca="1" si="23"/>
        <v>#NAME?</v>
      </c>
      <c r="T85" s="209" t="e">
        <f t="shared" ca="1" si="23"/>
        <v>#NAME?</v>
      </c>
      <c r="U85" s="209" t="e">
        <f t="shared" ca="1" si="23"/>
        <v>#NAME?</v>
      </c>
      <c r="V85" s="209" t="e">
        <f t="shared" ca="1" si="23"/>
        <v>#NAME?</v>
      </c>
    </row>
    <row r="86" spans="1:22" ht="11.4" thickTop="1" thickBot="1" x14ac:dyDescent="0.25">
      <c r="A86" s="212">
        <f t="shared" si="21"/>
        <v>1</v>
      </c>
      <c r="B86" s="251">
        <v>67500</v>
      </c>
      <c r="C86" s="238" t="e" cm="1">
        <f t="array" aca="1" ref="C86" ca="1">LohnSt26(LZZ,C$60,Faktor4,$B86,lzzfrei,1,300,1,kvz,1,PVSachsen,AnzahlKFB,sonst,mehrj,abfind,vjbrutt,$A86)</f>
        <v>#NAME?</v>
      </c>
      <c r="D86" s="238" t="e" cm="1">
        <f t="array" aca="1" ref="D86" ca="1">LohnSt26(LZZ,D$60,Faktor4,$B86,lzzfrei,1,300,1,kvz,1,PVSachsen,AnzahlKFB,sonst,mehrj,abfind,vjbrutt,$A86)</f>
        <v>#NAME?</v>
      </c>
      <c r="E86" s="238" t="e" cm="1">
        <f t="array" aca="1" ref="E86" ca="1">LohnSt26(LZZ,E$60,Faktor4,$B86,lzzfrei,1,500,1,kvz,1,PVSachsen,AnzahlKFB,sonst,mehrj,abfind,vjbrutt,$A86)</f>
        <v>#NAME?</v>
      </c>
      <c r="F86" s="238" t="e" cm="1">
        <f t="array" aca="1" ref="F86" ca="1">LohnSt26(LZZ,F$60,Faktor4,$B86,lzzfrei,1,300,1,kvz,1,PVSachsen,AnzahlKFB,sonst,mehrj,abfind,vjbrutt,$A86)</f>
        <v>#NAME?</v>
      </c>
      <c r="G86" s="238" t="e" cm="1">
        <f t="array" aca="1" ref="G86" ca="1">LohnSt26(LZZ,G$60,Faktor4,$B86,lzzfrei,1,300,1,kvz,1,PVSachsen,AnzahlKFB,sonst,mehrj,abfind,vjbrutt,$A86)</f>
        <v>#NAME?</v>
      </c>
      <c r="H86" s="238" t="e" cm="1">
        <f t="array" aca="1" ref="H86" ca="1">LohnSt26(LZZ,H$60,Faktor4,$B86,lzzfrei,1,0,1,kvz,1,PVSachsen,AnzahlKFB,sonst,mehrj,abfind,vjbrutt,$A86)</f>
        <v>#NAME?</v>
      </c>
      <c r="J86" s="309">
        <v>15261</v>
      </c>
      <c r="K86" s="307">
        <v>13610</v>
      </c>
      <c r="L86" s="307">
        <v>8500</v>
      </c>
      <c r="M86" s="307">
        <v>15261</v>
      </c>
      <c r="N86" s="307">
        <v>22079</v>
      </c>
      <c r="O86" s="307">
        <v>24123</v>
      </c>
      <c r="Q86" s="209" t="e">
        <f t="shared" ca="1" si="23"/>
        <v>#NAME?</v>
      </c>
      <c r="R86" s="209" t="e">
        <f t="shared" ca="1" si="23"/>
        <v>#NAME?</v>
      </c>
      <c r="S86" s="209" t="e">
        <f t="shared" ca="1" si="23"/>
        <v>#NAME?</v>
      </c>
      <c r="T86" s="209" t="e">
        <f t="shared" ca="1" si="23"/>
        <v>#NAME?</v>
      </c>
      <c r="U86" s="209" t="e">
        <f t="shared" ca="1" si="23"/>
        <v>#NAME?</v>
      </c>
      <c r="V86" s="209" t="e">
        <f t="shared" ca="1" si="23"/>
        <v>#NAME?</v>
      </c>
    </row>
    <row r="87" spans="1:22" ht="11.4" thickTop="1" thickBot="1" x14ac:dyDescent="0.25">
      <c r="A87" s="212">
        <f t="shared" si="21"/>
        <v>1</v>
      </c>
      <c r="B87" s="251">
        <v>70000</v>
      </c>
      <c r="C87" s="238" t="e" cm="1">
        <f t="array" aca="1" ref="C87" ca="1">LohnSt26(LZZ,C$60,Faktor4,$B87,lzzfrei,1,300,1,kvz,1,PVSachsen,AnzahlKFB,sonst,mehrj,abfind,vjbrutt,$A87)</f>
        <v>#NAME?</v>
      </c>
      <c r="D87" s="238" t="e" cm="1">
        <f t="array" aca="1" ref="D87" ca="1">LohnSt26(LZZ,D$60,Faktor4,$B87,lzzfrei,1,300,1,kvz,1,PVSachsen,AnzahlKFB,sonst,mehrj,abfind,vjbrutt,$A87)</f>
        <v>#NAME?</v>
      </c>
      <c r="E87" s="238" t="e" cm="1">
        <f t="array" aca="1" ref="E87" ca="1">LohnSt26(LZZ,E$60,Faktor4,$B87,lzzfrei,1,500,1,kvz,1,PVSachsen,AnzahlKFB,sonst,mehrj,abfind,vjbrutt,$A87)</f>
        <v>#NAME?</v>
      </c>
      <c r="F87" s="238" t="e" cm="1">
        <f t="array" aca="1" ref="F87" ca="1">LohnSt26(LZZ,F$60,Faktor4,$B87,lzzfrei,1,300,1,kvz,1,PVSachsen,AnzahlKFB,sonst,mehrj,abfind,vjbrutt,$A87)</f>
        <v>#NAME?</v>
      </c>
      <c r="G87" s="238" t="e" cm="1">
        <f t="array" aca="1" ref="G87" ca="1">LohnSt26(LZZ,G$60,Faktor4,$B87,lzzfrei,1,300,1,kvz,1,PVSachsen,AnzahlKFB,sonst,mehrj,abfind,vjbrutt,$A87)</f>
        <v>#NAME?</v>
      </c>
      <c r="H87" s="238" t="e" cm="1">
        <f t="array" aca="1" ref="H87" ca="1">LohnSt26(LZZ,H$60,Faktor4,$B87,lzzfrei,1,0,1,kvz,1,PVSachsen,AnzahlKFB,sonst,mehrj,abfind,vjbrutt,$A87)</f>
        <v>#NAME?</v>
      </c>
      <c r="J87" s="309">
        <v>16259</v>
      </c>
      <c r="K87" s="307">
        <v>14571</v>
      </c>
      <c r="L87" s="307">
        <v>9210</v>
      </c>
      <c r="M87" s="307">
        <v>16259</v>
      </c>
      <c r="N87" s="307">
        <v>23129</v>
      </c>
      <c r="O87" s="307">
        <v>25173</v>
      </c>
      <c r="Q87" s="209" t="e">
        <f t="shared" ca="1" si="23"/>
        <v>#NAME?</v>
      </c>
      <c r="R87" s="209" t="e">
        <f t="shared" ca="1" si="23"/>
        <v>#NAME?</v>
      </c>
      <c r="S87" s="209" t="e">
        <f t="shared" ca="1" si="23"/>
        <v>#NAME?</v>
      </c>
      <c r="T87" s="209" t="e">
        <f t="shared" ca="1" si="23"/>
        <v>#NAME?</v>
      </c>
      <c r="U87" s="209" t="e">
        <f t="shared" ca="1" si="23"/>
        <v>#NAME?</v>
      </c>
      <c r="V87" s="209" t="e">
        <f t="shared" ca="1" si="23"/>
        <v>#NAME?</v>
      </c>
    </row>
    <row r="88" spans="1:22" ht="11.4" thickTop="1" thickBot="1" x14ac:dyDescent="0.25">
      <c r="A88" s="212">
        <f t="shared" si="21"/>
        <v>1</v>
      </c>
      <c r="B88" s="251">
        <v>72500</v>
      </c>
      <c r="C88" s="238" t="e" cm="1">
        <f t="array" aca="1" ref="C88" ca="1">LohnSt26(LZZ,C$60,Faktor4,$B88,lzzfrei,1,300,1,kvz,1,PVSachsen,AnzahlKFB,sonst,mehrj,abfind,vjbrutt,$A88)</f>
        <v>#NAME?</v>
      </c>
      <c r="D88" s="238" t="e" cm="1">
        <f t="array" aca="1" ref="D88" ca="1">LohnSt26(LZZ,D$60,Faktor4,$B88,lzzfrei,1,300,1,kvz,1,PVSachsen,AnzahlKFB,sonst,mehrj,abfind,vjbrutt,$A88)</f>
        <v>#NAME?</v>
      </c>
      <c r="E88" s="238" t="e" cm="1">
        <f t="array" aca="1" ref="E88" ca="1">LohnSt26(LZZ,E$60,Faktor4,$B88,lzzfrei,1,500,1,kvz,1,PVSachsen,AnzahlKFB,sonst,mehrj,abfind,vjbrutt,$A88)</f>
        <v>#NAME?</v>
      </c>
      <c r="F88" s="238" t="e" cm="1">
        <f t="array" aca="1" ref="F88" ca="1">LohnSt26(LZZ,F$60,Faktor4,$B88,lzzfrei,1,300,1,kvz,1,PVSachsen,AnzahlKFB,sonst,mehrj,abfind,vjbrutt,$A88)</f>
        <v>#NAME?</v>
      </c>
      <c r="G88" s="238" t="e" cm="1">
        <f t="array" aca="1" ref="G88" ca="1">LohnSt26(LZZ,G$60,Faktor4,$B88,lzzfrei,1,300,1,kvz,1,PVSachsen,AnzahlKFB,sonst,mehrj,abfind,vjbrutt,$A88)</f>
        <v>#NAME?</v>
      </c>
      <c r="H88" s="238" t="e" cm="1">
        <f t="array" aca="1" ref="H88" ca="1">LohnSt26(LZZ,H$60,Faktor4,$B88,lzzfrei,1,0,1,kvz,1,PVSachsen,AnzahlKFB,sonst,mehrj,abfind,vjbrutt,$A88)</f>
        <v>#NAME?</v>
      </c>
      <c r="J88" s="309">
        <v>17279</v>
      </c>
      <c r="K88" s="307">
        <v>15554</v>
      </c>
      <c r="L88" s="307">
        <v>9932</v>
      </c>
      <c r="M88" s="307">
        <v>17279</v>
      </c>
      <c r="N88" s="307">
        <v>24179</v>
      </c>
      <c r="O88" s="307">
        <v>26223</v>
      </c>
      <c r="Q88" s="209" t="e">
        <f t="shared" ca="1" si="23"/>
        <v>#NAME?</v>
      </c>
      <c r="R88" s="209" t="e">
        <f t="shared" ca="1" si="23"/>
        <v>#NAME?</v>
      </c>
      <c r="S88" s="209" t="e">
        <f t="shared" ca="1" si="23"/>
        <v>#NAME?</v>
      </c>
      <c r="T88" s="209" t="e">
        <f t="shared" ca="1" si="23"/>
        <v>#NAME?</v>
      </c>
      <c r="U88" s="245" t="e">
        <f ca="1">N88-G88</f>
        <v>#NAME?</v>
      </c>
      <c r="V88" s="209" t="e">
        <f t="shared" ca="1" si="23"/>
        <v>#NAME?</v>
      </c>
    </row>
    <row r="89" spans="1:22" ht="11.4" thickTop="1" thickBot="1" x14ac:dyDescent="0.25">
      <c r="A89" s="212">
        <f t="shared" si="21"/>
        <v>1</v>
      </c>
      <c r="B89" s="251">
        <v>75000</v>
      </c>
      <c r="C89" s="238" t="e" cm="1">
        <f t="array" aca="1" ref="C89" ca="1">LohnSt26(LZZ,C$60,Faktor4,$B89,lzzfrei,1,300,1,kvz,1,PVSachsen,AnzahlKFB,sonst,mehrj,abfind,vjbrutt,$A89)</f>
        <v>#NAME?</v>
      </c>
      <c r="D89" s="238" t="e" cm="1">
        <f t="array" aca="1" ref="D89" ca="1">LohnSt26(LZZ,D$60,Faktor4,$B89,lzzfrei,1,300,1,kvz,1,PVSachsen,AnzahlKFB,sonst,mehrj,abfind,vjbrutt,$A89)</f>
        <v>#NAME?</v>
      </c>
      <c r="E89" s="238" t="e" cm="1">
        <f t="array" aca="1" ref="E89" ca="1">LohnSt26(LZZ,E$60,Faktor4,$B89,lzzfrei,1,500,1,kvz,1,PVSachsen,AnzahlKFB,sonst,mehrj,abfind,vjbrutt,$A89)</f>
        <v>#NAME?</v>
      </c>
      <c r="F89" s="238" t="e" cm="1">
        <f t="array" aca="1" ref="F89" ca="1">LohnSt26(LZZ,F$60,Faktor4,$B89,lzzfrei,1,300,1,kvz,1,PVSachsen,AnzahlKFB,sonst,mehrj,abfind,vjbrutt,$A89)</f>
        <v>#NAME?</v>
      </c>
      <c r="G89" s="238" t="e" cm="1">
        <f t="array" aca="1" ref="G89" ca="1">LohnSt26(LZZ,G$60,Faktor4,$B89,lzzfrei,1,300,1,kvz,1,PVSachsen,AnzahlKFB,sonst,mehrj,abfind,vjbrutt,$A89)</f>
        <v>#NAME?</v>
      </c>
      <c r="H89" s="238" t="e" cm="1">
        <f t="array" aca="1" ref="H89" ca="1">LohnSt26(LZZ,H$60,Faktor4,$B89,lzzfrei,1,0,1,kvz,1,PVSachsen,AnzahlKFB,sonst,mehrj,abfind,vjbrutt,$A89)</f>
        <v>#NAME?</v>
      </c>
      <c r="J89" s="309">
        <v>18320</v>
      </c>
      <c r="K89" s="307">
        <v>16559</v>
      </c>
      <c r="L89" s="307">
        <v>10666</v>
      </c>
      <c r="M89" s="307">
        <v>18320</v>
      </c>
      <c r="N89" s="307">
        <v>25229</v>
      </c>
      <c r="O89" s="307">
        <v>27273</v>
      </c>
      <c r="Q89" s="209" t="e">
        <f t="shared" ca="1" si="23"/>
        <v>#NAME?</v>
      </c>
      <c r="R89" s="209" t="e">
        <f t="shared" ca="1" si="23"/>
        <v>#NAME?</v>
      </c>
      <c r="S89" s="245" t="e">
        <f ca="1">L89-E89</f>
        <v>#NAME?</v>
      </c>
      <c r="T89" s="209" t="e">
        <f t="shared" ca="1" si="23"/>
        <v>#NAME?</v>
      </c>
      <c r="U89" s="209" t="e">
        <f t="shared" ca="1" si="23"/>
        <v>#NAME?</v>
      </c>
      <c r="V89" s="209" t="e">
        <f t="shared" ca="1" si="23"/>
        <v>#NAME?</v>
      </c>
    </row>
    <row r="90" spans="1:22" ht="11.4" thickTop="1" thickBot="1" x14ac:dyDescent="0.25">
      <c r="A90" s="212">
        <f t="shared" si="21"/>
        <v>1</v>
      </c>
      <c r="B90" s="251">
        <v>77500</v>
      </c>
      <c r="C90" s="238" t="e" cm="1">
        <f t="array" aca="1" ref="C90" ca="1">LohnSt26(LZZ,C$60,Faktor4,$B90,lzzfrei,1,300,1,kvz,1,PVSachsen,AnzahlKFB,sonst,mehrj,abfind,vjbrutt,$A90)</f>
        <v>#NAME?</v>
      </c>
      <c r="D90" s="238" t="e" cm="1">
        <f t="array" aca="1" ref="D90" ca="1">LohnSt26(LZZ,D$60,Faktor4,$B90,lzzfrei,1,300,1,kvz,1,PVSachsen,AnzahlKFB,sonst,mehrj,abfind,vjbrutt,$A90)</f>
        <v>#NAME?</v>
      </c>
      <c r="E90" s="238" t="e" cm="1">
        <f t="array" aca="1" ref="E90" ca="1">LohnSt26(LZZ,E$60,Faktor4,$B90,lzzfrei,1,500,1,kvz,1,PVSachsen,AnzahlKFB,sonst,mehrj,abfind,vjbrutt,$A90)</f>
        <v>#NAME?</v>
      </c>
      <c r="F90" s="238" t="e" cm="1">
        <f t="array" aca="1" ref="F90" ca="1">LohnSt26(LZZ,F$60,Faktor4,$B90,lzzfrei,1,300,1,kvz,1,PVSachsen,AnzahlKFB,sonst,mehrj,abfind,vjbrutt,$A90)</f>
        <v>#NAME?</v>
      </c>
      <c r="G90" s="238" t="e" cm="1">
        <f t="array" aca="1" ref="G90" ca="1">LohnSt26(LZZ,G$60,Faktor4,$B90,lzzfrei,1,300,1,kvz,1,PVSachsen,AnzahlKFB,sonst,mehrj,abfind,vjbrutt,$A90)</f>
        <v>#NAME?</v>
      </c>
      <c r="H90" s="238" t="e" cm="1">
        <f t="array" aca="1" ref="H90" ca="1">LohnSt26(LZZ,H$60,Faktor4,$B90,lzzfrei,1,0,1,kvz,1,PVSachsen,AnzahlKFB,sonst,mehrj,abfind,vjbrutt,$A90)</f>
        <v>#NAME?</v>
      </c>
      <c r="J90" s="309">
        <v>19370</v>
      </c>
      <c r="K90" s="307">
        <v>17585</v>
      </c>
      <c r="L90" s="307">
        <v>11410</v>
      </c>
      <c r="M90" s="307">
        <v>19370</v>
      </c>
      <c r="N90" s="307">
        <v>26279</v>
      </c>
      <c r="O90" s="307">
        <v>28323</v>
      </c>
      <c r="Q90" s="209" t="e">
        <f t="shared" ca="1" si="23"/>
        <v>#NAME?</v>
      </c>
      <c r="R90" s="209" t="e">
        <f t="shared" ca="1" si="23"/>
        <v>#NAME?</v>
      </c>
      <c r="S90" s="209" t="e">
        <f t="shared" ca="1" si="23"/>
        <v>#NAME?</v>
      </c>
      <c r="T90" s="209" t="e">
        <f t="shared" ca="1" si="23"/>
        <v>#NAME?</v>
      </c>
      <c r="U90" s="209" t="e">
        <f t="shared" ca="1" si="23"/>
        <v>#NAME?</v>
      </c>
      <c r="V90" s="209" t="e">
        <f t="shared" ca="1" si="23"/>
        <v>#NAME?</v>
      </c>
    </row>
    <row r="91" spans="1:22" ht="11.4" thickTop="1" thickBot="1" x14ac:dyDescent="0.25">
      <c r="A91" s="212">
        <f t="shared" si="21"/>
        <v>1</v>
      </c>
      <c r="B91" s="251">
        <v>80000</v>
      </c>
      <c r="C91" s="238" t="e" cm="1">
        <f t="array" aca="1" ref="C91" ca="1">LohnSt26(LZZ,C$60,Faktor4,$B91,lzzfrei,1,300,1,kvz,1,PVSachsen,AnzahlKFB,sonst,mehrj,abfind,vjbrutt,$A91)</f>
        <v>#NAME?</v>
      </c>
      <c r="D91" s="238" t="e" cm="1">
        <f t="array" aca="1" ref="D91" ca="1">LohnSt26(LZZ,D$60,Faktor4,$B91,lzzfrei,1,300,1,kvz,1,PVSachsen,AnzahlKFB,sonst,mehrj,abfind,vjbrutt,$A91)</f>
        <v>#NAME?</v>
      </c>
      <c r="E91" s="238" t="e" cm="1">
        <f t="array" aca="1" ref="E91" ca="1">LohnSt26(LZZ,E$60,Faktor4,$B91,lzzfrei,1,500,1,kvz,1,PVSachsen,AnzahlKFB,sonst,mehrj,abfind,vjbrutt,$A91)</f>
        <v>#NAME?</v>
      </c>
      <c r="F91" s="238" t="e" cm="1">
        <f t="array" aca="1" ref="F91" ca="1">LohnSt26(LZZ,F$60,Faktor4,$B91,lzzfrei,1,300,1,kvz,1,PVSachsen,AnzahlKFB,sonst,mehrj,abfind,vjbrutt,$A91)</f>
        <v>#NAME?</v>
      </c>
      <c r="G91" s="238" t="e" cm="1">
        <f t="array" aca="1" ref="G91" ca="1">LohnSt26(LZZ,G$60,Faktor4,$B91,lzzfrei,1,300,1,kvz,1,PVSachsen,AnzahlKFB,sonst,mehrj,abfind,vjbrutt,$A91)</f>
        <v>#NAME?</v>
      </c>
      <c r="H91" s="238" t="e" cm="1">
        <f t="array" aca="1" ref="H91" ca="1">LohnSt26(LZZ,H$60,Faktor4,$B91,lzzfrei,1,0,1,kvz,1,PVSachsen,AnzahlKFB,sonst,mehrj,abfind,vjbrutt,$A91)</f>
        <v>#NAME?</v>
      </c>
      <c r="J91" s="309">
        <v>20420</v>
      </c>
      <c r="K91" s="307">
        <v>18631</v>
      </c>
      <c r="L91" s="307">
        <v>12164</v>
      </c>
      <c r="M91" s="307">
        <v>20420</v>
      </c>
      <c r="N91" s="307">
        <v>27329</v>
      </c>
      <c r="O91" s="307">
        <v>29373</v>
      </c>
      <c r="Q91" s="209" t="e">
        <f t="shared" ca="1" si="23"/>
        <v>#NAME?</v>
      </c>
      <c r="R91" s="209" t="e">
        <f t="shared" ca="1" si="23"/>
        <v>#NAME?</v>
      </c>
      <c r="S91" s="209" t="e">
        <f t="shared" ca="1" si="23"/>
        <v>#NAME?</v>
      </c>
      <c r="T91" s="209" t="e">
        <f t="shared" ca="1" si="23"/>
        <v>#NAME?</v>
      </c>
      <c r="U91" s="209" t="e">
        <f t="shared" ca="1" si="23"/>
        <v>#NAME?</v>
      </c>
      <c r="V91" s="209" t="e">
        <f t="shared" ca="1" si="23"/>
        <v>#NAME?</v>
      </c>
    </row>
    <row r="92" spans="1:22" ht="11.4" thickTop="1" thickBot="1" x14ac:dyDescent="0.25">
      <c r="A92" s="212">
        <f t="shared" si="21"/>
        <v>1</v>
      </c>
      <c r="B92" s="251">
        <v>82500</v>
      </c>
      <c r="C92" s="238" t="e" cm="1">
        <f t="array" aca="1" ref="C92" ca="1">LohnSt26(LZZ,C$60,Faktor4,$B92,lzzfrei,1,300,1,kvz,1,PVSachsen,AnzahlKFB,sonst,mehrj,abfind,vjbrutt,$A92)</f>
        <v>#NAME?</v>
      </c>
      <c r="D92" s="238" t="e" cm="1">
        <f t="array" aca="1" ref="D92" ca="1">LohnSt26(LZZ,D$60,Faktor4,$B92,lzzfrei,1,300,1,kvz,1,PVSachsen,AnzahlKFB,sonst,mehrj,abfind,vjbrutt,$A92)</f>
        <v>#NAME?</v>
      </c>
      <c r="E92" s="238" t="e" cm="1">
        <f t="array" aca="1" ref="E92" ca="1">LohnSt26(LZZ,E$60,Faktor4,$B92,lzzfrei,1,500,1,kvz,1,PVSachsen,AnzahlKFB,sonst,mehrj,abfind,vjbrutt,$A92)</f>
        <v>#NAME?</v>
      </c>
      <c r="F92" s="238" t="e" cm="1">
        <f t="array" aca="1" ref="F92" ca="1">LohnSt26(LZZ,F$60,Faktor4,$B92,lzzfrei,1,300,1,kvz,1,PVSachsen,AnzahlKFB,sonst,mehrj,abfind,vjbrutt,$A92)</f>
        <v>#NAME?</v>
      </c>
      <c r="G92" s="238" t="e" cm="1">
        <f t="array" aca="1" ref="G92" ca="1">LohnSt26(LZZ,G$60,Faktor4,$B92,lzzfrei,1,300,1,kvz,1,PVSachsen,AnzahlKFB,sonst,mehrj,abfind,vjbrutt,$A92)</f>
        <v>#NAME?</v>
      </c>
      <c r="H92" s="238" t="e" cm="1">
        <f t="array" aca="1" ref="H92" ca="1">LohnSt26(LZZ,H$60,Faktor4,$B92,lzzfrei,1,0,1,kvz,1,PVSachsen,AnzahlKFB,sonst,mehrj,abfind,vjbrutt,$A92)</f>
        <v>#NAME?</v>
      </c>
      <c r="J92" s="309">
        <v>21470</v>
      </c>
      <c r="K92" s="307">
        <v>19681</v>
      </c>
      <c r="L92" s="307">
        <v>12930</v>
      </c>
      <c r="M92" s="307">
        <v>21470</v>
      </c>
      <c r="N92" s="307">
        <v>28379</v>
      </c>
      <c r="O92" s="307">
        <v>30423</v>
      </c>
      <c r="Q92" s="209" t="e">
        <f t="shared" ref="Q92:V99" ca="1" si="24">J92-C92</f>
        <v>#NAME?</v>
      </c>
      <c r="R92" s="209" t="e">
        <f t="shared" ca="1" si="24"/>
        <v>#NAME?</v>
      </c>
      <c r="S92" s="209" t="e">
        <f t="shared" ca="1" si="24"/>
        <v>#NAME?</v>
      </c>
      <c r="T92" s="209" t="e">
        <f t="shared" ca="1" si="24"/>
        <v>#NAME?</v>
      </c>
      <c r="U92" s="209" t="e">
        <f t="shared" ca="1" si="24"/>
        <v>#NAME?</v>
      </c>
      <c r="V92" s="209" t="e">
        <f t="shared" ca="1" si="24"/>
        <v>#NAME?</v>
      </c>
    </row>
    <row r="93" spans="1:22" ht="11.4" thickTop="1" thickBot="1" x14ac:dyDescent="0.25">
      <c r="A93" s="212">
        <f t="shared" si="21"/>
        <v>1</v>
      </c>
      <c r="B93" s="251">
        <v>85000</v>
      </c>
      <c r="C93" s="238" t="e" cm="1">
        <f t="array" aca="1" ref="C93" ca="1">LohnSt26(LZZ,C$60,Faktor4,$B93,lzzfrei,1,300,1,kvz,1,PVSachsen,AnzahlKFB,sonst,mehrj,abfind,vjbrutt,$A93)</f>
        <v>#NAME?</v>
      </c>
      <c r="D93" s="238" t="e" cm="1">
        <f t="array" aca="1" ref="D93" ca="1">LohnSt26(LZZ,D$60,Faktor4,$B93,lzzfrei,1,300,1,kvz,1,PVSachsen,AnzahlKFB,sonst,mehrj,abfind,vjbrutt,$A93)</f>
        <v>#NAME?</v>
      </c>
      <c r="E93" s="238" t="e" cm="1">
        <f t="array" aca="1" ref="E93" ca="1">LohnSt26(LZZ,E$60,Faktor4,$B93,lzzfrei,1,500,1,kvz,1,PVSachsen,AnzahlKFB,sonst,mehrj,abfind,vjbrutt,$A93)</f>
        <v>#NAME?</v>
      </c>
      <c r="F93" s="238" t="e" cm="1">
        <f t="array" aca="1" ref="F93" ca="1">LohnSt26(LZZ,F$60,Faktor4,$B93,lzzfrei,1,300,1,kvz,1,PVSachsen,AnzahlKFB,sonst,mehrj,abfind,vjbrutt,$A93)</f>
        <v>#NAME?</v>
      </c>
      <c r="G93" s="238" t="e" cm="1">
        <f t="array" aca="1" ref="G93" ca="1">LohnSt26(LZZ,G$60,Faktor4,$B93,lzzfrei,1,300,1,kvz,1,PVSachsen,AnzahlKFB,sonst,mehrj,abfind,vjbrutt,$A93)</f>
        <v>#NAME?</v>
      </c>
      <c r="H93" s="238" t="e" cm="1">
        <f t="array" aca="1" ref="H93" ca="1">LohnSt26(LZZ,H$60,Faktor4,$B93,lzzfrei,1,0,1,kvz,1,PVSachsen,AnzahlKFB,sonst,mehrj,abfind,vjbrutt,$A93)</f>
        <v>#NAME?</v>
      </c>
      <c r="J93" s="309">
        <v>22520</v>
      </c>
      <c r="K93" s="307">
        <v>20731</v>
      </c>
      <c r="L93" s="307">
        <v>13706</v>
      </c>
      <c r="M93" s="307">
        <v>22520</v>
      </c>
      <c r="N93" s="307">
        <v>29429</v>
      </c>
      <c r="O93" s="307">
        <v>31473</v>
      </c>
      <c r="Q93" s="209" t="e">
        <f t="shared" ca="1" si="24"/>
        <v>#NAME?</v>
      </c>
      <c r="R93" s="209" t="e">
        <f t="shared" ca="1" si="24"/>
        <v>#NAME?</v>
      </c>
      <c r="S93" s="209" t="e">
        <f t="shared" ca="1" si="24"/>
        <v>#NAME?</v>
      </c>
      <c r="T93" s="209" t="e">
        <f t="shared" ca="1" si="24"/>
        <v>#NAME?</v>
      </c>
      <c r="U93" s="209" t="e">
        <f t="shared" ca="1" si="24"/>
        <v>#NAME?</v>
      </c>
      <c r="V93" s="209" t="e">
        <f t="shared" ca="1" si="24"/>
        <v>#NAME?</v>
      </c>
    </row>
    <row r="94" spans="1:22" ht="11.4" thickTop="1" thickBot="1" x14ac:dyDescent="0.25">
      <c r="A94" s="212">
        <f t="shared" si="21"/>
        <v>1</v>
      </c>
      <c r="B94" s="251">
        <v>87500</v>
      </c>
      <c r="C94" s="238" t="e" cm="1">
        <f t="array" aca="1" ref="C94" ca="1">LohnSt26(LZZ,C$60,Faktor4,$B94,lzzfrei,1,300,1,kvz,1,PVSachsen,AnzahlKFB,sonst,mehrj,abfind,vjbrutt,$A94)</f>
        <v>#NAME?</v>
      </c>
      <c r="D94" s="238" t="e" cm="1">
        <f t="array" aca="1" ref="D94" ca="1">LohnSt26(LZZ,D$60,Faktor4,$B94,lzzfrei,1,300,1,kvz,1,PVSachsen,AnzahlKFB,sonst,mehrj,abfind,vjbrutt,$A94)</f>
        <v>#NAME?</v>
      </c>
      <c r="E94" s="238" t="e" cm="1">
        <f t="array" aca="1" ref="E94" ca="1">LohnSt26(LZZ,E$60,Faktor4,$B94,lzzfrei,1,500,1,kvz,1,PVSachsen,AnzahlKFB,sonst,mehrj,abfind,vjbrutt,$A94)</f>
        <v>#NAME?</v>
      </c>
      <c r="F94" s="238" t="e" cm="1">
        <f t="array" aca="1" ref="F94" ca="1">LohnSt26(LZZ,F$60,Faktor4,$B94,lzzfrei,1,300,1,kvz,1,PVSachsen,AnzahlKFB,sonst,mehrj,abfind,vjbrutt,$A94)</f>
        <v>#NAME?</v>
      </c>
      <c r="G94" s="238" t="e" cm="1">
        <f t="array" aca="1" ref="G94" ca="1">LohnSt26(LZZ,G$60,Faktor4,$B94,lzzfrei,1,300,1,kvz,1,PVSachsen,AnzahlKFB,sonst,mehrj,abfind,vjbrutt,$A94)</f>
        <v>#NAME?</v>
      </c>
      <c r="H94" s="238" t="e" cm="1">
        <f t="array" aca="1" ref="H94" ca="1">LohnSt26(LZZ,H$60,Faktor4,$B94,lzzfrei,1,0,1,kvz,1,PVSachsen,AnzahlKFB,sonst,mehrj,abfind,vjbrutt,$A94)</f>
        <v>#NAME?</v>
      </c>
      <c r="J94" s="309">
        <v>23570</v>
      </c>
      <c r="K94" s="307">
        <v>21781</v>
      </c>
      <c r="L94" s="307">
        <v>14492</v>
      </c>
      <c r="M94" s="307">
        <v>23570</v>
      </c>
      <c r="N94" s="307">
        <v>30479</v>
      </c>
      <c r="O94" s="307">
        <v>32523</v>
      </c>
      <c r="Q94" s="209" t="e">
        <f t="shared" ca="1" si="24"/>
        <v>#NAME?</v>
      </c>
      <c r="R94" s="209" t="e">
        <f t="shared" ca="1" si="24"/>
        <v>#NAME?</v>
      </c>
      <c r="S94" s="209" t="e">
        <f t="shared" ca="1" si="24"/>
        <v>#NAME?</v>
      </c>
      <c r="T94" s="209" t="e">
        <f t="shared" ca="1" si="24"/>
        <v>#NAME?</v>
      </c>
      <c r="U94" s="209" t="e">
        <f t="shared" ca="1" si="24"/>
        <v>#NAME?</v>
      </c>
      <c r="V94" s="209" t="e">
        <f t="shared" ca="1" si="24"/>
        <v>#NAME?</v>
      </c>
    </row>
    <row r="95" spans="1:22" ht="11.4" thickTop="1" thickBot="1" x14ac:dyDescent="0.25">
      <c r="A95" s="212">
        <f t="shared" si="21"/>
        <v>1</v>
      </c>
      <c r="B95" s="251">
        <v>90000</v>
      </c>
      <c r="C95" s="238" t="e" cm="1">
        <f t="array" aca="1" ref="C95" ca="1">LohnSt26(LZZ,C$60,Faktor4,$B95,lzzfrei,1,300,1,kvz,1,PVSachsen,AnzahlKFB,sonst,mehrj,abfind,vjbrutt,$A95)</f>
        <v>#NAME?</v>
      </c>
      <c r="D95" s="238" t="e" cm="1">
        <f t="array" aca="1" ref="D95" ca="1">LohnSt26(LZZ,D$60,Faktor4,$B95,lzzfrei,1,300,1,kvz,1,PVSachsen,AnzahlKFB,sonst,mehrj,abfind,vjbrutt,$A95)</f>
        <v>#NAME?</v>
      </c>
      <c r="E95" s="238" t="e" cm="1">
        <f t="array" aca="1" ref="E95" ca="1">LohnSt26(LZZ,E$60,Faktor4,$B95,lzzfrei,1,500,1,kvz,1,PVSachsen,AnzahlKFB,sonst,mehrj,abfind,vjbrutt,$A95)</f>
        <v>#NAME?</v>
      </c>
      <c r="F95" s="238" t="e" cm="1">
        <f t="array" aca="1" ref="F95" ca="1">LohnSt26(LZZ,F$60,Faktor4,$B95,lzzfrei,1,300,1,kvz,1,PVSachsen,AnzahlKFB,sonst,mehrj,abfind,vjbrutt,$A95)</f>
        <v>#NAME?</v>
      </c>
      <c r="G95" s="238" t="e" cm="1">
        <f t="array" aca="1" ref="G95" ca="1">LohnSt26(LZZ,G$60,Faktor4,$B95,lzzfrei,1,300,1,kvz,1,PVSachsen,AnzahlKFB,sonst,mehrj,abfind,vjbrutt,$A95)</f>
        <v>#NAME?</v>
      </c>
      <c r="H95" s="238" t="e" cm="1">
        <f t="array" aca="1" ref="H95" ca="1">LohnSt26(LZZ,H$60,Faktor4,$B95,lzzfrei,1,0,1,kvz,1,PVSachsen,AnzahlKFB,sonst,mehrj,abfind,vjbrutt,$A95)</f>
        <v>#NAME?</v>
      </c>
      <c r="J95" s="309">
        <v>24620</v>
      </c>
      <c r="K95" s="307">
        <v>22831</v>
      </c>
      <c r="L95" s="307">
        <v>15290</v>
      </c>
      <c r="M95" s="307">
        <v>24620</v>
      </c>
      <c r="N95" s="307">
        <v>31529</v>
      </c>
      <c r="O95" s="307">
        <v>33573</v>
      </c>
      <c r="Q95" s="209" t="e">
        <f t="shared" ca="1" si="24"/>
        <v>#NAME?</v>
      </c>
      <c r="R95" s="209" t="e">
        <f t="shared" ca="1" si="24"/>
        <v>#NAME?</v>
      </c>
      <c r="S95" s="209" t="e">
        <f t="shared" ca="1" si="24"/>
        <v>#NAME?</v>
      </c>
      <c r="T95" s="209" t="e">
        <f t="shared" ca="1" si="24"/>
        <v>#NAME?</v>
      </c>
      <c r="U95" s="209" t="e">
        <f t="shared" ca="1" si="24"/>
        <v>#NAME?</v>
      </c>
      <c r="V95" s="209" t="e">
        <f t="shared" ca="1" si="24"/>
        <v>#NAME?</v>
      </c>
    </row>
    <row r="96" spans="1:22" ht="11.4" thickTop="1" thickBot="1" x14ac:dyDescent="0.25">
      <c r="A96" s="212">
        <f t="shared" si="21"/>
        <v>1</v>
      </c>
      <c r="B96" s="251">
        <v>92500</v>
      </c>
      <c r="C96" s="238" t="e" cm="1">
        <f t="array" aca="1" ref="C96" ca="1">LohnSt26(LZZ,C$60,Faktor4,$B96,lzzfrei,1,300,1,kvz,1,PVSachsen,AnzahlKFB,sonst,mehrj,abfind,vjbrutt,$A96)</f>
        <v>#NAME?</v>
      </c>
      <c r="D96" s="238" t="e" cm="1">
        <f t="array" aca="1" ref="D96" ca="1">LohnSt26(LZZ,D$60,Faktor4,$B96,lzzfrei,1,300,1,kvz,1,PVSachsen,AnzahlKFB,sonst,mehrj,abfind,vjbrutt,$A96)</f>
        <v>#NAME?</v>
      </c>
      <c r="E96" s="238" t="e" cm="1">
        <f t="array" aca="1" ref="E96" ca="1">LohnSt26(LZZ,E$60,Faktor4,$B96,lzzfrei,1,500,1,kvz,1,PVSachsen,AnzahlKFB,sonst,mehrj,abfind,vjbrutt,$A96)</f>
        <v>#NAME?</v>
      </c>
      <c r="F96" s="238" t="e" cm="1">
        <f t="array" aca="1" ref="F96" ca="1">LohnSt26(LZZ,F$60,Faktor4,$B96,lzzfrei,1,300,1,kvz,1,PVSachsen,AnzahlKFB,sonst,mehrj,abfind,vjbrutt,$A96)</f>
        <v>#NAME?</v>
      </c>
      <c r="G96" s="238" t="e" cm="1">
        <f t="array" aca="1" ref="G96" ca="1">LohnSt26(LZZ,G$60,Faktor4,$B96,lzzfrei,1,300,1,kvz,1,PVSachsen,AnzahlKFB,sonst,mehrj,abfind,vjbrutt,$A96)</f>
        <v>#NAME?</v>
      </c>
      <c r="H96" s="238" t="e" cm="1">
        <f t="array" aca="1" ref="H96" ca="1">LohnSt26(LZZ,H$60,Faktor4,$B96,lzzfrei,1,0,1,kvz,1,PVSachsen,AnzahlKFB,sonst,mehrj,abfind,vjbrutt,$A96)</f>
        <v>#NAME?</v>
      </c>
      <c r="J96" s="309">
        <v>25670</v>
      </c>
      <c r="K96" s="307">
        <v>23881</v>
      </c>
      <c r="L96" s="307">
        <v>16098</v>
      </c>
      <c r="M96" s="307">
        <v>25670</v>
      </c>
      <c r="N96" s="307">
        <v>32579</v>
      </c>
      <c r="O96" s="307">
        <v>34623</v>
      </c>
      <c r="Q96" s="209" t="e">
        <f t="shared" ca="1" si="24"/>
        <v>#NAME?</v>
      </c>
      <c r="R96" s="209" t="e">
        <f t="shared" ca="1" si="24"/>
        <v>#NAME?</v>
      </c>
      <c r="S96" s="209" t="e">
        <f t="shared" ca="1" si="24"/>
        <v>#NAME?</v>
      </c>
      <c r="T96" s="209" t="e">
        <f t="shared" ca="1" si="24"/>
        <v>#NAME?</v>
      </c>
      <c r="U96" s="209" t="e">
        <f t="shared" ca="1" si="24"/>
        <v>#NAME?</v>
      </c>
      <c r="V96" s="209" t="e">
        <f t="shared" ca="1" si="24"/>
        <v>#NAME?</v>
      </c>
    </row>
    <row r="97" spans="1:22" ht="11.4" thickTop="1" thickBot="1" x14ac:dyDescent="0.25">
      <c r="A97" s="212">
        <f t="shared" si="21"/>
        <v>1</v>
      </c>
      <c r="B97" s="251">
        <v>95000</v>
      </c>
      <c r="C97" s="238" t="e" cm="1">
        <f t="array" aca="1" ref="C97" ca="1">LohnSt26(LZZ,C$60,Faktor4,$B97,lzzfrei,1,300,1,kvz,1,PVSachsen,AnzahlKFB,sonst,mehrj,abfind,vjbrutt,$A97)</f>
        <v>#NAME?</v>
      </c>
      <c r="D97" s="238" t="e" cm="1">
        <f t="array" aca="1" ref="D97" ca="1">LohnSt26(LZZ,D$60,Faktor4,$B97,lzzfrei,1,300,1,kvz,1,PVSachsen,AnzahlKFB,sonst,mehrj,abfind,vjbrutt,$A97)</f>
        <v>#NAME?</v>
      </c>
      <c r="E97" s="238" t="e" cm="1">
        <f t="array" aca="1" ref="E97" ca="1">LohnSt26(LZZ,E$60,Faktor4,$B97,lzzfrei,1,500,1,kvz,1,PVSachsen,AnzahlKFB,sonst,mehrj,abfind,vjbrutt,$A97)</f>
        <v>#NAME?</v>
      </c>
      <c r="F97" s="238" t="e" cm="1">
        <f t="array" aca="1" ref="F97" ca="1">LohnSt26(LZZ,F$60,Faktor4,$B97,lzzfrei,1,300,1,kvz,1,PVSachsen,AnzahlKFB,sonst,mehrj,abfind,vjbrutt,$A97)</f>
        <v>#NAME?</v>
      </c>
      <c r="G97" s="238" t="e" cm="1">
        <f t="array" aca="1" ref="G97" ca="1">LohnSt26(LZZ,G$60,Faktor4,$B97,lzzfrei,1,300,1,kvz,1,PVSachsen,AnzahlKFB,sonst,mehrj,abfind,vjbrutt,$A97)</f>
        <v>#NAME?</v>
      </c>
      <c r="H97" s="238" t="e" cm="1">
        <f t="array" aca="1" ref="H97" ca="1">LohnSt26(LZZ,H$60,Faktor4,$B97,lzzfrei,1,0,1,kvz,1,PVSachsen,AnzahlKFB,sonst,mehrj,abfind,vjbrutt,$A97)</f>
        <v>#NAME?</v>
      </c>
      <c r="J97" s="309">
        <v>26720</v>
      </c>
      <c r="K97" s="307">
        <v>24931</v>
      </c>
      <c r="L97" s="307">
        <v>16918</v>
      </c>
      <c r="M97" s="307">
        <v>26720</v>
      </c>
      <c r="N97" s="307">
        <v>33629</v>
      </c>
      <c r="O97" s="307">
        <v>35673</v>
      </c>
      <c r="Q97" s="209" t="e">
        <f t="shared" ca="1" si="24"/>
        <v>#NAME?</v>
      </c>
      <c r="R97" s="209" t="e">
        <f t="shared" ca="1" si="24"/>
        <v>#NAME?</v>
      </c>
      <c r="S97" s="209" t="e">
        <f t="shared" ca="1" si="24"/>
        <v>#NAME?</v>
      </c>
      <c r="T97" s="209" t="e">
        <f t="shared" ca="1" si="24"/>
        <v>#NAME?</v>
      </c>
      <c r="U97" s="209" t="e">
        <f t="shared" ca="1" si="24"/>
        <v>#NAME?</v>
      </c>
      <c r="V97" s="209" t="e">
        <f t="shared" ca="1" si="24"/>
        <v>#NAME?</v>
      </c>
    </row>
    <row r="98" spans="1:22" ht="11.4" thickTop="1" thickBot="1" x14ac:dyDescent="0.25">
      <c r="A98" s="212">
        <f t="shared" ref="A98:A103" si="25">A52</f>
        <v>1</v>
      </c>
      <c r="B98" s="251">
        <v>97500</v>
      </c>
      <c r="C98" s="238" t="e" cm="1">
        <f t="array" aca="1" ref="C98" ca="1">LohnSt26(LZZ,C$60,Faktor4,$B98,lzzfrei,1,300,1,kvz,1,PVSachsen,AnzahlKFB,sonst,mehrj,abfind,vjbrutt,$A98)</f>
        <v>#NAME?</v>
      </c>
      <c r="D98" s="238" t="e" cm="1">
        <f t="array" aca="1" ref="D98" ca="1">LohnSt26(LZZ,D$60,Faktor4,$B98,lzzfrei,1,300,1,kvz,1,PVSachsen,AnzahlKFB,sonst,mehrj,abfind,vjbrutt,$A98)</f>
        <v>#NAME?</v>
      </c>
      <c r="E98" s="238" t="e" cm="1">
        <f t="array" aca="1" ref="E98" ca="1">LohnSt26(LZZ,E$60,Faktor4,$B98,lzzfrei,1,500,1,kvz,1,PVSachsen,AnzahlKFB,sonst,mehrj,abfind,vjbrutt,$A98)</f>
        <v>#NAME?</v>
      </c>
      <c r="F98" s="238" t="e" cm="1">
        <f t="array" aca="1" ref="F98" ca="1">LohnSt26(LZZ,F$60,Faktor4,$B98,lzzfrei,1,300,1,kvz,1,PVSachsen,AnzahlKFB,sonst,mehrj,abfind,vjbrutt,$A98)</f>
        <v>#NAME?</v>
      </c>
      <c r="G98" s="238" t="e" cm="1">
        <f t="array" aca="1" ref="G98" ca="1">LohnSt26(LZZ,G$60,Faktor4,$B98,lzzfrei,1,300,1,kvz,1,PVSachsen,AnzahlKFB,sonst,mehrj,abfind,vjbrutt,$A98)</f>
        <v>#NAME?</v>
      </c>
      <c r="H98" s="238" t="e" cm="1">
        <f t="array" aca="1" ref="H98" ca="1">LohnSt26(LZZ,H$60,Faktor4,$B98,lzzfrei,1,0,1,kvz,1,PVSachsen,AnzahlKFB,sonst,mehrj,abfind,vjbrutt,$A98)</f>
        <v>#NAME?</v>
      </c>
      <c r="J98" s="309">
        <v>27770</v>
      </c>
      <c r="K98" s="307">
        <v>25981</v>
      </c>
      <c r="L98" s="307">
        <v>17748</v>
      </c>
      <c r="M98" s="307">
        <v>27770</v>
      </c>
      <c r="N98" s="307">
        <v>34679</v>
      </c>
      <c r="O98" s="307">
        <v>36723</v>
      </c>
      <c r="Q98" s="209" t="e">
        <f t="shared" ca="1" si="24"/>
        <v>#NAME?</v>
      </c>
      <c r="R98" s="209" t="e">
        <f t="shared" ca="1" si="24"/>
        <v>#NAME?</v>
      </c>
      <c r="S98" s="209" t="e">
        <f t="shared" ca="1" si="24"/>
        <v>#NAME?</v>
      </c>
      <c r="T98" s="209" t="e">
        <f t="shared" ca="1" si="24"/>
        <v>#NAME?</v>
      </c>
      <c r="U98" s="209" t="e">
        <f t="shared" ca="1" si="24"/>
        <v>#NAME?</v>
      </c>
      <c r="V98" s="209" t="e">
        <f t="shared" ca="1" si="24"/>
        <v>#NAME?</v>
      </c>
    </row>
    <row r="99" spans="1:22" ht="11.4" thickTop="1" thickBot="1" x14ac:dyDescent="0.25">
      <c r="A99" s="212">
        <f t="shared" si="25"/>
        <v>1</v>
      </c>
      <c r="B99" s="251">
        <v>100000</v>
      </c>
      <c r="C99" s="238" t="e" cm="1">
        <f t="array" aca="1" ref="C99" ca="1">LohnSt26(LZZ,C$60,Faktor4,$B99,lzzfrei,1,300,1,kvz,1,PVSachsen,AnzahlKFB,sonst,mehrj,abfind,vjbrutt,$A99)</f>
        <v>#NAME?</v>
      </c>
      <c r="D99" s="238" t="e" cm="1">
        <f t="array" aca="1" ref="D99" ca="1">LohnSt26(LZZ,D$60,Faktor4,$B99,lzzfrei,1,300,1,kvz,1,PVSachsen,AnzahlKFB,sonst,mehrj,abfind,vjbrutt,$A99)</f>
        <v>#NAME?</v>
      </c>
      <c r="E99" s="238" t="e" cm="1">
        <f t="array" aca="1" ref="E99" ca="1">LohnSt26(LZZ,E$60,Faktor4,$B99,lzzfrei,1,500,1,kvz,1,PVSachsen,AnzahlKFB,sonst,mehrj,abfind,vjbrutt,$A99)</f>
        <v>#NAME?</v>
      </c>
      <c r="F99" s="238" t="e" cm="1">
        <f t="array" aca="1" ref="F99" ca="1">LohnSt26(LZZ,F$60,Faktor4,$B99,lzzfrei,1,300,1,kvz,1,PVSachsen,AnzahlKFB,sonst,mehrj,abfind,vjbrutt,$A99)</f>
        <v>#NAME?</v>
      </c>
      <c r="G99" s="238" t="e" cm="1">
        <f t="array" aca="1" ref="G99" ca="1">LohnSt26(LZZ,G$60,Faktor4,$B99,lzzfrei,1,300,1,kvz,1,PVSachsen,AnzahlKFB,sonst,mehrj,abfind,vjbrutt,$A99)</f>
        <v>#NAME?</v>
      </c>
      <c r="H99" s="238" t="e" cm="1">
        <f t="array" aca="1" ref="H99" ca="1">LohnSt26(LZZ,H$60,Faktor4,$B99,lzzfrei,1,0,1,kvz,1,PVSachsen,AnzahlKFB,sonst,mehrj,abfind,vjbrutt,$A99)</f>
        <v>#NAME?</v>
      </c>
      <c r="J99" s="309">
        <v>28820</v>
      </c>
      <c r="K99" s="307">
        <v>27031</v>
      </c>
      <c r="L99" s="307">
        <v>18590</v>
      </c>
      <c r="M99" s="307">
        <v>28820</v>
      </c>
      <c r="N99" s="307">
        <v>35729</v>
      </c>
      <c r="O99" s="307">
        <v>37773</v>
      </c>
      <c r="Q99" s="209" t="e">
        <f t="shared" ca="1" si="24"/>
        <v>#NAME?</v>
      </c>
      <c r="R99" s="209" t="e">
        <f t="shared" ca="1" si="24"/>
        <v>#NAME?</v>
      </c>
      <c r="S99" s="209" t="e">
        <f t="shared" ca="1" si="24"/>
        <v>#NAME?</v>
      </c>
      <c r="T99" s="209" t="e">
        <f t="shared" ca="1" si="24"/>
        <v>#NAME?</v>
      </c>
      <c r="U99" s="209" t="e">
        <f t="shared" ca="1" si="24"/>
        <v>#NAME?</v>
      </c>
      <c r="V99" s="209" t="e">
        <f t="shared" ca="1" si="24"/>
        <v>#NAME?</v>
      </c>
    </row>
    <row r="100" spans="1:22" ht="11.4" thickTop="1" thickBot="1" x14ac:dyDescent="0.25">
      <c r="A100" s="212">
        <f t="shared" si="25"/>
        <v>1</v>
      </c>
      <c r="B100" s="251">
        <v>102500</v>
      </c>
      <c r="C100" s="238" t="e" cm="1">
        <f t="array" aca="1" ref="C100" ca="1">LohnSt26(LZZ,C$60,Faktor4,$B100,lzzfrei,1,300,1,kvz,1,PVSachsen,AnzahlKFB,sonst,mehrj,abfind,vjbrutt,$A100)</f>
        <v>#NAME?</v>
      </c>
      <c r="D100" s="238" t="e" cm="1">
        <f t="array" aca="1" ref="D100" ca="1">LohnSt26(LZZ,D$60,Faktor4,$B100,lzzfrei,1,300,1,kvz,1,PVSachsen,AnzahlKFB,sonst,mehrj,abfind,vjbrutt,$A100)</f>
        <v>#NAME?</v>
      </c>
      <c r="E100" s="238" t="e" cm="1">
        <f t="array" aca="1" ref="E100" ca="1">LohnSt26(LZZ,E$60,Faktor4,$B100,lzzfrei,1,500,1,kvz,1,PVSachsen,AnzahlKFB,sonst,mehrj,abfind,vjbrutt,$A100)</f>
        <v>#NAME?</v>
      </c>
      <c r="F100" s="238" t="e" cm="1">
        <f t="array" aca="1" ref="F100" ca="1">LohnSt26(LZZ,F$60,Faktor4,$B100,lzzfrei,1,300,1,kvz,1,PVSachsen,AnzahlKFB,sonst,mehrj,abfind,vjbrutt,$A100)</f>
        <v>#NAME?</v>
      </c>
      <c r="G100" s="238" t="e" cm="1">
        <f t="array" aca="1" ref="G100" ca="1">LohnSt26(LZZ,G$60,Faktor4,$B100,lzzfrei,1,300,1,kvz,1,PVSachsen,AnzahlKFB,sonst,mehrj,abfind,vjbrutt,$A100)</f>
        <v>#NAME?</v>
      </c>
      <c r="H100" s="238" t="e" cm="1">
        <f t="array" aca="1" ref="H100" ca="1">LohnSt26(LZZ,H$60,Faktor4,$B100,lzzfrei,1,0,1,kvz,1,PVSachsen,AnzahlKFB,sonst,mehrj,abfind,vjbrutt,$A100)</f>
        <v>#NAME?</v>
      </c>
      <c r="J100" s="309">
        <v>29870</v>
      </c>
      <c r="K100" s="307">
        <v>28081</v>
      </c>
      <c r="L100" s="307">
        <v>19442</v>
      </c>
      <c r="M100" s="307">
        <v>29870</v>
      </c>
      <c r="N100" s="307">
        <v>36779</v>
      </c>
      <c r="O100" s="307">
        <v>38823</v>
      </c>
      <c r="Q100" s="209" t="e">
        <f t="shared" ref="Q100:Q103" ca="1" si="26">J100-C100</f>
        <v>#NAME?</v>
      </c>
      <c r="R100" s="209" t="e">
        <f t="shared" ref="R100:R103" ca="1" si="27">K100-D100</f>
        <v>#NAME?</v>
      </c>
      <c r="S100" s="209" t="e">
        <f t="shared" ref="S100:S103" ca="1" si="28">L100-E100</f>
        <v>#NAME?</v>
      </c>
      <c r="T100" s="209" t="e">
        <f t="shared" ref="T100:T103" ca="1" si="29">M100-F100</f>
        <v>#NAME?</v>
      </c>
      <c r="U100" s="209" t="e">
        <f t="shared" ref="U100:U103" ca="1" si="30">N100-G100</f>
        <v>#NAME?</v>
      </c>
      <c r="V100" s="209" t="e">
        <f t="shared" ref="V100:V103" ca="1" si="31">O100-H100</f>
        <v>#NAME?</v>
      </c>
    </row>
    <row r="101" spans="1:22" ht="11.4" thickTop="1" thickBot="1" x14ac:dyDescent="0.25">
      <c r="A101" s="212">
        <f t="shared" si="25"/>
        <v>1</v>
      </c>
      <c r="B101" s="251">
        <v>105000</v>
      </c>
      <c r="C101" s="238" t="e" cm="1">
        <f t="array" aca="1" ref="C101" ca="1">LohnSt26(LZZ,C$60,Faktor4,$B101,lzzfrei,1,300,1,kvz,1,PVSachsen,AnzahlKFB,sonst,mehrj,abfind,vjbrutt,$A101)</f>
        <v>#NAME?</v>
      </c>
      <c r="D101" s="238" t="e" cm="1">
        <f t="array" aca="1" ref="D101" ca="1">LohnSt26(LZZ,D$60,Faktor4,$B101,lzzfrei,1,300,1,kvz,1,PVSachsen,AnzahlKFB,sonst,mehrj,abfind,vjbrutt,$A101)</f>
        <v>#NAME?</v>
      </c>
      <c r="E101" s="238" t="e" cm="1">
        <f t="array" aca="1" ref="E101" ca="1">LohnSt26(LZZ,E$60,Faktor4,$B101,lzzfrei,1,500,1,kvz,1,PVSachsen,AnzahlKFB,sonst,mehrj,abfind,vjbrutt,$A101)</f>
        <v>#NAME?</v>
      </c>
      <c r="F101" s="238" t="e" cm="1">
        <f t="array" aca="1" ref="F101" ca="1">LohnSt26(LZZ,F$60,Faktor4,$B101,lzzfrei,1,300,1,kvz,1,PVSachsen,AnzahlKFB,sonst,mehrj,abfind,vjbrutt,$A101)</f>
        <v>#NAME?</v>
      </c>
      <c r="G101" s="238" t="e" cm="1">
        <f t="array" aca="1" ref="G101" ca="1">LohnSt26(LZZ,G$60,Faktor4,$B101,lzzfrei,1,300,1,kvz,1,PVSachsen,AnzahlKFB,sonst,mehrj,abfind,vjbrutt,$A101)</f>
        <v>#NAME?</v>
      </c>
      <c r="H101" s="238" t="e" cm="1">
        <f t="array" aca="1" ref="H101" ca="1">LohnSt26(LZZ,H$60,Faktor4,$B101,lzzfrei,1,0,1,kvz,1,PVSachsen,AnzahlKFB,sonst,mehrj,abfind,vjbrutt,$A101)</f>
        <v>#NAME?</v>
      </c>
      <c r="J101" s="309">
        <v>30920</v>
      </c>
      <c r="K101" s="307">
        <v>29131</v>
      </c>
      <c r="L101" s="307">
        <v>20304</v>
      </c>
      <c r="M101" s="307">
        <v>30920</v>
      </c>
      <c r="N101" s="307">
        <v>37829</v>
      </c>
      <c r="O101" s="307">
        <v>39873</v>
      </c>
      <c r="Q101" s="209" t="e">
        <f t="shared" ca="1" si="26"/>
        <v>#NAME?</v>
      </c>
      <c r="R101" s="209" t="e">
        <f t="shared" ca="1" si="27"/>
        <v>#NAME?</v>
      </c>
      <c r="S101" s="209" t="e">
        <f t="shared" ca="1" si="28"/>
        <v>#NAME?</v>
      </c>
      <c r="T101" s="209" t="e">
        <f t="shared" ca="1" si="29"/>
        <v>#NAME?</v>
      </c>
      <c r="U101" s="209" t="e">
        <f t="shared" ca="1" si="30"/>
        <v>#NAME?</v>
      </c>
      <c r="V101" s="209" t="e">
        <f t="shared" ca="1" si="31"/>
        <v>#NAME?</v>
      </c>
    </row>
    <row r="102" spans="1:22" ht="11.4" thickTop="1" thickBot="1" x14ac:dyDescent="0.25">
      <c r="A102" s="212">
        <f t="shared" si="25"/>
        <v>1</v>
      </c>
      <c r="B102" s="251">
        <v>107500</v>
      </c>
      <c r="C102" s="238" t="e" cm="1">
        <f t="array" aca="1" ref="C102" ca="1">LohnSt26(LZZ,C$60,Faktor4,$B102,lzzfrei,1,300,1,kvz,1,PVSachsen,AnzahlKFB,sonst,mehrj,abfind,vjbrutt,$A102)</f>
        <v>#NAME?</v>
      </c>
      <c r="D102" s="238" t="e" cm="1">
        <f t="array" aca="1" ref="D102" ca="1">LohnSt26(LZZ,D$60,Faktor4,$B102,lzzfrei,1,300,1,kvz,1,PVSachsen,AnzahlKFB,sonst,mehrj,abfind,vjbrutt,$A102)</f>
        <v>#NAME?</v>
      </c>
      <c r="E102" s="238" t="e" cm="1">
        <f t="array" aca="1" ref="E102" ca="1">LohnSt26(LZZ,E$60,Faktor4,$B102,lzzfrei,1,500,1,kvz,1,PVSachsen,AnzahlKFB,sonst,mehrj,abfind,vjbrutt,$A102)</f>
        <v>#NAME?</v>
      </c>
      <c r="F102" s="238" t="e" cm="1">
        <f t="array" aca="1" ref="F102" ca="1">LohnSt26(LZZ,F$60,Faktor4,$B102,lzzfrei,1,300,1,kvz,1,PVSachsen,AnzahlKFB,sonst,mehrj,abfind,vjbrutt,$A102)</f>
        <v>#NAME?</v>
      </c>
      <c r="G102" s="238" t="e" cm="1">
        <f t="array" aca="1" ref="G102" ca="1">LohnSt26(LZZ,G$60,Faktor4,$B102,lzzfrei,1,300,1,kvz,1,PVSachsen,AnzahlKFB,sonst,mehrj,abfind,vjbrutt,$A102)</f>
        <v>#NAME?</v>
      </c>
      <c r="H102" s="238" t="e" cm="1">
        <f t="array" aca="1" ref="H102" ca="1">LohnSt26(LZZ,H$60,Faktor4,$B102,lzzfrei,1,0,1,kvz,1,PVSachsen,AnzahlKFB,sonst,mehrj,abfind,vjbrutt,$A102)</f>
        <v>#NAME?</v>
      </c>
      <c r="J102" s="309">
        <v>31970</v>
      </c>
      <c r="K102" s="307">
        <v>30181</v>
      </c>
      <c r="L102" s="307">
        <v>21178</v>
      </c>
      <c r="M102" s="307">
        <v>31970</v>
      </c>
      <c r="N102" s="307">
        <v>38879</v>
      </c>
      <c r="O102" s="307">
        <v>40923</v>
      </c>
      <c r="Q102" s="209" t="e">
        <f t="shared" ca="1" si="26"/>
        <v>#NAME?</v>
      </c>
      <c r="R102" s="209" t="e">
        <f t="shared" ca="1" si="27"/>
        <v>#NAME?</v>
      </c>
      <c r="S102" s="209" t="e">
        <f t="shared" ca="1" si="28"/>
        <v>#NAME?</v>
      </c>
      <c r="T102" s="209" t="e">
        <f t="shared" ca="1" si="29"/>
        <v>#NAME?</v>
      </c>
      <c r="U102" s="209" t="e">
        <f t="shared" ca="1" si="30"/>
        <v>#NAME?</v>
      </c>
      <c r="V102" s="209" t="e">
        <f t="shared" ca="1" si="31"/>
        <v>#NAME?</v>
      </c>
    </row>
    <row r="103" spans="1:22" ht="11.4" thickTop="1" thickBot="1" x14ac:dyDescent="0.25">
      <c r="A103" s="212">
        <f t="shared" si="25"/>
        <v>1</v>
      </c>
      <c r="B103" s="251">
        <v>110000</v>
      </c>
      <c r="C103" s="238" t="e" cm="1">
        <f t="array" aca="1" ref="C103" ca="1">LohnSt26(LZZ,C$60,Faktor4,$B103,lzzfrei,1,300,1,kvz,1,PVSachsen,AnzahlKFB,sonst,mehrj,abfind,vjbrutt,$A103)</f>
        <v>#NAME?</v>
      </c>
      <c r="D103" s="238" t="e" cm="1">
        <f t="array" aca="1" ref="D103" ca="1">LohnSt26(LZZ,D$60,Faktor4,$B103,lzzfrei,1,300,1,kvz,1,PVSachsen,AnzahlKFB,sonst,mehrj,abfind,vjbrutt,$A103)</f>
        <v>#NAME?</v>
      </c>
      <c r="E103" s="238" t="e" cm="1">
        <f t="array" aca="1" ref="E103" ca="1">LohnSt26(LZZ,E$60,Faktor4,$B103,lzzfrei,1,500,1,kvz,1,PVSachsen,AnzahlKFB,sonst,mehrj,abfind,vjbrutt,$A103)</f>
        <v>#NAME?</v>
      </c>
      <c r="F103" s="238" t="e" cm="1">
        <f t="array" aca="1" ref="F103" ca="1">LohnSt26(LZZ,F$60,Faktor4,$B103,lzzfrei,1,300,1,kvz,1,PVSachsen,AnzahlKFB,sonst,mehrj,abfind,vjbrutt,$A103)</f>
        <v>#NAME?</v>
      </c>
      <c r="G103" s="238" t="e" cm="1">
        <f t="array" aca="1" ref="G103" ca="1">LohnSt26(LZZ,G$60,Faktor4,$B103,lzzfrei,1,300,1,kvz,1,PVSachsen,AnzahlKFB,sonst,mehrj,abfind,vjbrutt,$A103)</f>
        <v>#NAME?</v>
      </c>
      <c r="H103" s="238" t="e" cm="1">
        <f t="array" aca="1" ref="H103" ca="1">LohnSt26(LZZ,H$60,Faktor4,$B103,lzzfrei,1,0,1,kvz,1,PVSachsen,AnzahlKFB,sonst,mehrj,abfind,vjbrutt,$A103)</f>
        <v>#NAME?</v>
      </c>
      <c r="J103" s="309">
        <v>33020</v>
      </c>
      <c r="K103" s="307">
        <v>31231</v>
      </c>
      <c r="L103" s="307">
        <v>22062</v>
      </c>
      <c r="M103" s="307">
        <v>33020</v>
      </c>
      <c r="N103" s="307">
        <v>39929</v>
      </c>
      <c r="O103" s="307">
        <v>41973</v>
      </c>
      <c r="Q103" s="209" t="e">
        <f t="shared" ca="1" si="26"/>
        <v>#NAME?</v>
      </c>
      <c r="R103" s="209" t="e">
        <f t="shared" ca="1" si="27"/>
        <v>#NAME?</v>
      </c>
      <c r="S103" s="209" t="e">
        <f t="shared" ca="1" si="28"/>
        <v>#NAME?</v>
      </c>
      <c r="T103" s="209" t="e">
        <f t="shared" ca="1" si="29"/>
        <v>#NAME?</v>
      </c>
      <c r="U103" s="209" t="e">
        <f t="shared" ca="1" si="30"/>
        <v>#NAME?</v>
      </c>
      <c r="V103" s="209" t="e">
        <f t="shared" ca="1" si="31"/>
        <v>#NAME?</v>
      </c>
    </row>
    <row r="104" spans="1:22" ht="10.8" thickTop="1" x14ac:dyDescent="0.2">
      <c r="B104" s="251" t="s">
        <v>0</v>
      </c>
    </row>
    <row r="106" spans="1:22" x14ac:dyDescent="0.2">
      <c r="C106" s="313" t="s">
        <v>432</v>
      </c>
    </row>
  </sheetData>
  <conditionalFormatting sqref="Q61:V103">
    <cfRule type="cellIs" dxfId="2" priority="1" operator="equal">
      <formula>0</formula>
    </cfRule>
    <cfRule type="cellIs" dxfId="1" priority="3" operator="greaterThan">
      <formula>0</formula>
    </cfRule>
  </conditionalFormatting>
  <conditionalFormatting sqref="Q15:V57">
    <cfRule type="cellIs" dxfId="0" priority="2" operator="equal">
      <formula>0</formula>
    </cfRule>
  </conditionalFormatting>
  <pageMargins left="0.70866141732283472" right="0.70866141732283472" top="0.78740157480314965" bottom="0.78740157480314965" header="0.31496062992125984" footer="0.31496062992125984"/>
  <pageSetup paperSize="9" scale="53" fitToHeight="2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41">
    <pageSetUpPr fitToPage="1"/>
  </sheetPr>
  <dimension ref="A1:AJ490"/>
  <sheetViews>
    <sheetView topLeftCell="A13" zoomScale="70" zoomScaleNormal="70" zoomScaleSheetLayoutView="90" workbookViewId="0">
      <selection activeCell="E22" sqref="E22"/>
    </sheetView>
  </sheetViews>
  <sheetFormatPr baseColWidth="10" defaultColWidth="11.375" defaultRowHeight="14.1" customHeight="1" x14ac:dyDescent="0.25"/>
  <cols>
    <col min="1" max="1" width="11.75" style="1" customWidth="1"/>
    <col min="2" max="2" width="16.125" style="50" customWidth="1"/>
    <col min="3" max="3" width="57.125" style="2" customWidth="1"/>
    <col min="4" max="4" width="23.75" style="2" customWidth="1"/>
    <col min="5" max="5" width="18.75" style="2" customWidth="1"/>
    <col min="6" max="6" width="18" style="2" customWidth="1"/>
    <col min="7" max="7" width="18.625" style="2" customWidth="1"/>
    <col min="8" max="8" width="18.875" style="2" customWidth="1"/>
    <col min="9" max="9" width="18" style="2" customWidth="1"/>
    <col min="10" max="10" width="18.375" style="2" customWidth="1"/>
    <col min="11" max="11" width="3.375" style="2" customWidth="1"/>
    <col min="12" max="12" width="22.75" style="2" customWidth="1"/>
    <col min="13" max="13" width="18.125" style="2" customWidth="1"/>
    <col min="14" max="14" width="15" style="2" customWidth="1"/>
    <col min="15" max="15" width="13.125" style="2" customWidth="1"/>
    <col min="16" max="16" width="14.625" style="2" customWidth="1"/>
    <col min="17" max="17" width="15.125" style="2" customWidth="1"/>
    <col min="18" max="18" width="16" style="2" customWidth="1"/>
    <col min="19" max="16384" width="11.375" style="2"/>
  </cols>
  <sheetData>
    <row r="1" spans="1:16" s="278" customFormat="1" ht="14.1" customHeight="1" x14ac:dyDescent="0.25">
      <c r="A1" s="276"/>
      <c r="B1" s="277"/>
    </row>
    <row r="2" spans="1:16" s="281" customFormat="1" ht="37.5" customHeight="1" x14ac:dyDescent="0.2">
      <c r="A2" s="279"/>
      <c r="B2" s="280" t="s">
        <v>404</v>
      </c>
      <c r="C2" s="283" t="s">
        <v>402</v>
      </c>
      <c r="E2" s="284">
        <v>2026</v>
      </c>
      <c r="F2" s="391" t="s">
        <v>406</v>
      </c>
      <c r="G2" s="391"/>
      <c r="H2" s="391"/>
      <c r="I2" s="391"/>
      <c r="J2" s="391"/>
      <c r="K2" s="391"/>
      <c r="L2" s="391"/>
      <c r="M2" s="282"/>
      <c r="N2" s="282"/>
      <c r="O2" s="282"/>
      <c r="P2" s="282"/>
    </row>
    <row r="3" spans="1:16" ht="14.1" customHeight="1" x14ac:dyDescent="0.3">
      <c r="D3" s="39" t="s">
        <v>103</v>
      </c>
      <c r="E3" s="130" t="s">
        <v>403</v>
      </c>
      <c r="F3" s="4"/>
      <c r="G3" s="5"/>
      <c r="M3" s="7"/>
      <c r="N3" s="7"/>
      <c r="O3" s="7"/>
      <c r="P3" s="7"/>
    </row>
    <row r="4" spans="1:16" ht="14.1" customHeight="1" x14ac:dyDescent="0.25">
      <c r="B4" s="50" t="s">
        <v>1</v>
      </c>
      <c r="C4" s="2" t="s">
        <v>2</v>
      </c>
      <c r="D4" s="139" t="s">
        <v>3</v>
      </c>
      <c r="E4" s="130">
        <v>1</v>
      </c>
      <c r="F4" s="138" t="s">
        <v>178</v>
      </c>
      <c r="G4" s="138"/>
      <c r="H4" s="138"/>
      <c r="I4" s="138"/>
      <c r="J4" s="138"/>
      <c r="K4" s="138"/>
      <c r="L4" s="138"/>
      <c r="M4" s="7"/>
      <c r="N4" s="7" t="s">
        <v>430</v>
      </c>
      <c r="O4" s="298" t="s">
        <v>0</v>
      </c>
      <c r="P4" s="7"/>
    </row>
    <row r="5" spans="1:16" ht="14.1" customHeight="1" x14ac:dyDescent="0.25">
      <c r="B5" s="50" t="s">
        <v>4</v>
      </c>
      <c r="C5" s="2" t="s">
        <v>5</v>
      </c>
      <c r="D5" s="139" t="s">
        <v>6</v>
      </c>
      <c r="E5" s="130"/>
      <c r="F5" s="138" t="s">
        <v>401</v>
      </c>
      <c r="G5" s="138"/>
      <c r="H5" s="138"/>
      <c r="I5" s="138"/>
      <c r="J5" s="138"/>
      <c r="K5" s="138"/>
      <c r="L5" s="138"/>
      <c r="M5" s="7"/>
      <c r="N5" s="7" t="s">
        <v>431</v>
      </c>
      <c r="O5" s="298" t="e" cm="1">
        <f t="array" aca="1" ref="O5" ca="1">speicherdatum()</f>
        <v>#NAME?</v>
      </c>
      <c r="P5" s="7"/>
    </row>
    <row r="6" spans="1:16" ht="14.1" customHeight="1" x14ac:dyDescent="0.25">
      <c r="B6" s="50" t="s">
        <v>7</v>
      </c>
      <c r="C6" s="2" t="s">
        <v>8</v>
      </c>
      <c r="D6" s="139" t="s">
        <v>9</v>
      </c>
      <c r="E6" s="131">
        <v>1</v>
      </c>
      <c r="F6" s="138" t="s">
        <v>174</v>
      </c>
      <c r="G6" s="138"/>
      <c r="H6" s="138"/>
      <c r="I6" s="138"/>
      <c r="J6" s="138"/>
      <c r="K6" s="138"/>
      <c r="L6" s="138"/>
      <c r="M6" s="7"/>
      <c r="N6" s="7"/>
      <c r="O6" s="7"/>
      <c r="P6" s="7"/>
    </row>
    <row r="7" spans="1:16" ht="19.5" customHeight="1" x14ac:dyDescent="0.25">
      <c r="B7" s="50" t="s">
        <v>10</v>
      </c>
      <c r="C7" s="2" t="s">
        <v>11</v>
      </c>
      <c r="D7" s="139" t="s">
        <v>12</v>
      </c>
      <c r="E7" s="132">
        <v>95000</v>
      </c>
      <c r="F7" s="138" t="s">
        <v>175</v>
      </c>
      <c r="G7" s="138"/>
      <c r="H7" s="138"/>
      <c r="I7" s="138"/>
      <c r="J7" s="138"/>
      <c r="K7" s="138"/>
      <c r="L7" s="138"/>
      <c r="M7" s="7"/>
      <c r="N7" s="7"/>
      <c r="O7" s="7"/>
      <c r="P7" s="7"/>
    </row>
    <row r="8" spans="1:16" ht="14.1" customHeight="1" x14ac:dyDescent="0.25">
      <c r="B8" s="50" t="s">
        <v>13</v>
      </c>
      <c r="C8" s="2" t="s">
        <v>348</v>
      </c>
      <c r="D8" s="139" t="s">
        <v>14</v>
      </c>
      <c r="E8" s="191">
        <v>0</v>
      </c>
      <c r="F8" s="138" t="s">
        <v>118</v>
      </c>
      <c r="G8" s="138"/>
      <c r="H8" s="138"/>
      <c r="I8" s="138"/>
      <c r="J8" s="138"/>
      <c r="K8" s="138"/>
      <c r="L8" s="138"/>
      <c r="M8" s="7"/>
      <c r="N8" s="7"/>
      <c r="O8" s="7"/>
      <c r="P8" s="7"/>
    </row>
    <row r="9" spans="1:16" ht="14.1" customHeight="1" x14ac:dyDescent="0.25">
      <c r="B9" s="50" t="s">
        <v>15</v>
      </c>
      <c r="C9" s="2" t="s">
        <v>16</v>
      </c>
      <c r="D9" s="139" t="s">
        <v>469</v>
      </c>
      <c r="E9" s="130">
        <v>0</v>
      </c>
      <c r="F9" s="138" t="s">
        <v>467</v>
      </c>
      <c r="G9" s="138"/>
      <c r="H9" s="138"/>
      <c r="I9" s="138"/>
      <c r="J9" s="138"/>
      <c r="K9" s="138"/>
      <c r="L9" s="318" t="e">
        <f ca="1">"RVSatz= "&amp;H103</f>
        <v>#NAME?</v>
      </c>
      <c r="M9" s="7" t="str">
        <f>IF(RVStatus=0,"gesetzl. RV + gesetzl. ALV","Keine Rentenversicherung?")</f>
        <v>gesetzl. RV + gesetzl. ALV</v>
      </c>
      <c r="N9" s="7"/>
      <c r="O9" s="7"/>
      <c r="P9" s="7"/>
    </row>
    <row r="10" spans="1:16" ht="14.1" customHeight="1" x14ac:dyDescent="0.25">
      <c r="B10" s="50" t="s">
        <v>18</v>
      </c>
      <c r="C10" s="2" t="s">
        <v>19</v>
      </c>
      <c r="D10" s="139" t="s">
        <v>18</v>
      </c>
      <c r="E10" s="133">
        <v>0</v>
      </c>
      <c r="F10" s="138" t="s">
        <v>170</v>
      </c>
      <c r="G10" s="138"/>
      <c r="H10" s="138"/>
      <c r="I10" s="138"/>
      <c r="J10" s="138"/>
      <c r="K10" s="138"/>
      <c r="L10" s="318"/>
      <c r="M10" s="7"/>
      <c r="N10" s="7"/>
      <c r="O10" s="7"/>
      <c r="P10" s="7"/>
    </row>
    <row r="11" spans="1:16" ht="14.1" customHeight="1" x14ac:dyDescent="0.25">
      <c r="B11" s="50" t="s">
        <v>20</v>
      </c>
      <c r="C11" s="2" t="s">
        <v>398</v>
      </c>
      <c r="D11" s="139" t="s">
        <v>21</v>
      </c>
      <c r="E11" s="130">
        <v>0</v>
      </c>
      <c r="F11" s="138" t="s">
        <v>486</v>
      </c>
      <c r="G11" s="138"/>
      <c r="H11" s="138"/>
      <c r="I11" s="138"/>
      <c r="J11" s="138"/>
      <c r="K11" s="138"/>
      <c r="L11" s="318" t="e">
        <f ca="1">"KVSatz= "&amp;H107</f>
        <v>#NAME?</v>
      </c>
      <c r="M11" s="7" t="str">
        <f>IF(KVStatus=0,"Gesetzl KV/PV","Private KV mit oder ohne AG-Zuschuss !")</f>
        <v>Gesetzl KV/PV</v>
      </c>
      <c r="N11" s="7"/>
      <c r="O11" s="7"/>
      <c r="P11" s="7"/>
    </row>
    <row r="12" spans="1:16" ht="14.1" customHeight="1" x14ac:dyDescent="0.25">
      <c r="B12" s="50" t="s">
        <v>442</v>
      </c>
      <c r="C12" s="2" t="s">
        <v>357</v>
      </c>
      <c r="D12" s="139" t="s">
        <v>22</v>
      </c>
      <c r="E12" s="191">
        <v>0</v>
      </c>
      <c r="F12" s="138" t="s">
        <v>176</v>
      </c>
      <c r="G12" s="138"/>
      <c r="H12" s="138"/>
      <c r="I12" s="138"/>
      <c r="J12" s="138"/>
      <c r="K12" s="138"/>
      <c r="L12" s="318"/>
      <c r="M12" s="7" t="str">
        <f>IF(KVMonat&gt;0,"Beitrag wird um AG-Zuschuss zu KV/kvz/PV gekürzt","Keine Beiträge zur privaten KV/PV ?")</f>
        <v>Keine Beiträge zur privaten KV/PV ?</v>
      </c>
      <c r="N12" s="7"/>
      <c r="O12" s="7"/>
      <c r="P12" s="7"/>
    </row>
    <row r="13" spans="1:16" ht="14.1" customHeight="1" x14ac:dyDescent="0.25">
      <c r="B13" s="50" t="s">
        <v>23</v>
      </c>
      <c r="C13" s="2" t="s">
        <v>24</v>
      </c>
      <c r="D13" s="139" t="s">
        <v>25</v>
      </c>
      <c r="E13" s="134">
        <v>2.9</v>
      </c>
      <c r="F13" s="138" t="s">
        <v>177</v>
      </c>
      <c r="G13" s="138"/>
      <c r="H13" s="138"/>
      <c r="I13" s="138"/>
      <c r="J13" s="138"/>
      <c r="K13" s="138"/>
      <c r="L13" s="318" t="e">
        <f ca="1">"KVZSatz= "&amp;H108</f>
        <v>#NAME?</v>
      </c>
      <c r="M13" s="7" t="str">
        <f>IF(KVZSatz&lt;&gt;1.6,"KVZ ungleich 2,9 % ?","Individueller Beitragsatz KV gem. § 242a Abs.1 SGB V ab "&amp; Jahr&amp;" ?")</f>
        <v>KVZ ungleich 2,9 % ?</v>
      </c>
      <c r="N13" s="7"/>
      <c r="O13" s="7"/>
      <c r="P13" s="7"/>
    </row>
    <row r="14" spans="1:16" ht="14.1" customHeight="1" x14ac:dyDescent="0.25">
      <c r="B14" s="50" t="s">
        <v>26</v>
      </c>
      <c r="C14" s="2" t="s">
        <v>399</v>
      </c>
      <c r="D14" s="139" t="s">
        <v>27</v>
      </c>
      <c r="E14" s="130">
        <v>0</v>
      </c>
      <c r="F14" s="138" t="s">
        <v>483</v>
      </c>
      <c r="G14" s="138"/>
      <c r="H14" s="138"/>
      <c r="I14" s="138"/>
      <c r="J14" s="138"/>
      <c r="K14" s="138"/>
      <c r="L14" s="318" t="e">
        <f ca="1">IF(PVStatus=0,"Zuschlag = "&amp;H111&amp;" %","Minderung ="&amp;H112&amp;" %")</f>
        <v>#NAME?</v>
      </c>
      <c r="M14" s="7" t="str">
        <f>IF(PVStatus=0,"PV-Zuschlag !",IF(PVStatus=1,"Eintrag wirkt sich bei allen StKL aus!","PV-Minderung ab dem 2.Kind !"))</f>
        <v>PV-Zuschlag !</v>
      </c>
      <c r="N14" s="7"/>
      <c r="O14" s="7"/>
      <c r="P14" s="7"/>
    </row>
    <row r="15" spans="1:16" ht="14.1" customHeight="1" x14ac:dyDescent="0.25">
      <c r="B15" s="50" t="s">
        <v>28</v>
      </c>
      <c r="C15" s="2" t="s">
        <v>29</v>
      </c>
      <c r="D15" s="139" t="s">
        <v>30</v>
      </c>
      <c r="E15" s="130">
        <v>0</v>
      </c>
      <c r="F15" s="138" t="str">
        <f>IF(PVSachsen=1,"1 = Sachsenzuschlag: Achtung - dann RVStatus = Ost und WESTOST anpassen","Kein Sachsenzuschlag ?")</f>
        <v>Kein Sachsenzuschlag ?</v>
      </c>
      <c r="G15" s="138"/>
      <c r="H15" s="138"/>
      <c r="I15" s="138"/>
      <c r="J15" s="138"/>
      <c r="K15" s="138"/>
      <c r="L15" s="318" t="s">
        <v>0</v>
      </c>
      <c r="M15" s="7" t="str">
        <f>IF(PVSachsen=1,"Achtung:    Land Sachsen - West/Ost anpassen ?","Ohne Sachsen-Zuschlag ?")</f>
        <v>Ohne Sachsen-Zuschlag ?</v>
      </c>
      <c r="N15" s="7"/>
      <c r="O15" s="7"/>
      <c r="P15" s="7"/>
    </row>
    <row r="16" spans="1:16" ht="14.1" customHeight="1" thickBot="1" x14ac:dyDescent="0.3">
      <c r="B16" s="50" t="s">
        <v>31</v>
      </c>
      <c r="C16" s="2" t="s">
        <v>157</v>
      </c>
      <c r="D16" s="139" t="s">
        <v>32</v>
      </c>
      <c r="E16" s="135">
        <v>0</v>
      </c>
      <c r="F16" s="318" t="str">
        <f>IF(AnzahlKFB&gt;0&amp;" oder "&amp;PVStatus&gt;0,"PV-Status und AnzahlKFB ungleich? ",0)</f>
        <v xml:space="preserve">PV-Status und AnzahlKFB ungleich? </v>
      </c>
      <c r="G16" s="138"/>
      <c r="H16" s="138"/>
      <c r="I16" s="138" t="s">
        <v>485</v>
      </c>
      <c r="J16" s="138"/>
      <c r="K16" s="138"/>
      <c r="L16" s="138"/>
      <c r="M16" s="7" t="str">
        <f>IF(AnzahlKFB&gt;0,"Achtung: Anzahl KFB wirkt sich bei allen StKl aus !","Ohne Kinderfreibeträge ! - PVStatus entsprechend ?")</f>
        <v>Ohne Kinderfreibeträge ! - PVStatus entsprechend ?</v>
      </c>
      <c r="N16" s="7"/>
      <c r="O16" s="7"/>
      <c r="P16" s="7"/>
    </row>
    <row r="17" spans="1:16" ht="14.1" customHeight="1" thickTop="1" x14ac:dyDescent="0.25">
      <c r="D17" s="6"/>
      <c r="E17" s="107"/>
      <c r="F17" s="140"/>
      <c r="G17" s="115"/>
      <c r="H17" s="115"/>
      <c r="I17" s="115"/>
      <c r="J17" s="115"/>
      <c r="K17" s="115"/>
      <c r="L17" s="115"/>
      <c r="M17" s="7"/>
      <c r="N17" s="7"/>
      <c r="O17" s="7"/>
      <c r="P17" s="7"/>
    </row>
    <row r="18" spans="1:16" ht="14.1" customHeight="1" x14ac:dyDescent="0.25">
      <c r="B18" s="50" t="s">
        <v>33</v>
      </c>
      <c r="C18" s="382" t="s">
        <v>171</v>
      </c>
      <c r="D18" s="380" t="s">
        <v>34</v>
      </c>
      <c r="E18" s="266">
        <v>10000</v>
      </c>
      <c r="F18" s="138" t="s">
        <v>166</v>
      </c>
      <c r="G18" s="140"/>
      <c r="H18" s="115"/>
      <c r="I18" s="115"/>
      <c r="J18" s="115"/>
      <c r="K18" s="115"/>
      <c r="L18" s="115"/>
      <c r="M18" s="7"/>
      <c r="N18" s="7"/>
      <c r="O18" s="7"/>
      <c r="P18" s="7"/>
    </row>
    <row r="19" spans="1:16" ht="14.1" customHeight="1" x14ac:dyDescent="0.25">
      <c r="B19" s="50" t="s">
        <v>0</v>
      </c>
      <c r="C19" s="382" t="s">
        <v>482</v>
      </c>
      <c r="D19" s="379" t="s">
        <v>35</v>
      </c>
      <c r="E19" s="266">
        <v>0</v>
      </c>
      <c r="F19" s="138" t="s">
        <v>0</v>
      </c>
      <c r="G19" s="140"/>
      <c r="H19" s="115"/>
      <c r="I19" s="115"/>
      <c r="J19" s="115"/>
      <c r="K19" s="115"/>
      <c r="L19" s="115"/>
      <c r="M19" s="7" t="s">
        <v>0</v>
      </c>
      <c r="N19" s="7"/>
      <c r="O19" s="7"/>
      <c r="P19" s="7"/>
    </row>
    <row r="20" spans="1:16" ht="14.1" customHeight="1" x14ac:dyDescent="0.25">
      <c r="B20" s="50" t="s">
        <v>160</v>
      </c>
      <c r="C20" s="382" t="s">
        <v>167</v>
      </c>
      <c r="D20" s="380" t="s">
        <v>36</v>
      </c>
      <c r="E20" s="266">
        <v>0</v>
      </c>
      <c r="F20" s="138" t="s">
        <v>221</v>
      </c>
      <c r="G20" s="141"/>
      <c r="H20" s="142"/>
      <c r="I20" s="142"/>
      <c r="J20" s="142"/>
      <c r="K20" s="142"/>
      <c r="L20" s="142" t="s">
        <v>0</v>
      </c>
      <c r="M20" s="7" t="s">
        <v>0</v>
      </c>
      <c r="N20" s="7"/>
      <c r="O20" s="7"/>
      <c r="P20" s="7"/>
    </row>
    <row r="21" spans="1:16" ht="14.1" customHeight="1" thickBot="1" x14ac:dyDescent="0.3">
      <c r="B21" s="50" t="s">
        <v>37</v>
      </c>
      <c r="C21" s="382" t="s">
        <v>169</v>
      </c>
      <c r="D21" s="381" t="s">
        <v>168</v>
      </c>
      <c r="E21" s="270">
        <v>95000</v>
      </c>
      <c r="F21" s="138" t="s">
        <v>183</v>
      </c>
      <c r="G21" s="115"/>
      <c r="H21" s="115"/>
      <c r="I21" s="115"/>
      <c r="J21" s="115"/>
      <c r="K21" s="115"/>
      <c r="L21" s="115"/>
      <c r="M21" s="7"/>
      <c r="N21" s="7"/>
      <c r="O21" s="7"/>
      <c r="P21" s="7"/>
    </row>
    <row r="22" spans="1:16" ht="14.1" customHeight="1" x14ac:dyDescent="0.3">
      <c r="A22" s="255"/>
      <c r="B22" s="267" t="s">
        <v>38</v>
      </c>
      <c r="C22" s="257" t="s">
        <v>126</v>
      </c>
      <c r="D22" s="256" t="s">
        <v>127</v>
      </c>
      <c r="E22" s="272">
        <v>0</v>
      </c>
      <c r="F22" s="258"/>
      <c r="G22" s="259"/>
      <c r="H22" s="257"/>
      <c r="I22" s="257"/>
      <c r="J22" s="257"/>
      <c r="K22" s="254"/>
      <c r="L22" s="254"/>
      <c r="M22" s="7"/>
      <c r="N22" s="7"/>
      <c r="O22" s="7"/>
      <c r="P22" s="7"/>
    </row>
    <row r="23" spans="1:16" ht="14.1" customHeight="1" x14ac:dyDescent="0.3">
      <c r="A23" s="255" t="s">
        <v>0</v>
      </c>
      <c r="B23" s="268" t="s">
        <v>39</v>
      </c>
      <c r="C23" s="257" t="s">
        <v>370</v>
      </c>
      <c r="D23" s="256" t="s">
        <v>127</v>
      </c>
      <c r="E23" s="273">
        <v>0</v>
      </c>
      <c r="F23" s="258"/>
      <c r="G23" s="259"/>
      <c r="H23" s="257"/>
      <c r="I23" s="257"/>
      <c r="J23" s="257"/>
      <c r="K23" s="254"/>
      <c r="L23" s="254"/>
      <c r="M23" s="7"/>
      <c r="N23" s="7"/>
      <c r="O23" s="7"/>
      <c r="P23" s="7"/>
    </row>
    <row r="24" spans="1:16" ht="14.1" customHeight="1" x14ac:dyDescent="0.3">
      <c r="A24" s="255" t="s">
        <v>0</v>
      </c>
      <c r="B24" s="268" t="s">
        <v>40</v>
      </c>
      <c r="C24" s="257" t="s">
        <v>369</v>
      </c>
      <c r="D24" s="256" t="s">
        <v>127</v>
      </c>
      <c r="E24" s="274">
        <v>0</v>
      </c>
      <c r="F24" s="258"/>
      <c r="G24" s="259"/>
      <c r="H24" s="257"/>
      <c r="I24" s="257"/>
      <c r="J24" s="257"/>
      <c r="K24" s="254"/>
      <c r="L24" s="254"/>
      <c r="M24" s="7"/>
      <c r="N24" s="7"/>
      <c r="O24" s="7"/>
      <c r="P24" s="7"/>
    </row>
    <row r="25" spans="1:16" ht="14.1" customHeight="1" x14ac:dyDescent="0.3">
      <c r="A25" s="255" t="s">
        <v>0</v>
      </c>
      <c r="B25" s="268" t="s">
        <v>41</v>
      </c>
      <c r="C25" s="257" t="s">
        <v>366</v>
      </c>
      <c r="D25" s="256" t="s">
        <v>127</v>
      </c>
      <c r="E25" s="273">
        <v>0</v>
      </c>
      <c r="F25" s="258"/>
      <c r="G25" s="259"/>
      <c r="H25" s="257"/>
      <c r="I25" s="257"/>
      <c r="J25" s="257"/>
      <c r="K25" s="254"/>
      <c r="L25" s="254"/>
      <c r="M25" s="7"/>
      <c r="N25" s="7"/>
      <c r="O25" s="7"/>
      <c r="P25" s="7"/>
    </row>
    <row r="26" spans="1:16" ht="14.1" customHeight="1" x14ac:dyDescent="0.3">
      <c r="A26" s="255"/>
      <c r="B26" s="268" t="s">
        <v>42</v>
      </c>
      <c r="C26" s="257" t="s">
        <v>367</v>
      </c>
      <c r="D26" s="256" t="s">
        <v>127</v>
      </c>
      <c r="E26" s="274">
        <v>0</v>
      </c>
      <c r="F26" s="258"/>
      <c r="G26" s="259"/>
      <c r="H26" s="257"/>
      <c r="I26" s="257"/>
      <c r="J26" s="257"/>
      <c r="K26" s="254"/>
      <c r="L26" s="254"/>
      <c r="M26" s="7"/>
      <c r="N26" s="7"/>
      <c r="O26" s="7"/>
      <c r="P26" s="7"/>
    </row>
    <row r="27" spans="1:16" ht="14.1" customHeight="1" x14ac:dyDescent="0.3">
      <c r="A27" s="255"/>
      <c r="B27" s="268" t="s">
        <v>43</v>
      </c>
      <c r="C27" s="257" t="s">
        <v>371</v>
      </c>
      <c r="D27" s="256" t="s">
        <v>127</v>
      </c>
      <c r="E27" s="274">
        <v>0</v>
      </c>
      <c r="F27" s="258"/>
      <c r="G27" s="259"/>
      <c r="H27" s="257"/>
      <c r="I27" s="257"/>
      <c r="J27" s="257"/>
      <c r="K27" s="254"/>
      <c r="L27" s="254"/>
      <c r="M27" s="7"/>
      <c r="N27" s="7"/>
      <c r="O27" s="7"/>
      <c r="P27" s="7"/>
    </row>
    <row r="28" spans="1:16" ht="14.1" customHeight="1" thickBot="1" x14ac:dyDescent="0.35">
      <c r="A28" s="255"/>
      <c r="B28" s="269" t="s">
        <v>44</v>
      </c>
      <c r="C28" s="257" t="s">
        <v>368</v>
      </c>
      <c r="D28" s="256" t="s">
        <v>127</v>
      </c>
      <c r="E28" s="275">
        <v>0</v>
      </c>
      <c r="F28" s="258" t="s">
        <v>0</v>
      </c>
      <c r="G28" s="259"/>
      <c r="H28" s="257"/>
      <c r="I28" s="257"/>
      <c r="J28" s="257"/>
      <c r="K28" s="254"/>
      <c r="L28" s="254" t="s">
        <v>0</v>
      </c>
      <c r="M28" s="7"/>
      <c r="N28" s="7"/>
      <c r="O28" s="7"/>
      <c r="P28" s="7"/>
    </row>
    <row r="29" spans="1:16" ht="14.1" customHeight="1" x14ac:dyDescent="0.25">
      <c r="B29" s="50" t="s">
        <v>45</v>
      </c>
      <c r="C29" s="195" t="s">
        <v>125</v>
      </c>
      <c r="D29" s="196" t="s">
        <v>127</v>
      </c>
      <c r="E29" s="271">
        <v>0</v>
      </c>
      <c r="F29" s="197"/>
      <c r="G29" s="198"/>
      <c r="H29" s="199"/>
      <c r="I29" s="199"/>
      <c r="J29" s="115"/>
      <c r="K29" s="115"/>
      <c r="L29" s="115" t="s">
        <v>0</v>
      </c>
      <c r="M29" s="7"/>
      <c r="N29" s="7"/>
      <c r="O29" s="7"/>
      <c r="P29" s="7"/>
    </row>
    <row r="30" spans="1:16" ht="14.1" customHeight="1" x14ac:dyDescent="0.25">
      <c r="B30" s="50" t="s">
        <v>46</v>
      </c>
      <c r="C30" s="195" t="s">
        <v>161</v>
      </c>
      <c r="D30" s="196" t="s">
        <v>127</v>
      </c>
      <c r="E30" s="266">
        <v>0</v>
      </c>
      <c r="F30" s="197" t="s">
        <v>0</v>
      </c>
      <c r="G30" s="198"/>
      <c r="H30" s="199"/>
      <c r="I30" s="199"/>
      <c r="J30" s="115"/>
      <c r="K30" s="115"/>
      <c r="L30" s="115" t="s">
        <v>0</v>
      </c>
      <c r="M30" s="7"/>
      <c r="N30" s="7"/>
      <c r="O30" s="7"/>
      <c r="P30" s="7"/>
    </row>
    <row r="31" spans="1:16" ht="14.1" customHeight="1" thickBot="1" x14ac:dyDescent="0.3">
      <c r="C31" s="2" t="s">
        <v>0</v>
      </c>
      <c r="D31" s="6"/>
      <c r="E31" s="6" t="s">
        <v>0</v>
      </c>
      <c r="F31" s="126"/>
      <c r="G31" s="140"/>
      <c r="H31" s="115"/>
      <c r="I31" s="115"/>
      <c r="J31" s="115"/>
      <c r="K31" s="115"/>
      <c r="L31" s="115"/>
      <c r="M31" s="7"/>
      <c r="N31" s="7"/>
      <c r="O31" s="7"/>
      <c r="P31" s="7"/>
    </row>
    <row r="32" spans="1:16" ht="14.1" customHeight="1" x14ac:dyDescent="0.25">
      <c r="C32" s="2" t="s">
        <v>92</v>
      </c>
      <c r="D32" s="139" t="s">
        <v>124</v>
      </c>
      <c r="E32" s="136">
        <v>1000</v>
      </c>
      <c r="F32" s="138" t="s">
        <v>173</v>
      </c>
      <c r="G32" s="140"/>
      <c r="H32" s="115"/>
      <c r="I32" s="115"/>
      <c r="J32" s="115"/>
      <c r="K32" s="115"/>
      <c r="L32" s="115"/>
      <c r="M32" s="7" t="str">
        <f>"Grenzsteuersatz für die letzten "&amp;Zuwachs&amp;" Euro im Brutto ?"</f>
        <v>Grenzsteuersatz für die letzten 1000 Euro im Brutto ?</v>
      </c>
      <c r="N32" s="7"/>
      <c r="O32" s="7"/>
      <c r="P32" s="7"/>
    </row>
    <row r="33" spans="1:17" ht="14.1" customHeight="1" x14ac:dyDescent="0.25">
      <c r="C33" s="2" t="s">
        <v>128</v>
      </c>
      <c r="D33" s="139" t="s">
        <v>47</v>
      </c>
      <c r="E33" s="130">
        <v>1</v>
      </c>
      <c r="F33" s="138" t="s">
        <v>172</v>
      </c>
      <c r="G33" s="140"/>
      <c r="H33" s="115"/>
      <c r="I33" s="115"/>
      <c r="J33" s="115"/>
      <c r="K33" s="115"/>
      <c r="L33" s="115"/>
      <c r="M33" s="7" t="str">
        <f>IF(WestOst=1,"Beitragsbemessungsgrenze West ist                       ein !","Beitragsbemessungsgrenze Ost ist                                 ein !")</f>
        <v>Beitragsbemessungsgrenze West ist                       ein !</v>
      </c>
      <c r="N33" s="7"/>
      <c r="O33" s="7"/>
      <c r="P33" s="7"/>
    </row>
    <row r="34" spans="1:17" ht="14.1" customHeight="1" x14ac:dyDescent="0.25">
      <c r="B34" s="50" t="e" cm="1">
        <f t="array" aca="1" ref="B34" ca="1">AMSVBEITRAG(Jahr,1,LohnZZ,LZZBrutto,0,0,+KVZSatz,PVStatus,PVSachsen,WestOst,2,0, 243)</f>
        <v>#NAME?</v>
      </c>
      <c r="C34" s="2" t="e">
        <f ca="1">"Geringfügig (nicht mehr als "&amp;B34&amp;" mtl. Brutto)"</f>
        <v>#NAME?</v>
      </c>
      <c r="D34" s="139" t="s">
        <v>48</v>
      </c>
      <c r="E34" s="130">
        <v>0</v>
      </c>
      <c r="F34" s="138" t="s">
        <v>104</v>
      </c>
      <c r="G34" s="140"/>
      <c r="H34" s="115"/>
      <c r="I34" s="115"/>
      <c r="J34" s="115"/>
      <c r="K34" s="115"/>
      <c r="L34" s="115"/>
      <c r="M34" s="7" t="str">
        <f>IF(gering&gt;0,"Achtung: Mini-Job-Berechnung ist                                 ein !","Mini-Job-Berechnung                                                   aus !")</f>
        <v>Mini-Job-Berechnung                                                   aus !</v>
      </c>
      <c r="N34" s="7"/>
      <c r="O34" s="7"/>
      <c r="P34" s="7"/>
    </row>
    <row r="35" spans="1:17" ht="14.1" customHeight="1" thickBot="1" x14ac:dyDescent="0.3">
      <c r="B35" s="50" t="e" cm="1">
        <f t="array" aca="1" ref="B35" ca="1">AMSVBEITRAG(Jahr,1,LohnZZ,LZZBrutto,0,0,+KVZSatz,PVStatus,PVSachsen,WestOst,2,0, 244)</f>
        <v>#NAME?</v>
      </c>
      <c r="C35" s="2" t="e">
        <f ca="1">"Gleitzone (zwischen "&amp;B34&amp;" und "&amp;B35&amp;" mtl. Brutto)"</f>
        <v>#NAME?</v>
      </c>
      <c r="D35" s="139" t="s">
        <v>49</v>
      </c>
      <c r="E35" s="137">
        <v>0</v>
      </c>
      <c r="F35" s="138" t="s">
        <v>105</v>
      </c>
      <c r="G35" s="140"/>
      <c r="H35" s="115"/>
      <c r="I35" s="115"/>
      <c r="J35" s="115"/>
      <c r="K35" s="115"/>
      <c r="L35" s="115" t="s">
        <v>0</v>
      </c>
      <c r="M35" s="7" t="str">
        <f>IF(gleit=1,"Achtung: Gleitzonenberechnung ist                            ein !","Gleitzonenberechnung    aus !")</f>
        <v>Gleitzonenberechnung    aus !</v>
      </c>
      <c r="N35" s="7"/>
      <c r="O35" s="7"/>
      <c r="P35" s="7"/>
    </row>
    <row r="36" spans="1:17" ht="38.25" customHeight="1" thickBot="1" x14ac:dyDescent="0.45">
      <c r="C36" s="43" t="s">
        <v>50</v>
      </c>
      <c r="D36" s="3"/>
      <c r="E36" s="9" t="s">
        <v>0</v>
      </c>
      <c r="F36" s="114" t="str">
        <f>"LSt für Bruttobezug von €          "&amp;E7&amp;""</f>
        <v>LSt für Bruttobezug von €          95000</v>
      </c>
      <c r="G36" s="3"/>
      <c r="H36" s="3"/>
      <c r="I36" s="3"/>
      <c r="J36" s="10" t="str">
        <f>IF(LohnZZ=2,"im Monat?","im Jahr?")</f>
        <v>im Jahr?</v>
      </c>
    </row>
    <row r="37" spans="1:17" ht="23.1" customHeight="1" x14ac:dyDescent="0.3">
      <c r="C37" s="185" t="str">
        <f>IF(AnzahlKFB=0, "Achtung - für StKl 2 muss AnzahlKFB &gt;0 sein!","")</f>
        <v>Achtung - für StKl 2 muss AnzahlKFB &gt;0 sein!</v>
      </c>
      <c r="D37" s="186" t="s">
        <v>91</v>
      </c>
      <c r="E37" s="187">
        <v>1</v>
      </c>
      <c r="F37" s="188">
        <v>2</v>
      </c>
      <c r="G37" s="189">
        <v>3</v>
      </c>
      <c r="H37" s="190">
        <v>4</v>
      </c>
      <c r="I37" s="187">
        <v>5</v>
      </c>
      <c r="J37" s="187">
        <v>6</v>
      </c>
      <c r="M37" s="6"/>
      <c r="N37" s="6"/>
      <c r="O37" s="6"/>
      <c r="P37" s="6"/>
      <c r="Q37" s="6"/>
    </row>
    <row r="38" spans="1:17" ht="21.75" customHeight="1" x14ac:dyDescent="0.25">
      <c r="A38" s="1" t="s">
        <v>0</v>
      </c>
      <c r="B38" s="50">
        <v>1</v>
      </c>
      <c r="C38" s="2" t="s">
        <v>51</v>
      </c>
      <c r="D38" s="8" t="s">
        <v>77</v>
      </c>
      <c r="E38" s="12" t="e" cm="1">
        <f t="array" aca="1" ref="E38" ca="1">LohnSt26(LohnZZ,E37,Faktor4,LZZBrutto,LZZFreibetrag,RVStatus,KVMonat,KVStatus,KVZSatz,PVStatus,PVSachsen,AnzahlKFB,sonstBez,mehrjBez,Abfindg,vJBrutto,1)</f>
        <v>#NAME?</v>
      </c>
      <c r="F38" s="12" t="e">
        <f t="shared" ref="F38:J38" ca="1" si="0">LohnSt26(LohnZZ,F$37,Faktor4,LZZBrutto,LZZFreibetrag, RVStatus,KVMonat,KVStatus,KVZSatz,PVStatus,PVSachsen,AnzahlKFB,sonstBez,mehrjBez,Abfindg,vJBrutto,$B38)</f>
        <v>#NAME?</v>
      </c>
      <c r="G38" s="13" t="e">
        <f t="shared" ca="1" si="0"/>
        <v>#NAME?</v>
      </c>
      <c r="H38" s="14" t="e">
        <f t="shared" ca="1" si="0"/>
        <v>#NAME?</v>
      </c>
      <c r="I38" s="12" t="e">
        <f t="shared" ca="1" si="0"/>
        <v>#NAME?</v>
      </c>
      <c r="J38" s="12" t="e">
        <f t="shared" ca="1" si="0"/>
        <v>#NAME?</v>
      </c>
      <c r="M38" s="44"/>
      <c r="N38" s="15"/>
      <c r="O38" s="47"/>
      <c r="P38" s="15"/>
      <c r="Q38" s="15"/>
    </row>
    <row r="39" spans="1:17" ht="14.1" customHeight="1" x14ac:dyDescent="0.25">
      <c r="A39" s="1" t="s">
        <v>0</v>
      </c>
      <c r="B39" s="50">
        <v>2</v>
      </c>
      <c r="C39" s="2" t="s">
        <v>52</v>
      </c>
      <c r="D39" s="8" t="s">
        <v>75</v>
      </c>
      <c r="E39" s="16" t="e">
        <f t="shared" ref="E39:J41" ca="1" si="1">LohnSt26(LohnZZ,E$37,Faktor4,LZZBrutto,LZZFreibetrag,RVStatus,KVMonat,KVStatus,KVZSatz,PVStatus,PVSachsen,AnzahlKFB,sonstBez,mehrjBez,Abfindg,vJBrutto,$B39)</f>
        <v>#NAME?</v>
      </c>
      <c r="F39" s="16" t="e">
        <f t="shared" ca="1" si="1"/>
        <v>#NAME?</v>
      </c>
      <c r="G39" s="18" t="e">
        <f t="shared" ca="1" si="1"/>
        <v>#NAME?</v>
      </c>
      <c r="H39" s="19" t="e">
        <f t="shared" ca="1" si="1"/>
        <v>#NAME?</v>
      </c>
      <c r="I39" s="16" t="e">
        <f t="shared" ca="1" si="1"/>
        <v>#NAME?</v>
      </c>
      <c r="J39" s="16" t="e">
        <f t="shared" ca="1" si="1"/>
        <v>#NAME?</v>
      </c>
      <c r="L39" s="20"/>
      <c r="M39" s="44"/>
      <c r="N39" s="15"/>
      <c r="O39" s="47"/>
      <c r="P39" s="15"/>
      <c r="Q39" s="46" t="s">
        <v>0</v>
      </c>
    </row>
    <row r="40" spans="1:17" ht="14.1" customHeight="1" x14ac:dyDescent="0.25">
      <c r="B40" s="50">
        <v>3</v>
      </c>
      <c r="C40" s="2" t="s">
        <v>53</v>
      </c>
      <c r="D40" s="8" t="s">
        <v>89</v>
      </c>
      <c r="E40" s="16" t="e">
        <f t="shared" ca="1" si="1"/>
        <v>#NAME?</v>
      </c>
      <c r="F40" s="16" t="e">
        <f t="shared" ca="1" si="1"/>
        <v>#NAME?</v>
      </c>
      <c r="G40" s="18" t="e">
        <f t="shared" ca="1" si="1"/>
        <v>#NAME?</v>
      </c>
      <c r="H40" s="19" t="e">
        <f t="shared" ca="1" si="1"/>
        <v>#NAME?</v>
      </c>
      <c r="I40" s="16" t="e">
        <f t="shared" ca="1" si="1"/>
        <v>#NAME?</v>
      </c>
      <c r="J40" s="16" t="e">
        <f t="shared" ca="1" si="1"/>
        <v>#NAME?</v>
      </c>
      <c r="K40" s="34" t="s">
        <v>0</v>
      </c>
      <c r="L40" s="20"/>
      <c r="M40" s="44"/>
      <c r="N40" s="15"/>
      <c r="O40" s="47"/>
      <c r="P40" s="15"/>
      <c r="Q40" s="46"/>
    </row>
    <row r="41" spans="1:17" ht="14.1" customHeight="1" x14ac:dyDescent="0.25">
      <c r="B41" s="50">
        <v>4</v>
      </c>
      <c r="C41" s="2" t="s">
        <v>54</v>
      </c>
      <c r="D41" s="8" t="s">
        <v>90</v>
      </c>
      <c r="E41" s="16" t="e">
        <f t="shared" ca="1" si="1"/>
        <v>#NAME?</v>
      </c>
      <c r="F41" s="16" t="e">
        <f t="shared" ca="1" si="1"/>
        <v>#NAME?</v>
      </c>
      <c r="G41" s="18" t="e">
        <f t="shared" ca="1" si="1"/>
        <v>#NAME?</v>
      </c>
      <c r="H41" s="19" t="e">
        <f t="shared" ca="1" si="1"/>
        <v>#NAME?</v>
      </c>
      <c r="I41" s="16" t="e">
        <f t="shared" ca="1" si="1"/>
        <v>#NAME?</v>
      </c>
      <c r="J41" s="16" t="e">
        <f t="shared" ca="1" si="1"/>
        <v>#NAME?</v>
      </c>
      <c r="L41" s="20"/>
      <c r="M41" s="44"/>
      <c r="N41" s="15"/>
      <c r="O41" s="46"/>
      <c r="P41" s="15"/>
      <c r="Q41" s="46"/>
    </row>
    <row r="42" spans="1:17" ht="14.1" customHeight="1" x14ac:dyDescent="0.25">
      <c r="C42" s="2" t="s">
        <v>55</v>
      </c>
      <c r="E42" s="21" t="e">
        <f t="shared" ref="E42:J42" ca="1" si="2">IF(LZZBrutto&gt;0,E38/($E$7/100),"")</f>
        <v>#NAME?</v>
      </c>
      <c r="F42" s="21" t="e">
        <f ca="1">IF(LZZBrutto&gt;0,F38/($E$7/100),"")</f>
        <v>#NAME?</v>
      </c>
      <c r="G42" s="23" t="e">
        <f t="shared" ca="1" si="2"/>
        <v>#NAME?</v>
      </c>
      <c r="H42" s="24" t="e">
        <f t="shared" ca="1" si="2"/>
        <v>#NAME?</v>
      </c>
      <c r="I42" s="21" t="e">
        <f t="shared" ca="1" si="2"/>
        <v>#NAME?</v>
      </c>
      <c r="J42" s="21" t="e">
        <f t="shared" ca="1" si="2"/>
        <v>#NAME?</v>
      </c>
      <c r="L42" s="20"/>
      <c r="M42" s="15"/>
      <c r="N42" s="15"/>
      <c r="O42" s="47"/>
      <c r="P42" s="25"/>
      <c r="Q42" s="47"/>
    </row>
    <row r="43" spans="1:17" ht="14.1" customHeight="1" x14ac:dyDescent="0.25">
      <c r="C43" s="2" t="s">
        <v>298</v>
      </c>
      <c r="E43" s="21" t="e">
        <f t="shared" ref="E43:J43" ca="1" si="3">IF(LZZBrutto&gt;0,(E38+E39)/($E$7/100),"")</f>
        <v>#NAME?</v>
      </c>
      <c r="F43" s="21" t="e">
        <f ca="1">IF(LZZBrutto&gt;0,(F38+F39)/($E$7/100),"")</f>
        <v>#NAME?</v>
      </c>
      <c r="G43" s="23" t="e">
        <f t="shared" ca="1" si="3"/>
        <v>#NAME?</v>
      </c>
      <c r="H43" s="24" t="e">
        <f t="shared" ca="1" si="3"/>
        <v>#NAME?</v>
      </c>
      <c r="I43" s="21" t="e">
        <f t="shared" ca="1" si="3"/>
        <v>#NAME?</v>
      </c>
      <c r="J43" s="21" t="e">
        <f t="shared" ca="1" si="3"/>
        <v>#NAME?</v>
      </c>
      <c r="L43" s="20"/>
      <c r="M43" s="15"/>
      <c r="N43" s="15"/>
      <c r="O43" s="47"/>
      <c r="P43" s="25"/>
      <c r="Q43" s="47"/>
    </row>
    <row r="44" spans="1:17" ht="14.1" customHeight="1" x14ac:dyDescent="0.25">
      <c r="C44" s="2" t="s">
        <v>299</v>
      </c>
      <c r="E44" s="21" t="e">
        <f t="shared" ref="E44:J44" ca="1" si="4">IF(LZZBrutto&gt;0,(E38+E39+E40)/($E$7/100),"")</f>
        <v>#NAME?</v>
      </c>
      <c r="F44" s="21" t="e">
        <f ca="1">IF(LZZBrutto&gt;0,(F38+F39+F40)/($E$7/100),"")</f>
        <v>#NAME?</v>
      </c>
      <c r="G44" s="23" t="e">
        <f t="shared" ca="1" si="4"/>
        <v>#NAME?</v>
      </c>
      <c r="H44" s="24" t="e">
        <f t="shared" ca="1" si="4"/>
        <v>#NAME?</v>
      </c>
      <c r="I44" s="21" t="e">
        <f t="shared" ca="1" si="4"/>
        <v>#NAME?</v>
      </c>
      <c r="J44" s="21" t="e">
        <f t="shared" ca="1" si="4"/>
        <v>#NAME?</v>
      </c>
      <c r="L44" s="20"/>
      <c r="M44" s="15"/>
      <c r="N44" s="15"/>
      <c r="O44" s="46"/>
      <c r="P44" s="15"/>
      <c r="Q44" s="46"/>
    </row>
    <row r="45" spans="1:17" ht="14.1" customHeight="1" x14ac:dyDescent="0.25">
      <c r="C45" s="2" t="s">
        <v>300</v>
      </c>
      <c r="E45" s="21" t="e">
        <f t="shared" ref="E45:J45" ca="1" si="5">IF(LZZBrutto&gt;0,(E38+E39+E41)/($E$7/100),"")</f>
        <v>#NAME?</v>
      </c>
      <c r="F45" s="21" t="e">
        <f ca="1">IF(LZZBrutto&gt;0,(F38+F39+F41)/($E$7/100),"")</f>
        <v>#NAME?</v>
      </c>
      <c r="G45" s="23" t="e">
        <f t="shared" ca="1" si="5"/>
        <v>#NAME?</v>
      </c>
      <c r="H45" s="24" t="e">
        <f t="shared" ca="1" si="5"/>
        <v>#NAME?</v>
      </c>
      <c r="I45" s="21" t="e">
        <f t="shared" ca="1" si="5"/>
        <v>#NAME?</v>
      </c>
      <c r="J45" s="21" t="e">
        <f t="shared" ca="1" si="5"/>
        <v>#NAME?</v>
      </c>
      <c r="L45" s="20"/>
      <c r="M45" s="15"/>
      <c r="N45" s="15"/>
      <c r="O45" s="46"/>
      <c r="P45" s="15"/>
      <c r="Q45" s="15"/>
    </row>
    <row r="46" spans="1:17" ht="14.25" customHeight="1" x14ac:dyDescent="0.25">
      <c r="C46" s="2" t="str">
        <f>"Grenzbelastung der letzten "&amp;E32&amp;" € nur mit LSt"</f>
        <v>Grenzbelastung der letzten 1000 € nur mit LSt</v>
      </c>
      <c r="D46" s="26" t="s">
        <v>297</v>
      </c>
      <c r="E46" s="21" t="e">
        <f t="shared" ref="E46:J46" ca="1" si="6">IF(LohnZZ=1,AMLohnAbgabenLast(Jahr, LohnZZ, E$37, LZZBrutto, 21),"")</f>
        <v>#NAME?</v>
      </c>
      <c r="F46" s="21" t="e">
        <f t="shared" ca="1" si="6"/>
        <v>#NAME?</v>
      </c>
      <c r="G46" s="21" t="e">
        <f t="shared" ca="1" si="6"/>
        <v>#NAME?</v>
      </c>
      <c r="H46" s="21" t="e">
        <f t="shared" ca="1" si="6"/>
        <v>#NAME?</v>
      </c>
      <c r="I46" s="21" t="e">
        <f t="shared" ca="1" si="6"/>
        <v>#NAME?</v>
      </c>
      <c r="J46" s="21" t="e">
        <f t="shared" ca="1" si="6"/>
        <v>#NAME?</v>
      </c>
      <c r="L46" s="20"/>
      <c r="M46" s="15"/>
      <c r="N46" s="15"/>
      <c r="O46" s="46"/>
      <c r="P46" s="15"/>
      <c r="Q46" s="15"/>
    </row>
    <row r="47" spans="1:17" s="30" customFormat="1" ht="23.1" customHeight="1" x14ac:dyDescent="0.2">
      <c r="A47" s="27"/>
      <c r="B47" s="51"/>
      <c r="C47" s="28" t="s">
        <v>129</v>
      </c>
      <c r="D47" s="28"/>
      <c r="E47" s="29" t="e">
        <f t="shared" ref="E47:J47" ca="1" si="7">IF(RVStatus=1,0,$I$119)</f>
        <v>#NAME?</v>
      </c>
      <c r="F47" s="29" t="e">
        <f t="shared" ca="1" si="7"/>
        <v>#NAME?</v>
      </c>
      <c r="G47" s="29" t="e">
        <f t="shared" ca="1" si="7"/>
        <v>#NAME?</v>
      </c>
      <c r="H47" s="29" t="e">
        <f t="shared" ca="1" si="7"/>
        <v>#NAME?</v>
      </c>
      <c r="I47" s="29" t="e">
        <f t="shared" ca="1" si="7"/>
        <v>#NAME?</v>
      </c>
      <c r="J47" s="29" t="e">
        <f t="shared" ca="1" si="7"/>
        <v>#NAME?</v>
      </c>
      <c r="L47" s="31"/>
      <c r="M47" s="32"/>
      <c r="N47" s="32"/>
      <c r="O47" s="48"/>
      <c r="P47" s="32"/>
      <c r="Q47" s="32"/>
    </row>
    <row r="48" spans="1:17" ht="14.1" customHeight="1" x14ac:dyDescent="0.25">
      <c r="C48" s="2" t="s">
        <v>301</v>
      </c>
      <c r="E48" s="21" t="e">
        <f t="shared" ref="E48:J48" ca="1" si="8">IF(LZZBrutto&gt;0,(E$38+E$39+E$47)/($E$7/100),"")</f>
        <v>#NAME?</v>
      </c>
      <c r="F48" s="22" t="e">
        <f t="shared" ca="1" si="8"/>
        <v>#NAME?</v>
      </c>
      <c r="G48" s="23" t="e">
        <f t="shared" ca="1" si="8"/>
        <v>#NAME?</v>
      </c>
      <c r="H48" s="24" t="e">
        <f t="shared" ca="1" si="8"/>
        <v>#NAME?</v>
      </c>
      <c r="I48" s="21" t="e">
        <f t="shared" ca="1" si="8"/>
        <v>#NAME?</v>
      </c>
      <c r="J48" s="21" t="e">
        <f t="shared" ca="1" si="8"/>
        <v>#NAME?</v>
      </c>
      <c r="L48" s="20"/>
      <c r="M48" s="15"/>
      <c r="N48" s="15"/>
      <c r="O48" s="46"/>
      <c r="P48" s="15"/>
      <c r="Q48" s="15"/>
    </row>
    <row r="49" spans="1:15" ht="14.1" customHeight="1" x14ac:dyDescent="0.25">
      <c r="C49" s="2" t="s">
        <v>302</v>
      </c>
      <c r="E49" s="21" t="e">
        <f t="shared" ref="E49:J49" ca="1" si="9">IF(LZZBrutto&gt;0,(E$38+E$39+E$47+E$40)/($E$7/100),"")</f>
        <v>#NAME?</v>
      </c>
      <c r="F49" s="22" t="e">
        <f t="shared" ca="1" si="9"/>
        <v>#NAME?</v>
      </c>
      <c r="G49" s="23" t="e">
        <f t="shared" ca="1" si="9"/>
        <v>#NAME?</v>
      </c>
      <c r="H49" s="24" t="e">
        <f t="shared" ca="1" si="9"/>
        <v>#NAME?</v>
      </c>
      <c r="I49" s="21" t="e">
        <f t="shared" ca="1" si="9"/>
        <v>#NAME?</v>
      </c>
      <c r="J49" s="21" t="e">
        <f t="shared" ca="1" si="9"/>
        <v>#NAME?</v>
      </c>
      <c r="L49" s="20"/>
      <c r="M49" s="15"/>
      <c r="N49" s="15"/>
    </row>
    <row r="50" spans="1:15" ht="14.1" customHeight="1" x14ac:dyDescent="0.25">
      <c r="C50" s="2" t="s">
        <v>303</v>
      </c>
      <c r="E50" s="21" t="e">
        <f t="shared" ref="E50:J50" ca="1" si="10">IF(LZZBrutto&gt;0,(E$38+E$39+E$47+E$41)/($E$7/100),"")</f>
        <v>#NAME?</v>
      </c>
      <c r="F50" s="22" t="e">
        <f t="shared" ca="1" si="10"/>
        <v>#NAME?</v>
      </c>
      <c r="G50" s="23" t="e">
        <f t="shared" ca="1" si="10"/>
        <v>#NAME?</v>
      </c>
      <c r="H50" s="24" t="e">
        <f t="shared" ca="1" si="10"/>
        <v>#NAME?</v>
      </c>
      <c r="I50" s="21" t="e">
        <f t="shared" ca="1" si="10"/>
        <v>#NAME?</v>
      </c>
      <c r="J50" s="21" t="e">
        <f t="shared" ca="1" si="10"/>
        <v>#NAME?</v>
      </c>
      <c r="L50" s="20"/>
      <c r="M50" s="15"/>
      <c r="N50" s="15"/>
    </row>
    <row r="51" spans="1:15" ht="14.1" customHeight="1" x14ac:dyDescent="0.25">
      <c r="C51" s="2" t="str">
        <f>"bleibt netto von "&amp;LZZBrutto&amp;" Brutto (bei 9 % KiSt)"</f>
        <v>bleibt netto von 95000 Brutto (bei 9 % KiSt)</v>
      </c>
      <c r="E51" s="16" t="e">
        <f t="shared" ref="E51:J51" ca="1" si="11">LZZBrutto-E38-E39-E41-E47</f>
        <v>#NAME?</v>
      </c>
      <c r="F51" s="17" t="e">
        <f t="shared" ca="1" si="11"/>
        <v>#NAME?</v>
      </c>
      <c r="G51" s="18" t="e">
        <f t="shared" ca="1" si="11"/>
        <v>#NAME?</v>
      </c>
      <c r="H51" s="19" t="e">
        <f t="shared" ca="1" si="11"/>
        <v>#NAME?</v>
      </c>
      <c r="I51" s="16" t="e">
        <f t="shared" ca="1" si="11"/>
        <v>#NAME?</v>
      </c>
      <c r="J51" s="16" t="e">
        <f t="shared" ca="1" si="11"/>
        <v>#NAME?</v>
      </c>
      <c r="L51" s="20"/>
      <c r="M51" s="15"/>
      <c r="N51" s="15"/>
    </row>
    <row r="52" spans="1:15" ht="14.1" customHeight="1" x14ac:dyDescent="0.25">
      <c r="C52" s="2" t="str">
        <f>"bleibt netto von "&amp;LZZBrutto&amp;" Brutto (bei 8 % KiSt)"</f>
        <v>bleibt netto von 95000 Brutto (bei 8 % KiSt)</v>
      </c>
      <c r="E52" s="16" t="e">
        <f t="shared" ref="E52:J52" ca="1" si="12">LZZBrutto-E38-E39-E40-E47</f>
        <v>#NAME?</v>
      </c>
      <c r="F52" s="17" t="e">
        <f t="shared" ca="1" si="12"/>
        <v>#NAME?</v>
      </c>
      <c r="G52" s="18" t="e">
        <f t="shared" ca="1" si="12"/>
        <v>#NAME?</v>
      </c>
      <c r="H52" s="19" t="e">
        <f t="shared" ca="1" si="12"/>
        <v>#NAME?</v>
      </c>
      <c r="I52" s="16" t="e">
        <f t="shared" ca="1" si="12"/>
        <v>#NAME?</v>
      </c>
      <c r="J52" s="16" t="e">
        <f t="shared" ca="1" si="12"/>
        <v>#NAME?</v>
      </c>
      <c r="M52" s="15"/>
      <c r="N52" s="15"/>
    </row>
    <row r="53" spans="1:15" ht="14.1" customHeight="1" x14ac:dyDescent="0.25">
      <c r="C53" s="2" t="str">
        <f>"bleibt netto von "&amp;LZZBrutto&amp;" Brutto (bei 0 % KiSt)"</f>
        <v>bleibt netto von 95000 Brutto (bei 0 % KiSt)</v>
      </c>
      <c r="E53" s="16" t="e">
        <f t="shared" ref="E53:J53" ca="1" si="13">LZZBrutto-E38-E39-E47</f>
        <v>#NAME?</v>
      </c>
      <c r="F53" s="17" t="e">
        <f t="shared" ca="1" si="13"/>
        <v>#NAME?</v>
      </c>
      <c r="G53" s="18" t="e">
        <f t="shared" ca="1" si="13"/>
        <v>#NAME?</v>
      </c>
      <c r="H53" s="19" t="e">
        <f t="shared" ca="1" si="13"/>
        <v>#NAME?</v>
      </c>
      <c r="I53" s="16" t="e">
        <f t="shared" ca="1" si="13"/>
        <v>#NAME?</v>
      </c>
      <c r="J53" s="16" t="e">
        <f t="shared" ca="1" si="13"/>
        <v>#NAME?</v>
      </c>
      <c r="L53" s="15"/>
      <c r="M53" s="15"/>
      <c r="N53" s="15"/>
      <c r="O53" s="15"/>
    </row>
    <row r="54" spans="1:15" ht="14.1" customHeight="1" x14ac:dyDescent="0.25">
      <c r="B54" s="50">
        <v>504</v>
      </c>
      <c r="C54" s="34" t="s">
        <v>465</v>
      </c>
      <c r="D54" s="34"/>
      <c r="E54" s="358" t="e">
        <f t="shared" ref="E54:J54" ca="1" si="14">LohnSt26(LohnZZ,E$37,Faktor4,LZZBrutto,LZZFreibetrag,RVStatus,KVMonat,KVStatus,KVZSatz,PVStatus,PVSachsen,AnzahlKFB,sonstBez,mehrjBez,Abfindg,vJBrutto,$B54)</f>
        <v>#NAME?</v>
      </c>
      <c r="F54" s="358" t="e">
        <f t="shared" ca="1" si="14"/>
        <v>#NAME?</v>
      </c>
      <c r="G54" s="359" t="e">
        <f t="shared" ca="1" si="14"/>
        <v>#NAME?</v>
      </c>
      <c r="H54" s="360" t="e">
        <f t="shared" ca="1" si="14"/>
        <v>#NAME?</v>
      </c>
      <c r="I54" s="358" t="e">
        <f t="shared" ca="1" si="14"/>
        <v>#NAME?</v>
      </c>
      <c r="J54" s="358" t="e">
        <f t="shared" ca="1" si="14"/>
        <v>#NAME?</v>
      </c>
      <c r="L54" s="15"/>
      <c r="M54" s="15"/>
      <c r="N54" s="15"/>
      <c r="O54" s="15"/>
    </row>
    <row r="55" spans="1:15" ht="21.75" customHeight="1" x14ac:dyDescent="0.35">
      <c r="C55" s="43" t="s">
        <v>56</v>
      </c>
      <c r="D55" s="3" t="str">
        <f>"VJBRUTTO  = "&amp;vJBrutto</f>
        <v>VJBRUTTO  = 95000</v>
      </c>
      <c r="E55" s="392" t="str">
        <f>"LSt für sonstigen Bezug von € "&amp;E18&amp;" voll vsp-pflichtig"</f>
        <v>LSt für sonstigen Bezug von € 10000 voll vsp-pflichtig</v>
      </c>
      <c r="F55" s="393"/>
      <c r="G55" s="393"/>
      <c r="H55" s="393"/>
      <c r="I55" s="393"/>
      <c r="J55" s="394"/>
      <c r="L55" s="15"/>
      <c r="M55" s="15"/>
      <c r="N55" s="15"/>
      <c r="O55" s="15"/>
    </row>
    <row r="56" spans="1:15" ht="23.1" customHeight="1" x14ac:dyDescent="0.3">
      <c r="B56" s="50" t="s">
        <v>151</v>
      </c>
      <c r="C56" s="185" t="str">
        <f>IF(AnzahlKFB=0, "Achtung - für StKl 2 muss AnzahlKFB &gt;0 sein!","")</f>
        <v>Achtung - für StKl 2 muss AnzahlKFB &gt;0 sein!</v>
      </c>
      <c r="D56" s="11" t="s">
        <v>5</v>
      </c>
      <c r="E56" s="187">
        <v>1</v>
      </c>
      <c r="F56" s="187">
        <v>2</v>
      </c>
      <c r="G56" s="187">
        <v>3</v>
      </c>
      <c r="H56" s="187">
        <v>4</v>
      </c>
      <c r="I56" s="187">
        <v>5</v>
      </c>
      <c r="J56" s="187">
        <v>6</v>
      </c>
      <c r="L56" s="15"/>
      <c r="M56" s="15"/>
      <c r="N56" s="15"/>
      <c r="O56" s="15"/>
    </row>
    <row r="57" spans="1:15" ht="21.75" customHeight="1" x14ac:dyDescent="0.25">
      <c r="A57" s="1" t="s">
        <v>0</v>
      </c>
      <c r="B57" s="50">
        <v>1031</v>
      </c>
      <c r="C57" s="2" t="s">
        <v>304</v>
      </c>
      <c r="D57" s="143" t="s">
        <v>297</v>
      </c>
      <c r="E57" s="12" t="e">
        <f t="shared" ref="E57:J63" ca="1" si="15">LohnSt26(LohnZZ,E$37,Faktor4,LZZBrutto,LZZFreibetrag,RVStatus,KVMonat,KVStatus,KVZSatz,PVStatus,PVSachsen,AnzahlKFB,sonstBez,0,0,vJBrutto,$B57)</f>
        <v>#NAME?</v>
      </c>
      <c r="F57" s="12" t="e">
        <f t="shared" ca="1" si="15"/>
        <v>#NAME?</v>
      </c>
      <c r="G57" s="12" t="e">
        <f t="shared" ca="1" si="15"/>
        <v>#NAME?</v>
      </c>
      <c r="H57" s="12" t="e">
        <f t="shared" ca="1" si="15"/>
        <v>#NAME?</v>
      </c>
      <c r="I57" s="12" t="e">
        <f t="shared" ca="1" si="15"/>
        <v>#NAME?</v>
      </c>
      <c r="J57" s="12" t="e">
        <f t="shared" ca="1" si="15"/>
        <v>#NAME?</v>
      </c>
      <c r="K57" s="35" t="s">
        <v>0</v>
      </c>
      <c r="L57" s="15"/>
      <c r="M57" s="15"/>
      <c r="N57" s="15"/>
      <c r="O57" s="15"/>
    </row>
    <row r="58" spans="1:15" ht="14.1" customHeight="1" x14ac:dyDescent="0.25">
      <c r="B58" s="50">
        <v>1034</v>
      </c>
      <c r="C58" s="2" t="s">
        <v>305</v>
      </c>
      <c r="D58" s="2" t="s">
        <v>0</v>
      </c>
      <c r="E58" s="154" t="e">
        <f t="shared" ca="1" si="15"/>
        <v>#NAME?</v>
      </c>
      <c r="F58" s="154" t="e">
        <f t="shared" ca="1" si="15"/>
        <v>#NAME?</v>
      </c>
      <c r="G58" s="154" t="e">
        <f t="shared" ca="1" si="15"/>
        <v>#NAME?</v>
      </c>
      <c r="H58" s="154" t="e">
        <f t="shared" ca="1" si="15"/>
        <v>#NAME?</v>
      </c>
      <c r="I58" s="154" t="e">
        <f t="shared" ca="1" si="15"/>
        <v>#NAME?</v>
      </c>
      <c r="J58" s="154" t="e">
        <f t="shared" ca="1" si="15"/>
        <v>#NAME?</v>
      </c>
      <c r="K58" s="35" t="s">
        <v>0</v>
      </c>
      <c r="L58" s="15"/>
      <c r="M58" s="15"/>
      <c r="N58" s="15"/>
      <c r="O58" s="15"/>
    </row>
    <row r="59" spans="1:15" ht="14.1" customHeight="1" x14ac:dyDescent="0.25">
      <c r="B59" s="50">
        <v>1035</v>
      </c>
      <c r="C59" s="2" t="s">
        <v>58</v>
      </c>
      <c r="E59" s="154" t="e">
        <f t="shared" ca="1" si="15"/>
        <v>#NAME?</v>
      </c>
      <c r="F59" s="154" t="e">
        <f t="shared" ca="1" si="15"/>
        <v>#NAME?</v>
      </c>
      <c r="G59" s="154" t="e">
        <f t="shared" ca="1" si="15"/>
        <v>#NAME?</v>
      </c>
      <c r="H59" s="154" t="e">
        <f t="shared" ca="1" si="15"/>
        <v>#NAME?</v>
      </c>
      <c r="I59" s="154" t="e">
        <f t="shared" ca="1" si="15"/>
        <v>#NAME?</v>
      </c>
      <c r="J59" s="154" t="e">
        <f t="shared" ca="1" si="15"/>
        <v>#NAME?</v>
      </c>
      <c r="L59" s="15"/>
      <c r="M59" s="15"/>
      <c r="N59" s="15"/>
      <c r="O59" s="15"/>
    </row>
    <row r="60" spans="1:15" ht="14.1" customHeight="1" x14ac:dyDescent="0.25">
      <c r="B60" s="50">
        <v>1036</v>
      </c>
      <c r="C60" s="2" t="s">
        <v>59</v>
      </c>
      <c r="E60" s="154" t="e">
        <f t="shared" ca="1" si="15"/>
        <v>#NAME?</v>
      </c>
      <c r="F60" s="154" t="e">
        <f t="shared" ca="1" si="15"/>
        <v>#NAME?</v>
      </c>
      <c r="G60" s="154" t="e">
        <f t="shared" ca="1" si="15"/>
        <v>#NAME?</v>
      </c>
      <c r="H60" s="154" t="e">
        <f t="shared" ca="1" si="15"/>
        <v>#NAME?</v>
      </c>
      <c r="I60" s="154" t="e">
        <f t="shared" ca="1" si="15"/>
        <v>#NAME?</v>
      </c>
      <c r="J60" s="154" t="e">
        <f t="shared" ca="1" si="15"/>
        <v>#NAME?</v>
      </c>
      <c r="K60" s="35" t="s">
        <v>0</v>
      </c>
      <c r="L60" s="15"/>
      <c r="M60" s="15"/>
      <c r="N60" s="15"/>
      <c r="O60" s="15"/>
    </row>
    <row r="61" spans="1:15" ht="14.1" customHeight="1" x14ac:dyDescent="0.25">
      <c r="A61" s="1" t="s">
        <v>0</v>
      </c>
      <c r="B61" s="50">
        <v>1033</v>
      </c>
      <c r="C61" s="2" t="s">
        <v>333</v>
      </c>
      <c r="D61" s="2" t="s">
        <v>156</v>
      </c>
      <c r="E61" s="154" t="e">
        <f t="shared" ca="1" si="15"/>
        <v>#NAME?</v>
      </c>
      <c r="F61" s="154" t="e">
        <f t="shared" ca="1" si="15"/>
        <v>#NAME?</v>
      </c>
      <c r="G61" s="154" t="e">
        <f t="shared" ca="1" si="15"/>
        <v>#NAME?</v>
      </c>
      <c r="H61" s="154" t="e">
        <f t="shared" ca="1" si="15"/>
        <v>#NAME?</v>
      </c>
      <c r="I61" s="154" t="e">
        <f t="shared" ca="1" si="15"/>
        <v>#NAME?</v>
      </c>
      <c r="J61" s="154" t="e">
        <f t="shared" ca="1" si="15"/>
        <v>#NAME?</v>
      </c>
    </row>
    <row r="62" spans="1:15" ht="14.1" customHeight="1" x14ac:dyDescent="0.25">
      <c r="A62" s="1" t="s">
        <v>0</v>
      </c>
      <c r="B62" s="50">
        <v>1032</v>
      </c>
      <c r="C62" s="2" t="s">
        <v>334</v>
      </c>
      <c r="D62" s="2" t="s">
        <v>306</v>
      </c>
      <c r="E62" s="154" t="e">
        <f t="shared" ca="1" si="15"/>
        <v>#NAME?</v>
      </c>
      <c r="F62" s="154" t="e">
        <f t="shared" ca="1" si="15"/>
        <v>#NAME?</v>
      </c>
      <c r="G62" s="154" t="e">
        <f t="shared" ca="1" si="15"/>
        <v>#NAME?</v>
      </c>
      <c r="H62" s="154" t="e">
        <f t="shared" ca="1" si="15"/>
        <v>#NAME?</v>
      </c>
      <c r="I62" s="154" t="e">
        <f t="shared" ca="1" si="15"/>
        <v>#NAME?</v>
      </c>
      <c r="J62" s="154" t="e">
        <f t="shared" ca="1" si="15"/>
        <v>#NAME?</v>
      </c>
      <c r="M62" s="15"/>
      <c r="N62" s="15"/>
    </row>
    <row r="63" spans="1:15" ht="14.1" customHeight="1" x14ac:dyDescent="0.25">
      <c r="A63" s="1" t="s">
        <v>0</v>
      </c>
      <c r="B63" s="52">
        <v>504</v>
      </c>
      <c r="C63" s="2" t="s">
        <v>73</v>
      </c>
      <c r="D63" s="26" t="s">
        <v>0</v>
      </c>
      <c r="E63" s="154" t="e">
        <f t="shared" ca="1" si="15"/>
        <v>#NAME?</v>
      </c>
      <c r="F63" s="154" t="e">
        <f t="shared" ca="1" si="15"/>
        <v>#NAME?</v>
      </c>
      <c r="G63" s="154" t="e">
        <f t="shared" ca="1" si="15"/>
        <v>#NAME?</v>
      </c>
      <c r="H63" s="154" t="e">
        <f t="shared" ca="1" si="15"/>
        <v>#NAME?</v>
      </c>
      <c r="I63" s="154" t="e">
        <f t="shared" ca="1" si="15"/>
        <v>#NAME?</v>
      </c>
      <c r="J63" s="154" t="e">
        <f t="shared" ca="1" si="15"/>
        <v>#NAME?</v>
      </c>
      <c r="M63" s="15"/>
      <c r="N63" s="15"/>
    </row>
    <row r="64" spans="1:15" ht="23.25" customHeight="1" x14ac:dyDescent="0.35">
      <c r="C64" s="43" t="s">
        <v>60</v>
      </c>
      <c r="D64" s="3" t="str">
        <f>"VJBRUTTO  = "&amp;vJBrutto</f>
        <v>VJBRUTTO  = 95000</v>
      </c>
      <c r="E64" s="395" t="str">
        <f>"LSt nur für Entschädigung/Abfindung von € "&amp;Abfindg&amp;" davon € "&amp;Abfindg&amp;" nicht vsp-pflichtig"</f>
        <v>LSt nur für Entschädigung/Abfindung von € 0 davon € 0 nicht vsp-pflichtig</v>
      </c>
      <c r="F64" s="396"/>
      <c r="G64" s="396"/>
      <c r="H64" s="396"/>
      <c r="I64" s="396"/>
      <c r="J64" s="397"/>
      <c r="N64" s="20"/>
    </row>
    <row r="65" spans="2:14" ht="23.1" customHeight="1" x14ac:dyDescent="0.3">
      <c r="B65" s="50" t="s">
        <v>151</v>
      </c>
      <c r="C65" s="185" t="str">
        <f>IF(AnzahlKFB=0, "Achtung - für StKl 2 muss AnzahlKFB &gt;0 sein!","")</f>
        <v>Achtung - für StKl 2 muss AnzahlKFB &gt;0 sein!</v>
      </c>
      <c r="D65" s="11" t="s">
        <v>5</v>
      </c>
      <c r="E65" s="187">
        <v>1</v>
      </c>
      <c r="F65" s="187">
        <v>2</v>
      </c>
      <c r="G65" s="187">
        <v>3</v>
      </c>
      <c r="H65" s="187">
        <v>4</v>
      </c>
      <c r="I65" s="187">
        <v>5</v>
      </c>
      <c r="J65" s="187">
        <v>6</v>
      </c>
      <c r="N65" s="20"/>
    </row>
    <row r="66" spans="2:14" ht="24" customHeight="1" x14ac:dyDescent="0.25">
      <c r="B66" s="50">
        <v>1031</v>
      </c>
      <c r="C66" s="2" t="s">
        <v>96</v>
      </c>
      <c r="D66" s="143" t="s">
        <v>297</v>
      </c>
      <c r="E66" s="12" t="e" cm="1">
        <f t="array" aca="1" ref="E66" ca="1">LohnSt26(LohnZZ,E$65,Faktor4,LZZBrutto,LZZFreibetrag,RVStatus,KVMonat,KVStatus,KVZSatz,PVStatus,PVSachsen,AnzahlKFB,Abfindg,0,Abfindg,vJBrutto,$B66)</f>
        <v>#NAME?</v>
      </c>
      <c r="F66" s="12" t="e" cm="1">
        <f t="array" aca="1" ref="F66" ca="1">LohnSt26(LohnZZ,F$65,Faktor4,LZZBrutto,LZZFreibetrag,RVStatus,KVMonat,KVStatus,KVZSatz,PVStatus,PVSachsen,AnzahlKFB,sonstBez,0,Abfindg,vJBrutto,$B66)</f>
        <v>#NAME?</v>
      </c>
      <c r="G66" s="12" t="e" cm="1">
        <f t="array" aca="1" ref="G66" ca="1">LohnSt26(LohnZZ,G$65,Faktor4,LZZBrutto,LZZFreibetrag,RVStatus,KVMonat,KVStatus,KVZSatz,PVStatus,PVSachsen,AnzahlKFB,sonstBez,0,Abfindg,vJBrutto,$B66)</f>
        <v>#NAME?</v>
      </c>
      <c r="H66" s="12" t="e" cm="1">
        <f t="array" aca="1" ref="H66" ca="1">LohnSt26(LohnZZ,H$65,Faktor4,LZZBrutto,LZZFreibetrag,RVStatus,KVMonat,KVStatus,KVZSatz,PVStatus,PVSachsen,AnzahlKFB,sonstBez,0,Abfindg,vJBrutto,$B66)</f>
        <v>#NAME?</v>
      </c>
      <c r="I66" s="12" t="e" cm="1">
        <f t="array" aca="1" ref="I66" ca="1">LohnSt26(LohnZZ,I$65,Faktor4,LZZBrutto,LZZFreibetrag,RVStatus,KVMonat,KVStatus,KVZSatz,PVStatus,PVSachsen,AnzahlKFB,sonstBez,0,Abfindg,vJBrutto,$B66)</f>
        <v>#NAME?</v>
      </c>
      <c r="J66" s="12" t="e" cm="1">
        <f t="array" aca="1" ref="J66" ca="1">LohnSt26(LohnZZ,J$65,Faktor4,LZZBrutto,LZZFreibetrag,RVStatus,KVMonat,KVStatus,KVZSatz,PVStatus,PVSachsen,AnzahlKFB,sonstBez,0,Abfindg,vJBrutto,$B66)</f>
        <v>#NAME?</v>
      </c>
      <c r="K66" s="2" t="s">
        <v>0</v>
      </c>
      <c r="N66" s="55"/>
    </row>
    <row r="67" spans="2:14" ht="14.1" customHeight="1" x14ac:dyDescent="0.25">
      <c r="B67" s="50">
        <v>1034</v>
      </c>
      <c r="C67" s="2" t="s">
        <v>182</v>
      </c>
      <c r="D67" s="8" t="s">
        <v>0</v>
      </c>
      <c r="E67" s="200" t="e" cm="1">
        <f t="array" aca="1" ref="E67" ca="1">LohnSt26(LohnZZ,E$65,Faktor4,LZZBrutto,LZZFreibetrag,RVStatus,KVMonat,KVStatus,KVZSatz,PVStatus,PVSachsen,AnzahlKFB,sonstBez,0,Abfindg,vJBrutto,$B67)</f>
        <v>#NAME?</v>
      </c>
      <c r="F67" s="200" t="e" cm="1">
        <f t="array" aca="1" ref="F67" ca="1">LohnSt26(LohnZZ,F$65,Faktor4,LZZBrutto,LZZFreibetrag,RVStatus,KVMonat,KVStatus,KVZSatz,PVStatus,PVSachsen,AnzahlKFB,sonstBez,0,Abfindg,vJBrutto,$B67)</f>
        <v>#NAME?</v>
      </c>
      <c r="G67" s="200" t="e" cm="1">
        <f t="array" aca="1" ref="G67" ca="1">LohnSt26(LohnZZ,G$65,Faktor4,LZZBrutto,LZZFreibetrag,RVStatus,KVMonat,KVStatus,KVZSatz,PVStatus,PVSachsen,AnzahlKFB,sonstBez,0,Abfindg,vJBrutto,$B67)</f>
        <v>#NAME?</v>
      </c>
      <c r="H67" s="200" t="e" cm="1">
        <f t="array" aca="1" ref="H67" ca="1">LohnSt26(LohnZZ,H$65,Faktor4,LZZBrutto,LZZFreibetrag,RVStatus,KVMonat,KVStatus,KVZSatz,PVStatus,PVSachsen,AnzahlKFB,sonstBez,0,Abfindg,vJBrutto,$B67)</f>
        <v>#NAME?</v>
      </c>
      <c r="I67" s="200" t="e" cm="1">
        <f t="array" aca="1" ref="I67" ca="1">LohnSt26(LohnZZ,I$65,Faktor4,LZZBrutto,LZZFreibetrag,RVStatus,KVMonat,KVStatus,KVZSatz,PVStatus,PVSachsen,AnzahlKFB,sonstBez,0,Abfindg,vJBrutto,$B67)</f>
        <v>#NAME?</v>
      </c>
      <c r="J67" s="200" t="e" cm="1">
        <f t="array" aca="1" ref="J67" ca="1">LohnSt26(LohnZZ,J$65,Faktor4,LZZBrutto,LZZFreibetrag,RVStatus,KVMonat,KVStatus,KVZSatz,PVStatus,PVSachsen,AnzahlKFB,sonstBez,0,Abfindg,vJBrutto,$B67)</f>
        <v>#NAME?</v>
      </c>
      <c r="N67" s="55"/>
    </row>
    <row r="68" spans="2:14" ht="14.1" customHeight="1" x14ac:dyDescent="0.25">
      <c r="B68" s="50">
        <v>1035</v>
      </c>
      <c r="C68" s="2" t="str">
        <f>"Kirchensteuer 8 % von"</f>
        <v>Kirchensteuer 8 % von</v>
      </c>
      <c r="D68" s="8"/>
      <c r="E68" s="200" t="e" cm="1">
        <f t="array" aca="1" ref="E68" ca="1">LohnSt26(LohnZZ,E$65,Faktor4,LZZBrutto,LZZFreibetrag,RVStatus,KVMonat,KVStatus,KVZSatz,PVStatus,PVSachsen,AnzahlKFB,sonstBez,0,Abfindg,vJBrutto,$B68)</f>
        <v>#NAME?</v>
      </c>
      <c r="F68" s="200" t="e" cm="1">
        <f t="array" aca="1" ref="F68" ca="1">LohnSt26(LohnZZ,F$65,Faktor4,LZZBrutto,LZZFreibetrag,RVStatus,KVMonat,KVStatus,KVZSatz,PVStatus,PVSachsen,AnzahlKFB,sonstBez,0,Abfindg,vJBrutto,$B68)</f>
        <v>#NAME?</v>
      </c>
      <c r="G68" s="200" t="e" cm="1">
        <f t="array" aca="1" ref="G68" ca="1">LohnSt26(LohnZZ,G$65,Faktor4,LZZBrutto,LZZFreibetrag,RVStatus,KVMonat,KVStatus,KVZSatz,PVStatus,PVSachsen,AnzahlKFB,sonstBez,0,Abfindg,vJBrutto,$B68)</f>
        <v>#NAME?</v>
      </c>
      <c r="H68" s="200" t="e" cm="1">
        <f t="array" aca="1" ref="H68" ca="1">LohnSt26(LohnZZ,H$65,Faktor4,LZZBrutto,LZZFreibetrag,RVStatus,KVMonat,KVStatus,KVZSatz,PVStatus,PVSachsen,AnzahlKFB,sonstBez,0,Abfindg,vJBrutto,$B68)</f>
        <v>#NAME?</v>
      </c>
      <c r="I68" s="200" t="e" cm="1">
        <f t="array" aca="1" ref="I68" ca="1">LohnSt26(LohnZZ,I$65,Faktor4,LZZBrutto,LZZFreibetrag,RVStatus,KVMonat,KVStatus,KVZSatz,PVStatus,PVSachsen,AnzahlKFB,sonstBez,0,Abfindg,vJBrutto,$B68)</f>
        <v>#NAME?</v>
      </c>
      <c r="J68" s="200" t="e" cm="1">
        <f t="array" aca="1" ref="J68" ca="1">LohnSt26(LohnZZ,J$65,Faktor4,LZZBrutto,LZZFreibetrag,RVStatus,KVMonat,KVStatus,KVZSatz,PVStatus,PVSachsen,AnzahlKFB,sonstBez,0,Abfindg,vJBrutto,$B68)</f>
        <v>#NAME?</v>
      </c>
      <c r="N68" s="55"/>
    </row>
    <row r="69" spans="2:14" ht="14.1" customHeight="1" x14ac:dyDescent="0.25">
      <c r="B69" s="50">
        <v>1036</v>
      </c>
      <c r="C69" s="2" t="str">
        <f>"Kirchensteuer 9 % von "</f>
        <v xml:space="preserve">Kirchensteuer 9 % von </v>
      </c>
      <c r="D69" s="8"/>
      <c r="E69" s="200" t="e" cm="1">
        <f t="array" aca="1" ref="E69" ca="1">LohnSt26(LohnZZ,E$65,Faktor4,LZZBrutto,LZZFreibetrag,RVStatus,KVMonat,KVStatus,KVZSatz,PVStatus,PVSachsen,AnzahlKFB,sonstBez,0,Abfindg,vJBrutto,$B69)</f>
        <v>#NAME?</v>
      </c>
      <c r="F69" s="200" t="e" cm="1">
        <f t="array" aca="1" ref="F69" ca="1">LohnSt26(LohnZZ,F$65,Faktor4,LZZBrutto,LZZFreibetrag,RVStatus,KVMonat,KVStatus,KVZSatz,PVStatus,PVSachsen,AnzahlKFB,sonstBez,0,Abfindg,vJBrutto,$B69)</f>
        <v>#NAME?</v>
      </c>
      <c r="G69" s="200" t="e" cm="1">
        <f t="array" aca="1" ref="G69" ca="1">LohnSt26(LohnZZ,G$65,Faktor4,LZZBrutto,LZZFreibetrag,RVStatus,KVMonat,KVStatus,KVZSatz,PVStatus,PVSachsen,AnzahlKFB,sonstBez,0,Abfindg,vJBrutto,$B69)</f>
        <v>#NAME?</v>
      </c>
      <c r="H69" s="200" t="e" cm="1">
        <f t="array" aca="1" ref="H69" ca="1">LohnSt26(LohnZZ,H$65,Faktor4,LZZBrutto,LZZFreibetrag,RVStatus,KVMonat,KVStatus,KVZSatz,PVStatus,PVSachsen,AnzahlKFB,sonstBez,0,Abfindg,vJBrutto,$B69)</f>
        <v>#NAME?</v>
      </c>
      <c r="I69" s="200" t="e" cm="1">
        <f t="array" aca="1" ref="I69" ca="1">LohnSt26(LohnZZ,I$65,Faktor4,LZZBrutto,LZZFreibetrag,RVStatus,KVMonat,KVStatus,KVZSatz,PVStatus,PVSachsen,AnzahlKFB,sonstBez,0,Abfindg,vJBrutto,$B69)</f>
        <v>#NAME?</v>
      </c>
      <c r="J69" s="200" t="e" cm="1">
        <f t="array" aca="1" ref="J69" ca="1">LohnSt26(LohnZZ,J$65,Faktor4,LZZBrutto,LZZFreibetrag,RVStatus,KVMonat,KVStatus,KVZSatz,PVStatus,PVSachsen,AnzahlKFB,sonstBez,0,Abfindg,vJBrutto,$B69)</f>
        <v>#NAME?</v>
      </c>
      <c r="N69" s="55"/>
    </row>
    <row r="70" spans="2:14" ht="14.1" customHeight="1" x14ac:dyDescent="0.25">
      <c r="B70" s="50">
        <v>1033</v>
      </c>
      <c r="C70" s="2" t="s">
        <v>222</v>
      </c>
      <c r="D70" s="8"/>
      <c r="E70" s="200" t="e" cm="1">
        <f t="array" aca="1" ref="E70" ca="1">LohnSt26(LohnZZ,E$65,Faktor4,LZZBrutto,LZZFreibetrag,RVStatus,KVMonat,KVStatus,KVZSatz,PVStatus,PVSachsen,AnzahlKFB,sonstBez,0,Abfindg,vJBrutto,$B70)</f>
        <v>#NAME?</v>
      </c>
      <c r="F70" s="200" t="e" cm="1">
        <f t="array" aca="1" ref="F70" ca="1">LohnSt26(LohnZZ,F$65,Faktor4,LZZBrutto,LZZFreibetrag,RVStatus,KVMonat,KVStatus,KVZSatz,PVStatus,PVSachsen,AnzahlKFB,sonstBez,0,Abfindg,vJBrutto,$B70)</f>
        <v>#NAME?</v>
      </c>
      <c r="G70" s="200" t="e" cm="1">
        <f t="array" aca="1" ref="G70" ca="1">LohnSt26(LohnZZ,G$65,Faktor4,LZZBrutto,LZZFreibetrag,RVStatus,KVMonat,KVStatus,KVZSatz,PVStatus,PVSachsen,AnzahlKFB,sonstBez,0,Abfindg,vJBrutto,$B70)</f>
        <v>#NAME?</v>
      </c>
      <c r="H70" s="200" t="e" cm="1">
        <f t="array" aca="1" ref="H70" ca="1">LohnSt26(LohnZZ,H$65,Faktor4,LZZBrutto,LZZFreibetrag,RVStatus,KVMonat,KVStatus,KVZSatz,PVStatus,PVSachsen,AnzahlKFB,sonstBez,0,Abfindg,vJBrutto,$B70)</f>
        <v>#NAME?</v>
      </c>
      <c r="I70" s="200" t="e" cm="1">
        <f t="array" aca="1" ref="I70" ca="1">LohnSt26(LohnZZ,I$65,Faktor4,LZZBrutto,LZZFreibetrag,RVStatus,KVMonat,KVStatus,KVZSatz,PVStatus,PVSachsen,AnzahlKFB,sonstBez,0,Abfindg,vJBrutto,$B70)</f>
        <v>#NAME?</v>
      </c>
      <c r="J70" s="200" t="e" cm="1">
        <f t="array" aca="1" ref="J70" ca="1">LohnSt26(LohnZZ,J$65,Faktor4,LZZBrutto,LZZFreibetrag,RVStatus,KVMonat,KVStatus,KVZSatz,PVStatus,PVSachsen,AnzahlKFB,sonstBez,0,Abfindg,vJBrutto,$B70)</f>
        <v>#NAME?</v>
      </c>
      <c r="N70" s="55"/>
    </row>
    <row r="71" spans="2:14" ht="14.1" customHeight="1" x14ac:dyDescent="0.25">
      <c r="B71" s="50">
        <v>1032</v>
      </c>
      <c r="C71" s="2" t="s">
        <v>223</v>
      </c>
      <c r="D71" s="8"/>
      <c r="E71" s="200" t="e" cm="1">
        <f t="array" aca="1" ref="E71" ca="1">LohnSt26(LohnZZ,E$65,Faktor4,LZZBrutto,LZZFreibetrag,RVStatus,KVMonat,KVStatus,KVZSatz,PVStatus,PVSachsen,AnzahlKFB,sonstBez,0,Abfindg,vJBrutto,$B71)</f>
        <v>#NAME?</v>
      </c>
      <c r="F71" s="200" t="e" cm="1">
        <f t="array" aca="1" ref="F71" ca="1">LohnSt26(LohnZZ,F$65,Faktor4,LZZBrutto,LZZFreibetrag,RVStatus,KVMonat,KVStatus,KVZSatz,PVStatus,PVSachsen,AnzahlKFB,sonstBez,0,Abfindg,vJBrutto,$B71)</f>
        <v>#NAME?</v>
      </c>
      <c r="G71" s="200" t="e" cm="1">
        <f t="array" aca="1" ref="G71" ca="1">LohnSt26(LohnZZ,G$65,Faktor4,LZZBrutto,LZZFreibetrag,RVStatus,KVMonat,KVStatus,KVZSatz,PVStatus,PVSachsen,AnzahlKFB,sonstBez,0,Abfindg,vJBrutto,$B71)</f>
        <v>#NAME?</v>
      </c>
      <c r="H71" s="200" t="e" cm="1">
        <f t="array" aca="1" ref="H71" ca="1">LohnSt26(LohnZZ,H$65,Faktor4,LZZBrutto,LZZFreibetrag,RVStatus,KVMonat,KVStatus,KVZSatz,PVStatus,PVSachsen,AnzahlKFB,sonstBez,0,Abfindg,vJBrutto,$B71)</f>
        <v>#NAME?</v>
      </c>
      <c r="I71" s="200" t="e" cm="1">
        <f t="array" aca="1" ref="I71" ca="1">LohnSt26(LohnZZ,I$65,Faktor4,LZZBrutto,LZZFreibetrag,RVStatus,KVMonat,KVStatus,KVZSatz,PVStatus,PVSachsen,AnzahlKFB,sonstBez,0,Abfindg,vJBrutto,$B71)</f>
        <v>#NAME?</v>
      </c>
      <c r="J71" s="200" t="e" cm="1">
        <f t="array" aca="1" ref="J71" ca="1">LohnSt26(LohnZZ,J$65,Faktor4,LZZBrutto,LZZFreibetrag,RVStatus,KVMonat,KVStatus,KVZSatz,PVStatus,PVSachsen,AnzahlKFB,sonstBez,0,Abfindg,vJBrutto,$B71)</f>
        <v>#NAME?</v>
      </c>
      <c r="N71" s="55"/>
    </row>
    <row r="72" spans="2:14" ht="14.1" customHeight="1" x14ac:dyDescent="0.25">
      <c r="B72" s="52">
        <v>504</v>
      </c>
      <c r="C72" s="2" t="s">
        <v>73</v>
      </c>
      <c r="D72" s="26" t="s">
        <v>0</v>
      </c>
      <c r="E72" s="200" t="e" cm="1">
        <f t="array" aca="1" ref="E72" ca="1">LohnSt26(LohnZZ,E$65,Faktor4,LZZBrutto,LZZFreibetrag,RVStatus,KVMonat,KVStatus,KVZSatz,PVStatus,PVSachsen,AnzahlKFB,sonstBez,0,Abfindg,vJBrutto,$B72)</f>
        <v>#NAME?</v>
      </c>
      <c r="F72" s="200" t="e" cm="1">
        <f t="array" aca="1" ref="F72" ca="1">LohnSt26(LohnZZ,F$65,Faktor4,LZZBrutto,LZZFreibetrag,RVStatus,KVMonat,KVStatus,KVZSatz,PVStatus,PVSachsen,AnzahlKFB,sonstBez,0,Abfindg,vJBrutto,$B72)</f>
        <v>#NAME?</v>
      </c>
      <c r="G72" s="200" t="e" cm="1">
        <f t="array" aca="1" ref="G72" ca="1">LohnSt26(LohnZZ,G$65,Faktor4,LZZBrutto,LZZFreibetrag,RVStatus,KVMonat,KVStatus,KVZSatz,PVStatus,PVSachsen,AnzahlKFB,sonstBez,0,Abfindg,vJBrutto,$B72)</f>
        <v>#NAME?</v>
      </c>
      <c r="H72" s="200" t="e" cm="1">
        <f t="array" aca="1" ref="H72" ca="1">LohnSt26(LohnZZ,H$65,Faktor4,LZZBrutto,LZZFreibetrag,RVStatus,KVMonat,KVStatus,KVZSatz,PVStatus,PVSachsen,AnzahlKFB,sonstBez,0,Abfindg,vJBrutto,$B72)</f>
        <v>#NAME?</v>
      </c>
      <c r="I72" s="200" t="e" cm="1">
        <f t="array" aca="1" ref="I72" ca="1">LohnSt26(LohnZZ,I$65,Faktor4,LZZBrutto,LZZFreibetrag,RVStatus,KVMonat,KVStatus,KVZSatz,PVStatus,PVSachsen,AnzahlKFB,sonstBez,0,Abfindg,vJBrutto,$B72)</f>
        <v>#NAME?</v>
      </c>
      <c r="J72" s="200" t="e" cm="1">
        <f t="array" aca="1" ref="J72" ca="1">LohnSt26(LohnZZ,J$65,Faktor4,LZZBrutto,LZZFreibetrag,RVStatus,KVMonat,KVStatus,KVZSatz,PVStatus,PVSachsen,AnzahlKFB,sonstBez,0,Abfindg,vJBrutto,$B72)</f>
        <v>#NAME?</v>
      </c>
      <c r="N72" s="55"/>
    </row>
    <row r="73" spans="2:14" ht="23.25" customHeight="1" x14ac:dyDescent="0.35">
      <c r="C73" s="43" t="s">
        <v>61</v>
      </c>
      <c r="D73" s="36" t="str">
        <f>"VJBRUTTO  = "&amp;vJBrutto</f>
        <v>VJBRUTTO  = 95000</v>
      </c>
      <c r="E73" s="395" t="str">
        <f>"LSt für sonstigen Bezug von € "&amp;sonstBez&amp;" davon Entschädigung/Abfindung von € "&amp;Abfindg&amp;" nicht vsp-pflichtig"</f>
        <v>LSt für sonstigen Bezug von € 10000 davon Entschädigung/Abfindung von € 0 nicht vsp-pflichtig</v>
      </c>
      <c r="F73" s="396"/>
      <c r="G73" s="396"/>
      <c r="H73" s="396"/>
      <c r="I73" s="396"/>
      <c r="J73" s="397"/>
    </row>
    <row r="74" spans="2:14" ht="23.1" customHeight="1" x14ac:dyDescent="0.3">
      <c r="B74" s="50" t="s">
        <v>151</v>
      </c>
      <c r="C74" s="185" t="str">
        <f>IF(AnzahlKFB=0, "Achtung - für StKl 2 muss AnzahlKFB &gt;0 sein!","")</f>
        <v>Achtung - für StKl 2 muss AnzahlKFB &gt;0 sein!</v>
      </c>
      <c r="D74" s="11" t="s">
        <v>5</v>
      </c>
      <c r="E74" s="187">
        <v>1</v>
      </c>
      <c r="F74" s="187">
        <v>2</v>
      </c>
      <c r="G74" s="187">
        <v>3</v>
      </c>
      <c r="H74" s="187">
        <v>4</v>
      </c>
      <c r="I74" s="187">
        <v>5</v>
      </c>
      <c r="J74" s="187">
        <v>6</v>
      </c>
    </row>
    <row r="75" spans="2:14" ht="21" customHeight="1" x14ac:dyDescent="0.25">
      <c r="B75" s="50">
        <v>1031</v>
      </c>
      <c r="C75" s="2" t="s">
        <v>96</v>
      </c>
      <c r="D75" s="143" t="s">
        <v>297</v>
      </c>
      <c r="E75" s="12" t="e">
        <f t="shared" ref="E75:J85" ca="1" si="16">LohnSt26(LohnZZ,E$37,Faktor4,LZZBrutto,LZZFreibetrag,RVStatus,KVMonat,KVStatus,KVZSatz,PVStatus,PVSachsen,AnzahlKFB,sonstBez,0,Abfindg,vJBrutto,$B75)</f>
        <v>#NAME?</v>
      </c>
      <c r="F75" s="12" t="e">
        <f t="shared" ca="1" si="16"/>
        <v>#NAME?</v>
      </c>
      <c r="G75" s="12" t="e">
        <f t="shared" ca="1" si="16"/>
        <v>#NAME?</v>
      </c>
      <c r="H75" s="12" t="e">
        <f t="shared" ca="1" si="16"/>
        <v>#NAME?</v>
      </c>
      <c r="I75" s="12" t="e">
        <f t="shared" ca="1" si="16"/>
        <v>#NAME?</v>
      </c>
      <c r="J75" s="12" t="e">
        <f t="shared" ca="1" si="16"/>
        <v>#NAME?</v>
      </c>
    </row>
    <row r="76" spans="2:14" ht="14.1" customHeight="1" x14ac:dyDescent="0.25">
      <c r="B76" s="50">
        <v>1034</v>
      </c>
      <c r="C76" s="2" t="s">
        <v>57</v>
      </c>
      <c r="D76" s="5" t="s">
        <v>0</v>
      </c>
      <c r="E76" s="154" t="e">
        <f t="shared" ca="1" si="16"/>
        <v>#NAME?</v>
      </c>
      <c r="F76" s="154" t="e">
        <f t="shared" ca="1" si="16"/>
        <v>#NAME?</v>
      </c>
      <c r="G76" s="154" t="e">
        <f t="shared" ca="1" si="16"/>
        <v>#NAME?</v>
      </c>
      <c r="H76" s="154" t="e">
        <f t="shared" ca="1" si="16"/>
        <v>#NAME?</v>
      </c>
      <c r="I76" s="154" t="e">
        <f t="shared" ca="1" si="16"/>
        <v>#NAME?</v>
      </c>
      <c r="J76" s="154" t="e">
        <f t="shared" ca="1" si="16"/>
        <v>#NAME?</v>
      </c>
    </row>
    <row r="77" spans="2:14" ht="14.1" customHeight="1" x14ac:dyDescent="0.25">
      <c r="B77" s="50">
        <v>1035</v>
      </c>
      <c r="C77" s="2" t="s">
        <v>58</v>
      </c>
      <c r="D77" s="8"/>
      <c r="E77" s="154" t="e">
        <f t="shared" ca="1" si="16"/>
        <v>#NAME?</v>
      </c>
      <c r="F77" s="154" t="e">
        <f t="shared" ca="1" si="16"/>
        <v>#NAME?</v>
      </c>
      <c r="G77" s="154" t="e">
        <f t="shared" ca="1" si="16"/>
        <v>#NAME?</v>
      </c>
      <c r="H77" s="154" t="e">
        <f t="shared" ca="1" si="16"/>
        <v>#NAME?</v>
      </c>
      <c r="I77" s="154" t="e">
        <f t="shared" ca="1" si="16"/>
        <v>#NAME?</v>
      </c>
      <c r="J77" s="154" t="e">
        <f t="shared" ca="1" si="16"/>
        <v>#NAME?</v>
      </c>
    </row>
    <row r="78" spans="2:14" ht="14.1" customHeight="1" x14ac:dyDescent="0.25">
      <c r="B78" s="50">
        <v>1036</v>
      </c>
      <c r="C78" s="2" t="s">
        <v>59</v>
      </c>
      <c r="D78" s="8"/>
      <c r="E78" s="154" t="e">
        <f t="shared" ca="1" si="16"/>
        <v>#NAME?</v>
      </c>
      <c r="F78" s="154" t="e">
        <f t="shared" ca="1" si="16"/>
        <v>#NAME?</v>
      </c>
      <c r="G78" s="154" t="e">
        <f t="shared" ca="1" si="16"/>
        <v>#NAME?</v>
      </c>
      <c r="H78" s="154" t="e">
        <f t="shared" ca="1" si="16"/>
        <v>#NAME?</v>
      </c>
      <c r="I78" s="154" t="e">
        <f t="shared" ca="1" si="16"/>
        <v>#NAME?</v>
      </c>
      <c r="J78" s="154" t="e">
        <f t="shared" ca="1" si="16"/>
        <v>#NAME?</v>
      </c>
    </row>
    <row r="79" spans="2:14" ht="14.1" customHeight="1" x14ac:dyDescent="0.25">
      <c r="B79" s="50">
        <v>1033</v>
      </c>
      <c r="C79" s="2" t="s">
        <v>224</v>
      </c>
      <c r="D79" s="8"/>
      <c r="E79" s="154" t="e">
        <f t="shared" ca="1" si="16"/>
        <v>#NAME?</v>
      </c>
      <c r="F79" s="154" t="e">
        <f t="shared" ca="1" si="16"/>
        <v>#NAME?</v>
      </c>
      <c r="G79" s="154" t="e">
        <f t="shared" ca="1" si="16"/>
        <v>#NAME?</v>
      </c>
      <c r="H79" s="154" t="e">
        <f t="shared" ca="1" si="16"/>
        <v>#NAME?</v>
      </c>
      <c r="I79" s="154" t="e">
        <f t="shared" ca="1" si="16"/>
        <v>#NAME?</v>
      </c>
      <c r="J79" s="154" t="e">
        <f t="shared" ca="1" si="16"/>
        <v>#NAME?</v>
      </c>
    </row>
    <row r="80" spans="2:14" ht="14.1" customHeight="1" x14ac:dyDescent="0.25">
      <c r="B80" s="50">
        <v>1032</v>
      </c>
      <c r="C80" s="2" t="s">
        <v>225</v>
      </c>
      <c r="D80" s="8"/>
      <c r="E80" s="154" t="e">
        <f t="shared" ca="1" si="16"/>
        <v>#NAME?</v>
      </c>
      <c r="F80" s="154" t="e">
        <f t="shared" ca="1" si="16"/>
        <v>#NAME?</v>
      </c>
      <c r="G80" s="154" t="e">
        <f t="shared" ca="1" si="16"/>
        <v>#NAME?</v>
      </c>
      <c r="H80" s="154" t="e">
        <f t="shared" ca="1" si="16"/>
        <v>#NAME?</v>
      </c>
      <c r="I80" s="154" t="e">
        <f t="shared" ca="1" si="16"/>
        <v>#NAME?</v>
      </c>
      <c r="J80" s="154" t="e">
        <f t="shared" ca="1" si="16"/>
        <v>#NAME?</v>
      </c>
      <c r="M80" s="2" t="s">
        <v>0</v>
      </c>
    </row>
    <row r="81" spans="2:16" ht="14.1" customHeight="1" x14ac:dyDescent="0.25">
      <c r="B81" s="52">
        <v>504</v>
      </c>
      <c r="C81" s="2" t="s">
        <v>73</v>
      </c>
      <c r="D81" s="8"/>
      <c r="E81" s="154" t="e">
        <f t="shared" ca="1" si="16"/>
        <v>#NAME?</v>
      </c>
      <c r="F81" s="154" t="e">
        <f t="shared" ca="1" si="16"/>
        <v>#NAME?</v>
      </c>
      <c r="G81" s="154" t="e">
        <f t="shared" ca="1" si="16"/>
        <v>#NAME?</v>
      </c>
      <c r="H81" s="154" t="e">
        <f t="shared" ca="1" si="16"/>
        <v>#NAME?</v>
      </c>
      <c r="I81" s="154" t="e">
        <f t="shared" ca="1" si="16"/>
        <v>#NAME?</v>
      </c>
      <c r="J81" s="154" t="e">
        <f t="shared" ca="1" si="16"/>
        <v>#NAME?</v>
      </c>
    </row>
    <row r="82" spans="2:16" ht="14.1" customHeight="1" x14ac:dyDescent="0.25">
      <c r="D82" s="8"/>
      <c r="E82" s="154" t="e">
        <f t="shared" ca="1" si="16"/>
        <v>#NAME?</v>
      </c>
      <c r="F82" s="154" t="e">
        <f t="shared" ca="1" si="16"/>
        <v>#NAME?</v>
      </c>
      <c r="G82" s="154" t="e">
        <f t="shared" ca="1" si="16"/>
        <v>#NAME?</v>
      </c>
      <c r="H82" s="154" t="e">
        <f t="shared" ca="1" si="16"/>
        <v>#NAME?</v>
      </c>
      <c r="I82" s="154" t="e">
        <f t="shared" ca="1" si="16"/>
        <v>#NAME?</v>
      </c>
      <c r="J82" s="154" t="e">
        <f t="shared" ca="1" si="16"/>
        <v>#NAME?</v>
      </c>
    </row>
    <row r="83" spans="2:16" ht="14.1" customHeight="1" x14ac:dyDescent="0.25">
      <c r="D83" s="8"/>
      <c r="E83" s="154" t="e">
        <f t="shared" ca="1" si="16"/>
        <v>#NAME?</v>
      </c>
      <c r="F83" s="154" t="e">
        <f t="shared" ca="1" si="16"/>
        <v>#NAME?</v>
      </c>
      <c r="G83" s="154" t="e">
        <f t="shared" ca="1" si="16"/>
        <v>#NAME?</v>
      </c>
      <c r="H83" s="154" t="e">
        <f t="shared" ca="1" si="16"/>
        <v>#NAME?</v>
      </c>
      <c r="I83" s="154" t="e">
        <f t="shared" ca="1" si="16"/>
        <v>#NAME?</v>
      </c>
      <c r="J83" s="154" t="e">
        <f t="shared" ca="1" si="16"/>
        <v>#NAME?</v>
      </c>
    </row>
    <row r="84" spans="2:16" ht="14.1" customHeight="1" x14ac:dyDescent="0.25">
      <c r="D84" s="8"/>
      <c r="E84" s="154" t="e">
        <f t="shared" ca="1" si="16"/>
        <v>#NAME?</v>
      </c>
      <c r="F84" s="154" t="e">
        <f t="shared" ca="1" si="16"/>
        <v>#NAME?</v>
      </c>
      <c r="G84" s="154" t="e">
        <f t="shared" ca="1" si="16"/>
        <v>#NAME?</v>
      </c>
      <c r="H84" s="154" t="e">
        <f t="shared" ca="1" si="16"/>
        <v>#NAME?</v>
      </c>
      <c r="I84" s="154" t="e">
        <f t="shared" ca="1" si="16"/>
        <v>#NAME?</v>
      </c>
      <c r="J84" s="154" t="e">
        <f t="shared" ca="1" si="16"/>
        <v>#NAME?</v>
      </c>
    </row>
    <row r="85" spans="2:16" ht="14.1" customHeight="1" x14ac:dyDescent="0.25">
      <c r="D85" s="26" t="s">
        <v>0</v>
      </c>
      <c r="E85" s="154" t="e">
        <f t="shared" ca="1" si="16"/>
        <v>#NAME?</v>
      </c>
      <c r="F85" s="154" t="e">
        <f t="shared" ca="1" si="16"/>
        <v>#NAME?</v>
      </c>
      <c r="G85" s="154" t="e">
        <f t="shared" ca="1" si="16"/>
        <v>#NAME?</v>
      </c>
      <c r="H85" s="154" t="e">
        <f t="shared" ca="1" si="16"/>
        <v>#NAME?</v>
      </c>
      <c r="I85" s="154" t="e">
        <f t="shared" ca="1" si="16"/>
        <v>#NAME?</v>
      </c>
      <c r="J85" s="154" t="e">
        <f t="shared" ca="1" si="16"/>
        <v>#NAME?</v>
      </c>
    </row>
    <row r="86" spans="2:16" ht="24" customHeight="1" x14ac:dyDescent="0.35">
      <c r="C86" s="43" t="s">
        <v>62</v>
      </c>
      <c r="D86" s="3" t="str">
        <f>"VJBRUTTO  = "&amp;vJBrutto</f>
        <v>VJBRUTTO  = 95000</v>
      </c>
      <c r="E86" s="395" t="s">
        <v>0</v>
      </c>
      <c r="F86" s="396"/>
      <c r="G86" s="396"/>
      <c r="H86" s="396"/>
      <c r="I86" s="396"/>
      <c r="J86" s="397"/>
    </row>
    <row r="87" spans="2:16" ht="23.1" customHeight="1" x14ac:dyDescent="0.3">
      <c r="C87" s="185" t="str">
        <f>IF(AnzahlKFB=0, "Achtung - für StKl 2 muss AnzahlKFB &gt;0 sein!","")</f>
        <v>Achtung - für StKl 2 muss AnzahlKFB &gt;0 sein!</v>
      </c>
      <c r="D87" s="33" t="s">
        <v>5</v>
      </c>
      <c r="E87" s="187">
        <v>1</v>
      </c>
      <c r="F87" s="187">
        <v>2</v>
      </c>
      <c r="G87" s="187">
        <v>3</v>
      </c>
      <c r="H87" s="187">
        <v>4</v>
      </c>
      <c r="I87" s="187">
        <v>5</v>
      </c>
      <c r="J87" s="187">
        <v>6</v>
      </c>
      <c r="N87" s="83"/>
      <c r="O87" s="84" t="s">
        <v>107</v>
      </c>
      <c r="P87" s="84" t="s">
        <v>106</v>
      </c>
    </row>
    <row r="88" spans="2:16" ht="19.5" customHeight="1" x14ac:dyDescent="0.25">
      <c r="B88" s="129"/>
      <c r="C88" s="5"/>
      <c r="D88" s="8"/>
      <c r="E88" s="20"/>
      <c r="F88" s="20"/>
      <c r="G88" s="20"/>
      <c r="H88" s="20"/>
      <c r="I88" s="20"/>
      <c r="J88" s="20"/>
      <c r="L88" s="2" t="s">
        <v>0</v>
      </c>
      <c r="N88" s="83" t="s">
        <v>98</v>
      </c>
      <c r="O88" s="85" t="e">
        <f ca="1">I107</f>
        <v>#NAME?</v>
      </c>
      <c r="P88" s="85" t="e">
        <f ca="1">G107</f>
        <v>#NAME?</v>
      </c>
    </row>
    <row r="89" spans="2:16" ht="14.1" customHeight="1" x14ac:dyDescent="0.25">
      <c r="B89" s="129"/>
      <c r="C89" s="5"/>
      <c r="D89" s="8"/>
      <c r="E89" s="20"/>
      <c r="F89" s="20"/>
      <c r="G89" s="20"/>
      <c r="H89" s="20"/>
      <c r="I89" s="20"/>
      <c r="J89" s="20"/>
      <c r="L89" s="2" t="s">
        <v>0</v>
      </c>
      <c r="N89" s="83" t="s">
        <v>23</v>
      </c>
      <c r="O89" s="85" t="e">
        <f ca="1">I108</f>
        <v>#NAME?</v>
      </c>
      <c r="P89" s="85" t="e">
        <f ca="1">G108</f>
        <v>#NAME?</v>
      </c>
    </row>
    <row r="90" spans="2:16" ht="14.1" customHeight="1" x14ac:dyDescent="0.25">
      <c r="B90" s="129"/>
      <c r="C90" s="5"/>
      <c r="D90" s="8"/>
      <c r="E90" s="20"/>
      <c r="F90" s="20"/>
      <c r="G90" s="20"/>
      <c r="H90" s="20"/>
      <c r="I90" s="20"/>
      <c r="J90" s="20"/>
      <c r="N90" s="83" t="s">
        <v>99</v>
      </c>
      <c r="O90" s="85" t="e">
        <f ca="1">I110</f>
        <v>#NAME?</v>
      </c>
      <c r="P90" s="85" t="e">
        <f ca="1">G110</f>
        <v>#NAME?</v>
      </c>
    </row>
    <row r="91" spans="2:16" ht="14.1" customHeight="1" x14ac:dyDescent="0.25">
      <c r="B91" s="129"/>
      <c r="C91" s="5"/>
      <c r="D91" s="8"/>
      <c r="E91" s="20"/>
      <c r="F91" s="20"/>
      <c r="G91" s="20"/>
      <c r="H91" s="20"/>
      <c r="I91" s="20"/>
      <c r="J91" s="20"/>
      <c r="N91" s="91" t="s">
        <v>26</v>
      </c>
      <c r="O91" s="92" t="e">
        <f ca="1">I111</f>
        <v>#NAME?</v>
      </c>
      <c r="P91" s="86"/>
    </row>
    <row r="92" spans="2:16" ht="14.1" customHeight="1" x14ac:dyDescent="0.25">
      <c r="B92" s="129"/>
      <c r="C92" s="5"/>
      <c r="D92" s="8"/>
      <c r="E92" s="20"/>
      <c r="F92" s="20"/>
      <c r="G92" s="20"/>
      <c r="H92" s="20"/>
      <c r="I92" s="20"/>
      <c r="J92" s="20"/>
      <c r="N92" s="91" t="s">
        <v>116</v>
      </c>
      <c r="O92" s="92" t="e">
        <f ca="1">I112</f>
        <v>#NAME?</v>
      </c>
      <c r="P92" s="86"/>
    </row>
    <row r="93" spans="2:16" ht="14.1" customHeight="1" x14ac:dyDescent="0.25">
      <c r="B93" s="129"/>
      <c r="C93" s="5"/>
      <c r="D93" s="8"/>
      <c r="E93" s="20"/>
      <c r="F93" s="20"/>
      <c r="G93" s="20"/>
      <c r="H93" s="20"/>
      <c r="I93" s="20"/>
      <c r="J93" s="20"/>
      <c r="N93" s="83" t="s">
        <v>97</v>
      </c>
      <c r="O93" s="85" t="e">
        <f ca="1">I103</f>
        <v>#NAME?</v>
      </c>
      <c r="P93" s="85" t="e">
        <f ca="1">G103</f>
        <v>#NAME?</v>
      </c>
    </row>
    <row r="94" spans="2:16" ht="14.1" customHeight="1" x14ac:dyDescent="0.25">
      <c r="B94" s="129"/>
      <c r="C94" s="5"/>
      <c r="D94" s="8"/>
      <c r="N94" s="83" t="s">
        <v>100</v>
      </c>
      <c r="O94" s="85" t="e">
        <f ca="1">I105</f>
        <v>#NAME?</v>
      </c>
      <c r="P94" s="85" t="e">
        <f ca="1">G105</f>
        <v>#NAME?</v>
      </c>
    </row>
    <row r="95" spans="2:16" ht="14.1" customHeight="1" x14ac:dyDescent="0.25">
      <c r="B95" s="129"/>
      <c r="C95" s="5"/>
      <c r="D95" s="8"/>
      <c r="N95" s="86"/>
      <c r="O95" s="87" t="e">
        <f ca="1">SUM(O88:O94)</f>
        <v>#NAME?</v>
      </c>
      <c r="P95" s="87" t="e">
        <f ca="1">SUM(P88:P94)</f>
        <v>#NAME?</v>
      </c>
    </row>
    <row r="96" spans="2:16" ht="14.1" customHeight="1" x14ac:dyDescent="0.25">
      <c r="B96" s="54"/>
      <c r="C96" s="5"/>
      <c r="D96" s="8"/>
      <c r="N96" s="363" t="s">
        <v>477</v>
      </c>
      <c r="O96" s="87" t="e">
        <f ca="1">LZZBrutto-O95</f>
        <v>#NAME?</v>
      </c>
      <c r="P96" s="87" t="e">
        <f ca="1">LZZBrutto+P95</f>
        <v>#NAME?</v>
      </c>
    </row>
    <row r="97" spans="1:18" ht="14.1" customHeight="1" x14ac:dyDescent="0.25">
      <c r="B97" s="54"/>
      <c r="C97" s="5"/>
      <c r="D97" s="8"/>
    </row>
    <row r="98" spans="1:18" s="57" customFormat="1" ht="27" customHeight="1" x14ac:dyDescent="0.2">
      <c r="A98" s="59"/>
      <c r="B98" s="59">
        <v>360</v>
      </c>
      <c r="C98" s="290" t="s">
        <v>424</v>
      </c>
      <c r="D98" s="291">
        <v>1</v>
      </c>
      <c r="E98" s="59"/>
      <c r="F98" s="59"/>
      <c r="G98" s="78" t="s">
        <v>0</v>
      </c>
      <c r="H98" s="295" t="e">
        <f ca="1">AMSVBEITRAG(Jahr,0,LohnZZ,LZZBrutto,KVStatus,KVMonat,KVZSatz,PVStatus,PVSachsen,WestOst,gering,gleit,B98)</f>
        <v>#NAME?</v>
      </c>
      <c r="I98" s="59" t="s">
        <v>429</v>
      </c>
      <c r="J98" s="59"/>
      <c r="K98" s="59"/>
      <c r="L98" s="59"/>
      <c r="M98" s="59"/>
      <c r="N98" s="59"/>
      <c r="O98" s="59"/>
      <c r="P98" s="59"/>
    </row>
    <row r="99" spans="1:18" s="57" customFormat="1" ht="24" customHeight="1" x14ac:dyDescent="0.2">
      <c r="A99" s="59"/>
      <c r="B99" s="59">
        <v>350</v>
      </c>
      <c r="C99" s="290" t="s">
        <v>425</v>
      </c>
      <c r="D99" s="293" t="e">
        <f ca="1">AMSVBEITRAG(Jahr,0,LohnZZ,LZZBrutto,KVStatus,KVMonat,KVZSatz,PVStatus,PVSachsen,WestOst,gering,gleit,245)</f>
        <v>#NAME?</v>
      </c>
      <c r="E99" s="79" t="s">
        <v>0</v>
      </c>
      <c r="F99" s="59"/>
      <c r="G99" s="78" t="s">
        <v>0</v>
      </c>
      <c r="H99" s="295" t="e">
        <f ca="1">AMSVBEITRAG(Jahr,0,LohnZZ,LZZBrutto,KVStatus,KVMonat,KVZSatz,PVStatus,PVSachsen,WestOst,gering,gleit,B99)</f>
        <v>#NAME?</v>
      </c>
      <c r="I99" s="59" t="s">
        <v>428</v>
      </c>
      <c r="J99" s="59"/>
      <c r="K99" s="59"/>
      <c r="L99" s="79" t="s">
        <v>0</v>
      </c>
      <c r="M99" s="59"/>
      <c r="N99" s="59"/>
      <c r="O99" s="59"/>
      <c r="P99" s="59"/>
    </row>
    <row r="100" spans="1:18" s="58" customFormat="1" ht="21" customHeight="1" x14ac:dyDescent="0.2">
      <c r="A100" s="59"/>
      <c r="B100" s="59" t="s">
        <v>0</v>
      </c>
      <c r="C100" s="94" t="s">
        <v>427</v>
      </c>
      <c r="D100" s="294" t="e">
        <f ca="1">AMSVBEITRAG(Jahr,0,LohnZZ,LZZBrutto,KVStatus,KVMonat,KVZSatz,PVStatus,PVSachsen,WestOst,gering,gleit,243)</f>
        <v>#NAME?</v>
      </c>
      <c r="E100" s="294" t="e">
        <f ca="1">AMSVBEITRAG(Jahr,0,LohnZZ,LZZBrutto,KVStatus,KVMonat,KVZSatz,PVStatus,PVSachsen,WestOst,gering,gleit,244)</f>
        <v>#NAME?</v>
      </c>
      <c r="F100" s="113" t="s">
        <v>426</v>
      </c>
      <c r="G100" s="292" t="e">
        <f ca="1">AMSVBEITRAG(Jahr,0,LohnZZ,LZZBrutto,KVStatus,KVMonat,KVZSatz,PVStatus,PVSachsen,WestOst,gering,gleit,250)</f>
        <v>#NAME?</v>
      </c>
      <c r="H100" s="296" t="e">
        <f ca="1">AMSVBEITRAG(Jahr,0,LohnZZ,LZZBrutto,KVStatus,KVMonat,KVZSatz,PVStatus,PVSachsen,WestOst,gering,gleit,251)</f>
        <v>#NAME?</v>
      </c>
      <c r="I100" s="59"/>
      <c r="J100" s="81" t="s">
        <v>0</v>
      </c>
      <c r="K100" s="80"/>
      <c r="L100" s="80"/>
      <c r="M100" s="59"/>
      <c r="N100" s="59"/>
      <c r="O100" s="59"/>
      <c r="P100" s="59"/>
    </row>
    <row r="101" spans="1:18" s="30" customFormat="1" ht="40.35" customHeight="1" thickBot="1" x14ac:dyDescent="0.25">
      <c r="A101" s="38"/>
      <c r="B101" s="53"/>
      <c r="C101" s="60" t="s">
        <v>63</v>
      </c>
      <c r="D101" s="93" t="str">
        <f>IF(LohnZZ=2,"Monatsbrutto --&gt;","Jahresbrutto --&gt;")</f>
        <v>Jahresbrutto --&gt;</v>
      </c>
      <c r="E101" s="389" t="str">
        <f>"SV-Beiträge für Brutto von "&amp;E7&amp;" Euro"</f>
        <v>SV-Beiträge für Brutto von 95000 Euro</v>
      </c>
      <c r="F101" s="389"/>
      <c r="G101" s="389"/>
      <c r="H101" s="389"/>
      <c r="I101" s="389"/>
      <c r="J101" s="389"/>
      <c r="K101" s="390" t="str">
        <f>IF(gering&gt;1,"geringfügiges Beschäftigungsverhältnis","")</f>
        <v/>
      </c>
      <c r="L101" s="390"/>
      <c r="M101" s="390"/>
      <c r="N101" s="390"/>
      <c r="O101" s="390"/>
      <c r="P101" s="390"/>
    </row>
    <row r="102" spans="1:18" s="49" customFormat="1" ht="30.6" customHeight="1" thickBot="1" x14ac:dyDescent="0.25">
      <c r="A102" s="110" t="s">
        <v>112</v>
      </c>
      <c r="B102" s="110" t="s">
        <v>113</v>
      </c>
      <c r="C102" s="110" t="str">
        <f>IF(gering&gt;0,"Achtung:  Minijob!!!","")</f>
        <v/>
      </c>
      <c r="D102" s="110" t="s">
        <v>93</v>
      </c>
      <c r="E102" s="110" t="s">
        <v>94</v>
      </c>
      <c r="F102" s="155" t="s">
        <v>108</v>
      </c>
      <c r="G102" s="372" t="s">
        <v>109</v>
      </c>
      <c r="H102" s="297" t="s">
        <v>110</v>
      </c>
      <c r="I102" s="370" t="s">
        <v>111</v>
      </c>
      <c r="J102" s="156" t="s">
        <v>101</v>
      </c>
      <c r="K102" s="110"/>
      <c r="L102" s="110" t="s">
        <v>64</v>
      </c>
      <c r="M102" s="111" t="s">
        <v>102</v>
      </c>
      <c r="N102" s="108"/>
      <c r="O102" s="108"/>
      <c r="P102" s="108"/>
      <c r="R102" s="109"/>
    </row>
    <row r="103" spans="1:18" s="67" customFormat="1" ht="23.1" customHeight="1" x14ac:dyDescent="0.2">
      <c r="A103" s="95">
        <v>322</v>
      </c>
      <c r="B103" s="95">
        <v>321</v>
      </c>
      <c r="C103" s="75" t="s">
        <v>119</v>
      </c>
      <c r="D103" s="76" t="e">
        <f ca="1">AMSVBEITRAG(Jahr,0,LohnZZ,LZZBrutto,KVStatus,KVMonat,KVZSatz,PVStatus,PVSachsen,WestOst,gering,gleit,212)</f>
        <v>#NAME?</v>
      </c>
      <c r="E103" s="76" t="e">
        <f ca="1">AMSVBEITRAG(Jahr,0,LohnZZ,LZZBrutto,KVStatus,KVMonat,KVZSatz,PVStatus,PVSachsen,WestOst,gering,gleit,213)</f>
        <v>#NAME?</v>
      </c>
      <c r="F103" s="157" t="e">
        <f ca="1">IF(RVStatus=1,"privat versich.",AMSVBEITRAG(Jahr,0,LohnZZ,LZZBrutto,KVStatus,KVMonat,KVZSatz,PVStatus,PVSachsen,WestOst,gering,gleit,A103))</f>
        <v>#NAME?</v>
      </c>
      <c r="G103" s="373" t="e">
        <f ca="1">IF(RVStatus=1,0,AMSVBEITRAG(Jahr,0,LohnZZ,LZZBrutto,KVStatus,KVMonat,KVZSatz,PVStatus,PVSachsen,WestOst,gering,gleit,560))</f>
        <v>#NAME?</v>
      </c>
      <c r="H103" s="158" t="e">
        <f ca="1">IF(RVStatus=1,"privat versich.",AMSVBEITRAG(Jahr,0,LohnZZ,LZZBrutto,KVStatus,KVMonat,KVZSatz,PVStatus,PVSachsen,WestOst,gering,gleit,B103))</f>
        <v>#NAME?</v>
      </c>
      <c r="I103" s="371" t="e">
        <f ca="1">IF(RVStatus=1,0,AMSVBEITRAG(Jahr,0,LohnZZ,LZZBrutto,KVStatus,KVMonat,KVZSatz,PVStatus,PVSachsen,WestOst,gering,gleit,510))</f>
        <v>#NAME?</v>
      </c>
      <c r="J103" s="160" t="e">
        <f ca="1">H103+F103</f>
        <v>#NAME?</v>
      </c>
      <c r="K103" s="77"/>
      <c r="L103" s="172"/>
      <c r="M103" s="172" t="e">
        <f ca="1">G103+I103</f>
        <v>#NAME?</v>
      </c>
      <c r="N103" s="383" t="str">
        <f>IF(RVStatus&gt;0," Privat versichert!","")</f>
        <v/>
      </c>
      <c r="O103" s="173"/>
      <c r="P103" s="173"/>
      <c r="R103" s="88"/>
    </row>
    <row r="104" spans="1:18" ht="14.1" customHeight="1" x14ac:dyDescent="0.25">
      <c r="A104" s="96"/>
      <c r="B104" s="96"/>
      <c r="C104" s="61"/>
      <c r="D104" s="62"/>
      <c r="E104" s="62"/>
      <c r="F104" s="161"/>
      <c r="G104" s="374"/>
      <c r="H104" s="162"/>
      <c r="I104" s="163"/>
      <c r="J104" s="164"/>
      <c r="K104" s="45"/>
      <c r="L104" s="174"/>
      <c r="M104" s="174"/>
      <c r="N104" s="175"/>
      <c r="O104" s="175"/>
      <c r="P104" s="175"/>
      <c r="R104" s="88"/>
    </row>
    <row r="105" spans="1:18" s="67" customFormat="1" ht="25.35" customHeight="1" x14ac:dyDescent="0.2">
      <c r="A105" s="97">
        <v>312</v>
      </c>
      <c r="B105" s="97">
        <v>311</v>
      </c>
      <c r="C105" s="68" t="s">
        <v>120</v>
      </c>
      <c r="D105" s="69" t="e">
        <f ca="1">AMSVBEITRAG(Jahr,0,LohnZZ,LZZBrutto,KVStatus,KVMonat,KVZSatz,PVStatus,PVSachsen,WestOst,gering,gleit,212)</f>
        <v>#NAME?</v>
      </c>
      <c r="E105" s="69" t="e">
        <f ca="1">AMSVBEITRAG(Jahr,0,LohnZZ,LZZBrutto,KVStatus,KVMonat,KVZSatz,PVStatus,PVSachsen,WestOst,gering,gleit,203)</f>
        <v>#NAME?</v>
      </c>
      <c r="F105" s="366" t="e">
        <f ca="1">IF(RVStatus&gt;=1,"privat versich.",AMSVBEITRAG(Jahr,0,LohnZZ,LZZBrutto,KVStatus,KVMonat,KVZSatz,PVStatus,PVSachsen,WestOst,gering,gleit,A105))</f>
        <v>#NAME?</v>
      </c>
      <c r="G105" s="375" t="e">
        <f ca="1">IF(RVStatus&gt;=1,0,AMSVBEITRAG(Jahr,0,LohnZZ,LZZBrutto,KVStatus,KVMonat,KVZSatz,PVStatus,PVSachsen,WestOst,gering,gleit,550))</f>
        <v>#NAME?</v>
      </c>
      <c r="H105" s="367" t="e">
        <f ca="1">IF(RVStatus&gt;=1,"privat versich.",AMSVBEITRAG(Jahr,0,LohnZZ,LZZBrutto,KVStatus,KVMonat,KVZSatz,PVStatus,PVSachsen,WestOst,gering,gleit,B105))</f>
        <v>#NAME?</v>
      </c>
      <c r="I105" s="368" t="e">
        <f ca="1">IF(RVStatus&gt;=1,0,AMSVBEITRAG(Jahr,0,LohnZZ,LZZBrutto,KVStatus,KVMonat,KVZSatz,PVStatus,PVSachsen,WestOst,gering,gleit,500))</f>
        <v>#NAME?</v>
      </c>
      <c r="J105" s="369" t="e">
        <f t="shared" ref="J105:J110" ca="1" si="17">H105+F105</f>
        <v>#NAME?</v>
      </c>
      <c r="K105" s="70"/>
      <c r="L105" s="176"/>
      <c r="M105" s="176" t="e">
        <f ca="1">G105+I105</f>
        <v>#NAME?</v>
      </c>
      <c r="N105" s="383" t="str">
        <f>IF(RVStatus&gt;0," Privat versichert!","")</f>
        <v/>
      </c>
      <c r="O105" s="173"/>
      <c r="P105" s="173"/>
      <c r="R105" s="88"/>
    </row>
    <row r="106" spans="1:18" ht="14.1" customHeight="1" x14ac:dyDescent="0.25">
      <c r="A106" s="96"/>
      <c r="B106" s="96"/>
      <c r="C106" s="61"/>
      <c r="D106" s="62"/>
      <c r="E106" s="62"/>
      <c r="F106" s="161"/>
      <c r="G106" s="374"/>
      <c r="H106" s="162"/>
      <c r="I106" s="163"/>
      <c r="J106" s="164"/>
      <c r="K106" s="45"/>
      <c r="L106" s="174"/>
      <c r="M106" s="174"/>
      <c r="N106" s="175"/>
      <c r="O106" s="175"/>
      <c r="P106" s="175"/>
      <c r="R106" s="88"/>
    </row>
    <row r="107" spans="1:18" ht="14.1" customHeight="1" x14ac:dyDescent="0.25">
      <c r="A107" s="98">
        <v>332</v>
      </c>
      <c r="B107" s="98">
        <v>331</v>
      </c>
      <c r="C107" s="82" t="str">
        <f>IF(KVStatus=0,"gKV (Basisbeitrag)",IF(KVStatus=1,"PKV (Basisbeitrag) ohne AG-Zuschuss",IF(KVStatus&gt;1,"PKV (Basisbeitrag) mit AG-Zuschuss € "&amp;KVStatus&amp;"")))</f>
        <v>gKV (Basisbeitrag)</v>
      </c>
      <c r="D107" s="63" t="e">
        <f ca="1">AMSVBEITRAG(Jahr,0,LohnZZ,LZZBrutto,KVStatus,KVMonat,KVZSatz,PVStatus,PVSachsen,WestOst,gering,gleit,222)</f>
        <v>#NAME?</v>
      </c>
      <c r="E107" s="63" t="e">
        <f ca="1">AMSVBEITRAG(Jahr,0,LohnZZ,LZZBrutto,KVStatus,KVMonat,KVZSatz,PVStatus,PVSachsen,WestOst,gering,gleit,223)</f>
        <v>#NAME?</v>
      </c>
      <c r="F107" s="161" t="e">
        <f ca="1">IF(KVStatus&gt;=1,"privat versich.",AMSVBEITRAG(Jahr,0,LohnZZ,LZZBrutto,KVStatus,KVMonat,KVZSatz,PVStatus,PVSachsen,WestOst,gering,gleit,A107))</f>
        <v>#NAME?</v>
      </c>
      <c r="G107" s="374" t="e">
        <f ca="1">IF(KVStatus&gt;=1,0,AMSVBEITRAG(Jahr,0,LohnZZ,LZZBrutto,KVStatus,KVMonat,KVZSatz,PVStatus,PVSachsen,WestOst,gering,gleit,572))</f>
        <v>#NAME?</v>
      </c>
      <c r="H107" s="162" t="e">
        <f ca="1">IF(KVStatus&gt;=1,"privat versich.",AMSVBEITRAG(Jahr,0,LohnZZ,LZZBrutto,KVStatus,KVMonat,KVZSatz,PVStatus,PVSachsen,WestOst,gering,gleit,B107))</f>
        <v>#NAME?</v>
      </c>
      <c r="I107" s="163" t="e">
        <f ca="1">IF(KVStatus&gt;=1,0,AMSVBEITRAG(Jahr,0,LohnZZ,LZZBrutto,KVStatus,KVMonat,KVZSatz,PVStatus,PVSachsen,WestOst,gering,gleit,523))</f>
        <v>#NAME?</v>
      </c>
      <c r="J107" s="164" t="e">
        <f ca="1">H107+F107</f>
        <v>#NAME?</v>
      </c>
      <c r="K107" s="37"/>
      <c r="L107" s="177"/>
      <c r="M107" s="177" t="e">
        <f ca="1">G107+I107</f>
        <v>#NAME?</v>
      </c>
      <c r="N107" s="178" t="str">
        <f>IF(KVStatus&gt;0," Privat versichert!","")</f>
        <v/>
      </c>
      <c r="O107" s="175"/>
      <c r="P107" s="175"/>
    </row>
    <row r="108" spans="1:18" ht="14.1" customHeight="1" x14ac:dyDescent="0.25">
      <c r="A108" s="98">
        <v>335</v>
      </c>
      <c r="B108" s="98">
        <v>334</v>
      </c>
      <c r="C108" s="82" t="str">
        <f>IF(KVStatus=0,"gKV (Zusatzbeitrag)",IF(KVStatus=1,"PKV (Zusatzbeitrag) ohne AG-Zuschuss",IF(KVStatus&gt;1,"PKV (Zusatzbeitrag) mit AG-Zuschuss")))</f>
        <v>gKV (Zusatzbeitrag)</v>
      </c>
      <c r="D108" s="63" t="e">
        <f ca="1">AMSVBEITRAG(Jahr,0,LohnZZ,LZZBrutto,KVStatus,KVMonat,KVZSatz,PVStatus,PVSachsen,WestOst,gering,gleit,222)</f>
        <v>#NAME?</v>
      </c>
      <c r="E108" s="63" t="e">
        <f ca="1">AMSVBEITRAG(Jahr,0,LohnZZ,LZZBrutto,KVStatus,KVMonat,KVZSatz,PVStatus,PVSachsen,WestOst,gering,gleit,223)</f>
        <v>#NAME?</v>
      </c>
      <c r="F108" s="161" t="e">
        <f ca="1">IF(KVStatus&gt;=1,"privat versich.",AMSVBEITRAG(Jahr,0,LohnZZ,LZZBrutto,KVStatus,KVMonat,KVZSatz,PVStatus,PVSachsen,WestOst,gering,gleit,A108))</f>
        <v>#NAME?</v>
      </c>
      <c r="G108" s="374" t="e">
        <f ca="1">IF(KVStatus&gt;=1,0,AMSVBEITRAG(Jahr,0,LohnZZ,LZZBrutto,KVStatus,KVMonat,KVZSatz,PVStatus,PVSachsen,WestOst,gering,gleit,571))</f>
        <v>#NAME?</v>
      </c>
      <c r="H108" s="162" t="e">
        <f ca="1">IF(KVStatus&gt;=1,"privat versich.",AMSVBEITRAG(Jahr,0,LohnZZ,LZZBrutto,KVStatus,KVMonat,KVZSatz,PVStatus,PVSachsen,WestOst,gering,gleit,B108))</f>
        <v>#NAME?</v>
      </c>
      <c r="I108" s="163" t="e">
        <f ca="1">IF(KVStatus&gt;=1,0,AMSVBEITRAG(Jahr,0,LohnZZ,LZZBrutto,KVStatus,KVMonat,KVZSatz,PVStatus,PVSachsen,WestOst,gering,gleit,521))</f>
        <v>#NAME?</v>
      </c>
      <c r="J108" s="164" t="e">
        <f t="shared" ca="1" si="17"/>
        <v>#NAME?</v>
      </c>
      <c r="K108" s="37"/>
      <c r="L108" s="177"/>
      <c r="M108" s="177" t="e">
        <f ca="1">G108+I108</f>
        <v>#NAME?</v>
      </c>
      <c r="N108" s="178" t="str">
        <f>IF(KVStatus&gt;0," Privat versichert","Zusatzbeitragssatz = "&amp;KVZSatz&amp;" %")</f>
        <v>Zusatzbeitragssatz = 2,9 %</v>
      </c>
      <c r="O108" s="175"/>
      <c r="P108" s="175"/>
      <c r="R108" s="89"/>
    </row>
    <row r="109" spans="1:18" s="67" customFormat="1" ht="30" customHeight="1" x14ac:dyDescent="0.2">
      <c r="A109" s="99"/>
      <c r="B109" s="99"/>
      <c r="C109" s="71"/>
      <c r="D109" s="72"/>
      <c r="E109" s="72"/>
      <c r="F109" s="157" t="e">
        <f ca="1">SUM(F107:F108)</f>
        <v>#NAME?</v>
      </c>
      <c r="G109" s="373" t="e">
        <f ca="1">SUM(G107:G108)</f>
        <v>#NAME?</v>
      </c>
      <c r="H109" s="158" t="e">
        <f ca="1">SUM(H107:H108)</f>
        <v>#NAME?</v>
      </c>
      <c r="I109" s="159" t="e">
        <f ca="1">SUM(I107:I108)</f>
        <v>#NAME?</v>
      </c>
      <c r="J109" s="160" t="e">
        <f ca="1">SUM(J107:J108)</f>
        <v>#NAME?</v>
      </c>
      <c r="K109" s="73"/>
      <c r="L109" s="179"/>
      <c r="M109" s="179"/>
      <c r="N109" s="173"/>
      <c r="O109" s="173"/>
      <c r="P109" s="173"/>
      <c r="R109" s="90"/>
    </row>
    <row r="110" spans="1:18" ht="14.1" customHeight="1" x14ac:dyDescent="0.25">
      <c r="A110" s="96">
        <v>342</v>
      </c>
      <c r="B110" s="96">
        <v>341</v>
      </c>
      <c r="C110" s="61" t="str">
        <f>IF(KVStatus=0,IF(PVSachsen=1,"gPV mit Sachsenregelung","gPV ohne Sachsenregelung"),"PV: privat versichert")</f>
        <v>gPV ohne Sachsenregelung</v>
      </c>
      <c r="D110" s="62" t="e">
        <f ca="1">AMSVBEITRAG(Jahr,0,LohnZZ,LZZBrutto,KVStatus,KVMonat,KVZSatz,PVStatus,PVSachsen,WestOst,gering,gleit,232)</f>
        <v>#NAME?</v>
      </c>
      <c r="E110" s="62" t="e">
        <f ca="1">AMSVBEITRAG(Jahr,0,LohnZZ,LZZBrutto,KVStatus,KVMonat,KVZSatz,PVStatus,PVSachsen,WestOst,gering,gleit,233)</f>
        <v>#NAME?</v>
      </c>
      <c r="F110" s="161" t="e">
        <f ca="1">IF(KVStatus&gt;=1,"privat versich.",AMSVBEITRAG(Jahr,0,LohnZZ,LZZBrutto,KVStatus,KVMonat,KVZSatz,PVStatus,PVSachsen,WestOst,gering,gleit,A110))</f>
        <v>#NAME?</v>
      </c>
      <c r="G110" s="374" t="e">
        <f ca="1">IF(KVStatus&gt;=1,0,AMSVBEITRAG(Jahr,0,LohnZZ,LZZBrutto,KVStatus,KVMonat,KVZSatz,PVStatus,PVSachsen,WestOst,gering,gleit,580))</f>
        <v>#NAME?</v>
      </c>
      <c r="H110" s="162" t="e">
        <f ca="1">IF(KVStatus&gt;=1,"privat versich.",AMSVBEITRAG(Jahr,0,LohnZZ,LZZBrutto,KVStatus,KVMonat,KVZSatz,PVStatus,PVSachsen,WestOst,gering,gleit,B110))</f>
        <v>#NAME?</v>
      </c>
      <c r="I110" s="163" t="e">
        <f ca="1">IF(KVStatus&gt;=1,0,AMSVBEITRAG(Jahr,0,LohnZZ,LZZBrutto,KVStatus,KVMonat,KVZSatz,PVStatus,PVSachsen,WestOst,gering,gleit,530))</f>
        <v>#NAME?</v>
      </c>
      <c r="J110" s="164" t="e">
        <f t="shared" ca="1" si="17"/>
        <v>#NAME?</v>
      </c>
      <c r="K110" s="45"/>
      <c r="L110" s="174"/>
      <c r="M110" s="174" t="e">
        <f ca="1">G110+I110</f>
        <v>#NAME?</v>
      </c>
      <c r="N110" s="175" t="str">
        <f>IF(PVSachsen=1,"Sachsenabschlag-/-zuschlag "&amp;(H110-F110)/2&amp;" %","kein Sachsenabschlag-/-zuschlag")</f>
        <v>kein Sachsenabschlag-/-zuschlag</v>
      </c>
      <c r="O110" s="175"/>
      <c r="P110" s="175"/>
    </row>
    <row r="111" spans="1:18" ht="14.1" customHeight="1" x14ac:dyDescent="0.25">
      <c r="A111" s="98" t="s">
        <v>0</v>
      </c>
      <c r="B111" s="98">
        <v>343</v>
      </c>
      <c r="C111" s="64" t="str">
        <f>IF(KVStatus=0,IF(PVStatus=0,"bei gPV: Zuschlag, weil ohne Kinder",IF(PVStatus=1,"bei gPV, ein Kind daher kein Zuschlag")),"PV: privat versichert")</f>
        <v>bei gPV: Zuschlag, weil ohne Kinder</v>
      </c>
      <c r="D111" s="63" t="e">
        <f ca="1">AMSVBEITRAG(Jahr,0,LohnZZ,LZZBrutto,KVStatus,KVMonat,KVZSatz,PVStatus,PVSachsen,WestOst,gering,gleit,232)</f>
        <v>#NAME?</v>
      </c>
      <c r="E111" s="63" t="e">
        <f ca="1">AMSVBEITRAG(Jahr,0,LohnZZ,LZZBrutto,KVStatus,KVMonat,KVZSatz,PVStatus,PVSachsen,WestOst,gering,gleit,233)</f>
        <v>#NAME?</v>
      </c>
      <c r="F111" s="161" t="s">
        <v>0</v>
      </c>
      <c r="G111" s="374" t="s">
        <v>0</v>
      </c>
      <c r="H111" s="162" t="e">
        <f ca="1">IF(KVStatus&gt;=1,"privat versich.",AMSVBEITRAG(Jahr,0,LohnZZ,LZZBrutto,KVStatus,KVMonat,KVZSatz,PVStatus,PVSachsen,WestOst,gering,gleit,B111))</f>
        <v>#NAME?</v>
      </c>
      <c r="I111" s="163" t="e">
        <f ca="1">IF(KVStatus&gt;=1,0,AMSVBEITRAG(Jahr,0,LohnZZ,LZZBrutto,KVStatus,KVMonat,KVZSatz,PVStatus,PVSachsen,WestOst,gering,gleit,531))</f>
        <v>#NAME?</v>
      </c>
      <c r="J111" s="164" t="e">
        <f ca="1">H111</f>
        <v>#NAME?</v>
      </c>
      <c r="K111" s="37"/>
      <c r="L111" s="177"/>
      <c r="M111" s="177" t="e">
        <f ca="1">I111</f>
        <v>#NAME?</v>
      </c>
      <c r="N111" s="175" t="str">
        <f>IF(PVStatus=0,"Zuschlag weil ohne Kind",IF(PVStatus=1,"kein Zuschlag, keine Minderung",""))</f>
        <v>Zuschlag weil ohne Kind</v>
      </c>
      <c r="O111" s="175"/>
      <c r="P111" s="175"/>
    </row>
    <row r="112" spans="1:18" ht="14.1" customHeight="1" x14ac:dyDescent="0.25">
      <c r="A112" s="98" t="s">
        <v>0</v>
      </c>
      <c r="B112" s="98">
        <v>345</v>
      </c>
      <c r="C112" s="64" t="str">
        <f>IF(KVStatus=0,IF(PVStatus&gt;1,"bei gPV: Minderung, weil mehr als 1 Kind","bei gPV: keine Minderung"),"PV: privat versichert")</f>
        <v>bei gPV: keine Minderung</v>
      </c>
      <c r="D112" s="63" t="e">
        <f ca="1">AMSVBEITRAG(Jahr,0,LohnZZ,LZZBrutto,KVStatus,KVMonat,KVZSatz,PVStatus,PVSachsen,WestOst,gering,gleit,232)</f>
        <v>#NAME?</v>
      </c>
      <c r="E112" s="63" t="e">
        <f ca="1">AMSVBEITRAG(Jahr,0,LohnZZ,LZZBrutto,KVStatus,KVMonat,KVZSatz,PVStatus,PVSachsen,WestOst,gering,gleit,233)</f>
        <v>#NAME?</v>
      </c>
      <c r="F112" s="161" t="s">
        <v>0</v>
      </c>
      <c r="G112" s="374"/>
      <c r="H112" s="183" t="e">
        <f ca="1">IF(KVStatus&gt;=1,"privat versich.",AMSVBEITRAG(Jahr,0,LohnZZ,LZZBrutto,KVStatus,KVMonat,KVZSatz,PVStatus,PVSachsen,WestOst,gering,gleit,B112))</f>
        <v>#NAME?</v>
      </c>
      <c r="I112" s="163" t="e">
        <f ca="1">IF(KVStatus&gt;=1,0,AMSVBEITRAG(Jahr,0,LohnZZ,LZZBrutto,KVStatus,KVMonat,KVZSatz,PVStatus,PVSachsen,WestOst,gering,gleit,532))</f>
        <v>#NAME?</v>
      </c>
      <c r="J112" s="184" t="e">
        <f ca="1">-H112</f>
        <v>#NAME?</v>
      </c>
      <c r="K112" s="37"/>
      <c r="L112" s="177"/>
      <c r="M112" s="177" t="e">
        <f ca="1">I112</f>
        <v>#NAME?</v>
      </c>
      <c r="N112" s="175" t="str">
        <f>IF(PVStatus&gt;1," Minderung ("&amp;PVStatus&amp;" Kinder)","keine Minderung")</f>
        <v>keine Minderung</v>
      </c>
      <c r="O112" s="175"/>
      <c r="P112" s="175"/>
      <c r="R112" s="2" t="s">
        <v>0</v>
      </c>
    </row>
    <row r="113" spans="1:18" s="67" customFormat="1" ht="27.6" customHeight="1" x14ac:dyDescent="0.2">
      <c r="A113" s="99"/>
      <c r="B113" s="99"/>
      <c r="C113" s="74"/>
      <c r="D113" s="72"/>
      <c r="E113" s="72"/>
      <c r="F113" s="157" t="e">
        <f ca="1">SUM(F110:F112)</f>
        <v>#NAME?</v>
      </c>
      <c r="G113" s="373" t="e">
        <f ca="1">SUM(G110:G112)</f>
        <v>#NAME?</v>
      </c>
      <c r="H113" s="158" t="e">
        <f ca="1">H110+H111-H112</f>
        <v>#NAME?</v>
      </c>
      <c r="I113" s="159" t="e">
        <f ca="1">SUM(I110:I112)</f>
        <v>#NAME?</v>
      </c>
      <c r="J113" s="160" t="e">
        <f ca="1">SUM(J110:J112)</f>
        <v>#NAME?</v>
      </c>
      <c r="K113" s="73"/>
      <c r="L113" s="179"/>
      <c r="M113" s="179"/>
      <c r="N113" s="173"/>
      <c r="O113" s="173"/>
      <c r="P113" s="173"/>
    </row>
    <row r="114" spans="1:18" ht="14.1" customHeight="1" x14ac:dyDescent="0.25">
      <c r="A114" s="98">
        <v>410</v>
      </c>
      <c r="B114" s="98">
        <v>411</v>
      </c>
      <c r="C114" s="65" t="s">
        <v>65</v>
      </c>
      <c r="D114" s="63" t="e">
        <f ca="1">AMSVBEITRAG(Jahr,0,LohnZZ,LZZBrutto,KVStatus,KVMonat,KVZSatz,PVStatus,PVSachsen,WestOst,gering,gleit,212)</f>
        <v>#NAME?</v>
      </c>
      <c r="E114" s="63" t="e">
        <f ca="1">AMSVBEITRAG(Jahr,0,LohnZZ,LZZBrutto,KVStatus,KVMonat,KVZSatz,PVStatus,PVSachsen,WestOst,gering,gleit,213)</f>
        <v>#NAME?</v>
      </c>
      <c r="F114" s="365" t="e">
        <f t="shared" ref="F114:G116" ca="1" si="18">AMSVBEITRAG(Jahr,0,LohnZZ,LZZBrutto,KVStatus,KVMonat,KVZSatz,PVStatus,PVSachsen,WestOst,gering,gleit,A114)</f>
        <v>#NAME?</v>
      </c>
      <c r="G114" s="374" t="e">
        <f t="shared" ca="1" si="18"/>
        <v>#NAME?</v>
      </c>
      <c r="H114" s="162"/>
      <c r="I114" s="163"/>
      <c r="J114" s="164" t="e">
        <f ca="1">F114</f>
        <v>#NAME?</v>
      </c>
      <c r="K114" s="37"/>
      <c r="L114" s="177"/>
      <c r="M114" s="177" t="e">
        <f ca="1">G114+I114</f>
        <v>#NAME?</v>
      </c>
      <c r="N114" s="175" t="s">
        <v>95</v>
      </c>
      <c r="O114" s="175"/>
      <c r="P114" s="175"/>
    </row>
    <row r="115" spans="1:18" ht="14.1" customHeight="1" x14ac:dyDescent="0.25">
      <c r="A115" s="98">
        <v>420</v>
      </c>
      <c r="B115" s="98">
        <v>421</v>
      </c>
      <c r="C115" s="65" t="s">
        <v>66</v>
      </c>
      <c r="D115" s="63" t="e">
        <f ca="1">AMSVBEITRAG(Jahr,0,LohnZZ,LZZBrutto,KVStatus,KVMonat,KVZSatz,PVStatus,PVSachsen,WestOst,gering,gleit,212)</f>
        <v>#NAME?</v>
      </c>
      <c r="E115" s="63" t="e">
        <f ca="1">AMSVBEITRAG(Jahr,0,LohnZZ,LZZBrutto,KVStatus,KVMonat,KVZSatz,PVStatus,PVSachsen,WestOst,gering,gleit,213)</f>
        <v>#NAME?</v>
      </c>
      <c r="F115" s="365" t="e">
        <f t="shared" ca="1" si="18"/>
        <v>#NAME?</v>
      </c>
      <c r="G115" s="374" t="e">
        <f t="shared" ca="1" si="18"/>
        <v>#NAME?</v>
      </c>
      <c r="H115" s="162"/>
      <c r="I115" s="163"/>
      <c r="J115" s="164" t="e">
        <f ca="1">F115</f>
        <v>#NAME?</v>
      </c>
      <c r="K115" s="37"/>
      <c r="L115" s="177"/>
      <c r="M115" s="177" t="e">
        <f ca="1">G115+I115</f>
        <v>#NAME?</v>
      </c>
      <c r="N115" s="175" t="s">
        <v>95</v>
      </c>
      <c r="O115" s="175"/>
      <c r="P115" s="175"/>
    </row>
    <row r="116" spans="1:18" ht="14.1" customHeight="1" x14ac:dyDescent="0.25">
      <c r="A116" s="98">
        <v>430</v>
      </c>
      <c r="B116" s="98">
        <v>431</v>
      </c>
      <c r="C116" s="65" t="s">
        <v>67</v>
      </c>
      <c r="D116" s="63" t="e">
        <f ca="1">AMSVBEITRAG(Jahr,0,LohnZZ,LZZBrutto,KVStatus,KVMonat,KVZSatz,PVStatus,PVSachsen,WestOst,gering,gleit,212)</f>
        <v>#NAME?</v>
      </c>
      <c r="E116" s="63" t="e">
        <f ca="1">AMSVBEITRAG(Jahr,0,LohnZZ,LZZBrutto,KVStatus,KVMonat,KVZSatz,PVStatus,PVSachsen,WestOst,gering,gleit,213)</f>
        <v>#NAME?</v>
      </c>
      <c r="F116" s="365" t="e">
        <f t="shared" ca="1" si="18"/>
        <v>#NAME?</v>
      </c>
      <c r="G116" s="374" t="e">
        <f t="shared" ca="1" si="18"/>
        <v>#NAME?</v>
      </c>
      <c r="H116" s="162"/>
      <c r="I116" s="163"/>
      <c r="J116" s="164" t="e">
        <f ca="1">F116</f>
        <v>#NAME?</v>
      </c>
      <c r="K116" s="37"/>
      <c r="L116" s="177"/>
      <c r="M116" s="177" t="e">
        <f ca="1">G116+I116</f>
        <v>#NAME?</v>
      </c>
      <c r="N116" s="175"/>
      <c r="O116" s="175"/>
      <c r="P116" s="175"/>
      <c r="Q116" s="40"/>
      <c r="R116" s="41"/>
    </row>
    <row r="117" spans="1:18" ht="14.1" customHeight="1" x14ac:dyDescent="0.25">
      <c r="A117" s="98">
        <v>470</v>
      </c>
      <c r="B117" s="98">
        <v>472</v>
      </c>
      <c r="C117" s="65" t="s">
        <v>68</v>
      </c>
      <c r="D117" s="63" t="e">
        <f ca="1">AMSVBEITRAG(Jahr,0,LohnZZ,LZZBrutto,KVStatus,KVMonat,KVZSatz,PVStatus,PVSachsen,WestOst,gering,gleit,214)</f>
        <v>#NAME?</v>
      </c>
      <c r="E117" s="63">
        <f>LZZBrutto</f>
        <v>95000</v>
      </c>
      <c r="F117" s="161"/>
      <c r="G117" s="374"/>
      <c r="H117" s="364" t="e">
        <f ca="1">AMSVBEITRAG(Jahr,0,LohnZZ,LZZBrutto,KVStatus,KVMonat,KVZSatz,PVStatus,PVSachsen,WestOst,gering,gleit,A117)</f>
        <v>#NAME?</v>
      </c>
      <c r="I117" s="163" t="e">
        <f ca="1">AMSVBEITRAG(Jahr,0,LohnZZ,LZZBrutto,KVStatus,KVMonat,KVZSatz,PVStatus,PVSachsen,WestOst,gering,gleit,B117)</f>
        <v>#NAME?</v>
      </c>
      <c r="J117" s="164" t="e">
        <f ca="1">H117</f>
        <v>#NAME?</v>
      </c>
      <c r="K117" s="37"/>
      <c r="L117" s="177"/>
      <c r="M117" s="177" t="e">
        <f ca="1">G117+I117</f>
        <v>#NAME?</v>
      </c>
      <c r="N117" s="175" t="s">
        <v>121</v>
      </c>
      <c r="O117" s="175"/>
      <c r="P117" s="175"/>
      <c r="R117" s="41"/>
    </row>
    <row r="118" spans="1:18" ht="14.1" customHeight="1" x14ac:dyDescent="0.25">
      <c r="A118" s="98">
        <v>480</v>
      </c>
      <c r="B118" s="98">
        <v>482</v>
      </c>
      <c r="C118" s="65" t="s">
        <v>69</v>
      </c>
      <c r="D118" s="63" t="e">
        <f ca="1">AMSVBEITRAG(Jahr,0,LohnZZ,LZZBrutto,KVStatus,KVMonat,KVZSatz,PVStatus,PVSachsen,WestOst,gering,gleit,215)</f>
        <v>#NAME?</v>
      </c>
      <c r="E118" s="63" t="e">
        <f ca="1">AMSVBEITRAG(Jahr,0,LohnZZ,LZZBrutto,KVStatus,KVMonat,KVZSatz,PVStatus,PVSachsen,WestOst,gering,gleit,260)</f>
        <v>#NAME?</v>
      </c>
      <c r="F118" s="161"/>
      <c r="G118" s="374"/>
      <c r="H118" s="364" t="e">
        <f ca="1">AMSVBEITRAG(Jahr,0,LohnZZ,LZZBrutto,KVStatus,KVMonat,KVZSatz,PVStatus,PVSachsen,WestOst,gering,gleit,A118)</f>
        <v>#NAME?</v>
      </c>
      <c r="I118" s="163" t="e">
        <f ca="1">AMSVBEITRAG(Jahr,0,LohnZZ,LZZBrutto,KVStatus,KVMonat,KVZSatz,PVStatus,PVSachsen,WestOst,gering,gleit,B118)</f>
        <v>#NAME?</v>
      </c>
      <c r="J118" s="164" t="e">
        <f ca="1">H118</f>
        <v>#NAME?</v>
      </c>
      <c r="K118" s="37"/>
      <c r="L118" s="177"/>
      <c r="M118" s="177" t="e">
        <f ca="1">G118+I118</f>
        <v>#NAME?</v>
      </c>
      <c r="N118" s="175" t="s">
        <v>122</v>
      </c>
      <c r="O118" s="175"/>
      <c r="P118" s="175"/>
      <c r="Q118" s="40"/>
      <c r="R118" s="41"/>
    </row>
    <row r="119" spans="1:18" s="30" customFormat="1" ht="32.25" customHeight="1" x14ac:dyDescent="0.25">
      <c r="A119" s="38"/>
      <c r="B119" s="53"/>
      <c r="C119" s="28" t="s">
        <v>0</v>
      </c>
      <c r="D119" s="28" t="s">
        <v>70</v>
      </c>
      <c r="E119" s="100" t="s">
        <v>114</v>
      </c>
      <c r="F119" s="165" t="e">
        <f ca="1">F113+F109+F105+F103</f>
        <v>#NAME?</v>
      </c>
      <c r="G119" s="376" t="e">
        <f ca="1">G113+G109+G105+G103</f>
        <v>#NAME?</v>
      </c>
      <c r="H119" s="166" t="e">
        <f ca="1">SUM(H113+H109+H105+H103)</f>
        <v>#NAME?</v>
      </c>
      <c r="I119" s="167" t="e">
        <f ca="1">I113+I109+I105+I103</f>
        <v>#NAME?</v>
      </c>
      <c r="J119" s="168" t="e">
        <f ca="1">J113+J109+J105+J103</f>
        <v>#NAME?</v>
      </c>
      <c r="K119" s="28"/>
      <c r="L119" s="180" t="s">
        <v>0</v>
      </c>
      <c r="M119" s="181"/>
      <c r="N119" s="175"/>
      <c r="O119" s="175"/>
      <c r="P119" s="175"/>
      <c r="R119" s="42" t="s">
        <v>0</v>
      </c>
    </row>
    <row r="120" spans="1:18" s="30" customFormat="1" ht="26.1" customHeight="1" thickBot="1" x14ac:dyDescent="0.3">
      <c r="A120" s="38"/>
      <c r="B120" s="53"/>
      <c r="C120" s="28"/>
      <c r="D120" s="66"/>
      <c r="E120" s="101" t="s">
        <v>115</v>
      </c>
      <c r="F120" s="169" t="e">
        <f ca="1">F119+F116+F115+F114</f>
        <v>#NAME?</v>
      </c>
      <c r="G120" s="377" t="e">
        <f ca="1">G119+G116+G115+G114</f>
        <v>#NAME?</v>
      </c>
      <c r="H120" s="170" t="e">
        <f ca="1">H119+H118+H117</f>
        <v>#NAME?</v>
      </c>
      <c r="I120" s="171" t="e">
        <f ca="1">I119+I118+I117</f>
        <v>#NAME?</v>
      </c>
      <c r="J120" s="164" t="e">
        <f ca="1">J119+J118+J117+J116+J115+J114</f>
        <v>#NAME?</v>
      </c>
      <c r="K120" s="28"/>
      <c r="L120" s="182"/>
      <c r="M120" s="181"/>
      <c r="N120" s="175"/>
      <c r="O120" s="175"/>
      <c r="P120" s="175"/>
    </row>
    <row r="121" spans="1:18" s="30" customFormat="1" ht="13.5" customHeight="1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</row>
    <row r="122" spans="1:18" ht="14.1" customHeight="1" x14ac:dyDescent="0.25">
      <c r="A122" s="3"/>
      <c r="B122" s="3"/>
      <c r="C122" s="3" t="s">
        <v>0</v>
      </c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</row>
    <row r="123" spans="1:18" s="30" customFormat="1" ht="37.5" customHeight="1" x14ac:dyDescent="0.25">
      <c r="A123" s="102"/>
      <c r="B123" s="103" t="s">
        <v>79</v>
      </c>
      <c r="C123" s="104" t="s">
        <v>71</v>
      </c>
      <c r="D123" s="105" t="s">
        <v>78</v>
      </c>
      <c r="E123" s="106" t="s">
        <v>76</v>
      </c>
      <c r="F123" s="105"/>
      <c r="G123" s="105"/>
      <c r="H123" s="105"/>
      <c r="I123" s="105"/>
      <c r="J123" s="105"/>
      <c r="K123" s="3"/>
      <c r="L123" s="3"/>
      <c r="M123" s="3"/>
      <c r="N123" s="3"/>
      <c r="O123" s="3"/>
      <c r="P123" s="3"/>
    </row>
    <row r="124" spans="1:18" s="115" customFormat="1" ht="46.5" customHeight="1" x14ac:dyDescent="0.3">
      <c r="A124" s="118" t="s">
        <v>0</v>
      </c>
      <c r="B124" s="118"/>
      <c r="C124" s="153" t="s">
        <v>405</v>
      </c>
      <c r="D124" s="192" t="s">
        <v>130</v>
      </c>
      <c r="E124" s="112">
        <f t="shared" ref="E124:J124" si="19">LohnZZ</f>
        <v>1</v>
      </c>
      <c r="F124" s="112">
        <f t="shared" si="19"/>
        <v>1</v>
      </c>
      <c r="G124" s="112">
        <f t="shared" si="19"/>
        <v>1</v>
      </c>
      <c r="H124" s="112">
        <f t="shared" si="19"/>
        <v>1</v>
      </c>
      <c r="I124" s="112">
        <f t="shared" si="19"/>
        <v>1</v>
      </c>
      <c r="J124" s="112">
        <f t="shared" si="19"/>
        <v>1</v>
      </c>
    </row>
    <row r="125" spans="1:18" s="115" customFormat="1" ht="18.600000000000001" customHeight="1" x14ac:dyDescent="0.25">
      <c r="A125" s="118"/>
      <c r="B125" s="118"/>
      <c r="C125" s="124" t="s">
        <v>226</v>
      </c>
      <c r="D125" s="192" t="s">
        <v>131</v>
      </c>
      <c r="E125" s="112">
        <f t="shared" ref="E125:J125" si="20">E37</f>
        <v>1</v>
      </c>
      <c r="F125" s="112">
        <f t="shared" si="20"/>
        <v>2</v>
      </c>
      <c r="G125" s="112">
        <f t="shared" si="20"/>
        <v>3</v>
      </c>
      <c r="H125" s="112">
        <f t="shared" si="20"/>
        <v>4</v>
      </c>
      <c r="I125" s="112">
        <f t="shared" si="20"/>
        <v>5</v>
      </c>
      <c r="J125" s="112">
        <f t="shared" si="20"/>
        <v>6</v>
      </c>
      <c r="N125" s="115" t="s">
        <v>0</v>
      </c>
    </row>
    <row r="126" spans="1:18" s="115" customFormat="1" ht="14.1" customHeight="1" x14ac:dyDescent="0.25">
      <c r="A126" s="118"/>
      <c r="B126" s="118"/>
      <c r="C126" s="124" t="s">
        <v>80</v>
      </c>
      <c r="D126" s="192" t="s">
        <v>132</v>
      </c>
      <c r="E126" s="112">
        <f t="shared" ref="E126:J126" si="21">Faktor4</f>
        <v>1</v>
      </c>
      <c r="F126" s="112">
        <f t="shared" si="21"/>
        <v>1</v>
      </c>
      <c r="G126" s="112">
        <f t="shared" si="21"/>
        <v>1</v>
      </c>
      <c r="H126" s="112">
        <f t="shared" si="21"/>
        <v>1</v>
      </c>
      <c r="I126" s="112">
        <f t="shared" si="21"/>
        <v>1</v>
      </c>
      <c r="J126" s="112">
        <f t="shared" si="21"/>
        <v>1</v>
      </c>
      <c r="M126" s="252" t="s">
        <v>0</v>
      </c>
    </row>
    <row r="127" spans="1:18" s="115" customFormat="1" ht="14.1" customHeight="1" x14ac:dyDescent="0.25">
      <c r="A127" s="118"/>
      <c r="B127" s="118"/>
      <c r="C127" s="124" t="s">
        <v>81</v>
      </c>
      <c r="D127" s="192" t="s">
        <v>133</v>
      </c>
      <c r="E127" s="120">
        <f t="shared" ref="E127:J127" si="22">LZZBrutto</f>
        <v>95000</v>
      </c>
      <c r="F127" s="120">
        <f t="shared" si="22"/>
        <v>95000</v>
      </c>
      <c r="G127" s="120">
        <f t="shared" si="22"/>
        <v>95000</v>
      </c>
      <c r="H127" s="120">
        <f t="shared" si="22"/>
        <v>95000</v>
      </c>
      <c r="I127" s="120">
        <f t="shared" si="22"/>
        <v>95000</v>
      </c>
      <c r="J127" s="120">
        <f t="shared" si="22"/>
        <v>95000</v>
      </c>
      <c r="M127" s="121" t="s">
        <v>0</v>
      </c>
      <c r="N127" s="115" t="s">
        <v>0</v>
      </c>
    </row>
    <row r="128" spans="1:18" s="115" customFormat="1" ht="14.1" customHeight="1" x14ac:dyDescent="0.25">
      <c r="A128" s="118"/>
      <c r="B128" s="118"/>
      <c r="C128" s="124" t="s">
        <v>82</v>
      </c>
      <c r="D128" s="192" t="s">
        <v>134</v>
      </c>
      <c r="E128" s="112">
        <f t="shared" ref="E128:J128" si="23">LZZFreibetrag</f>
        <v>0</v>
      </c>
      <c r="F128" s="112">
        <f t="shared" si="23"/>
        <v>0</v>
      </c>
      <c r="G128" s="112">
        <f t="shared" si="23"/>
        <v>0</v>
      </c>
      <c r="H128" s="112">
        <f t="shared" si="23"/>
        <v>0</v>
      </c>
      <c r="I128" s="112">
        <f t="shared" si="23"/>
        <v>0</v>
      </c>
      <c r="J128" s="112">
        <f t="shared" si="23"/>
        <v>0</v>
      </c>
    </row>
    <row r="129" spans="1:36" s="115" customFormat="1" ht="14.1" customHeight="1" x14ac:dyDescent="0.25">
      <c r="A129" s="118"/>
      <c r="B129" s="118"/>
      <c r="C129" s="124" t="s">
        <v>17</v>
      </c>
      <c r="D129" s="192" t="s">
        <v>135</v>
      </c>
      <c r="E129" s="112">
        <f t="shared" ref="E129:J129" si="24">RVStatus</f>
        <v>0</v>
      </c>
      <c r="F129" s="112">
        <f t="shared" si="24"/>
        <v>0</v>
      </c>
      <c r="G129" s="112">
        <f t="shared" si="24"/>
        <v>0</v>
      </c>
      <c r="H129" s="112">
        <f t="shared" si="24"/>
        <v>0</v>
      </c>
      <c r="I129" s="112">
        <f t="shared" si="24"/>
        <v>0</v>
      </c>
      <c r="J129" s="112">
        <f t="shared" si="24"/>
        <v>0</v>
      </c>
      <c r="P129" s="115" t="s">
        <v>0</v>
      </c>
    </row>
    <row r="130" spans="1:36" s="115" customFormat="1" ht="14.1" customHeight="1" x14ac:dyDescent="0.25">
      <c r="A130" s="118"/>
      <c r="B130" s="118"/>
      <c r="C130" s="124" t="s">
        <v>83</v>
      </c>
      <c r="D130" s="192" t="s">
        <v>136</v>
      </c>
      <c r="E130" s="120">
        <f t="shared" ref="E130:J130" si="25">KVMonat</f>
        <v>0</v>
      </c>
      <c r="F130" s="120">
        <f t="shared" si="25"/>
        <v>0</v>
      </c>
      <c r="G130" s="120">
        <f t="shared" si="25"/>
        <v>0</v>
      </c>
      <c r="H130" s="120">
        <f t="shared" si="25"/>
        <v>0</v>
      </c>
      <c r="I130" s="120">
        <f t="shared" si="25"/>
        <v>0</v>
      </c>
      <c r="J130" s="120">
        <f t="shared" si="25"/>
        <v>0</v>
      </c>
      <c r="M130" s="122"/>
    </row>
    <row r="131" spans="1:36" s="115" customFormat="1" ht="14.1" customHeight="1" x14ac:dyDescent="0.25">
      <c r="A131" s="118"/>
      <c r="B131" s="118"/>
      <c r="C131" s="124" t="s">
        <v>150</v>
      </c>
      <c r="D131" s="192" t="s">
        <v>149</v>
      </c>
      <c r="E131" s="112">
        <f t="shared" ref="E131:J131" si="26">KVMonat*12</f>
        <v>0</v>
      </c>
      <c r="F131" s="112">
        <f t="shared" si="26"/>
        <v>0</v>
      </c>
      <c r="G131" s="112">
        <f t="shared" si="26"/>
        <v>0</v>
      </c>
      <c r="H131" s="112">
        <f t="shared" si="26"/>
        <v>0</v>
      </c>
      <c r="I131" s="112">
        <f t="shared" si="26"/>
        <v>0</v>
      </c>
      <c r="J131" s="112">
        <f t="shared" si="26"/>
        <v>0</v>
      </c>
    </row>
    <row r="132" spans="1:36" s="115" customFormat="1" ht="14.1" customHeight="1" x14ac:dyDescent="0.25">
      <c r="A132" s="118"/>
      <c r="B132" s="118"/>
      <c r="C132" s="124" t="s">
        <v>84</v>
      </c>
      <c r="D132" s="192" t="s">
        <v>137</v>
      </c>
      <c r="E132" s="112">
        <f t="shared" ref="E132:J132" si="27">KVStatus</f>
        <v>0</v>
      </c>
      <c r="F132" s="112">
        <f t="shared" si="27"/>
        <v>0</v>
      </c>
      <c r="G132" s="112">
        <f t="shared" si="27"/>
        <v>0</v>
      </c>
      <c r="H132" s="112">
        <f t="shared" si="27"/>
        <v>0</v>
      </c>
      <c r="I132" s="112">
        <f t="shared" si="27"/>
        <v>0</v>
      </c>
      <c r="J132" s="112">
        <f t="shared" si="27"/>
        <v>0</v>
      </c>
    </row>
    <row r="133" spans="1:36" s="115" customFormat="1" ht="14.1" customHeight="1" x14ac:dyDescent="0.25">
      <c r="A133" s="118"/>
      <c r="B133" s="118"/>
      <c r="C133" s="124" t="s">
        <v>85</v>
      </c>
      <c r="D133" s="192" t="s">
        <v>138</v>
      </c>
      <c r="E133" s="112">
        <f t="shared" ref="E133:J133" si="28">KVZSatz</f>
        <v>2.9</v>
      </c>
      <c r="F133" s="112">
        <f t="shared" si="28"/>
        <v>2.9</v>
      </c>
      <c r="G133" s="112">
        <f t="shared" si="28"/>
        <v>2.9</v>
      </c>
      <c r="H133" s="112">
        <f t="shared" si="28"/>
        <v>2.9</v>
      </c>
      <c r="I133" s="112">
        <f t="shared" si="28"/>
        <v>2.9</v>
      </c>
      <c r="J133" s="112">
        <f t="shared" si="28"/>
        <v>2.9</v>
      </c>
    </row>
    <row r="134" spans="1:36" s="115" customFormat="1" ht="14.1" customHeight="1" x14ac:dyDescent="0.25">
      <c r="A134" s="118"/>
      <c r="B134" s="118"/>
      <c r="C134" s="124" t="s">
        <v>146</v>
      </c>
      <c r="D134" s="192" t="s">
        <v>139</v>
      </c>
      <c r="E134" s="112">
        <f t="shared" ref="E134:J134" si="29">PVStatus</f>
        <v>0</v>
      </c>
      <c r="F134" s="112">
        <f t="shared" si="29"/>
        <v>0</v>
      </c>
      <c r="G134" s="112">
        <f t="shared" si="29"/>
        <v>0</v>
      </c>
      <c r="H134" s="112">
        <f t="shared" si="29"/>
        <v>0</v>
      </c>
      <c r="I134" s="112">
        <f t="shared" si="29"/>
        <v>0</v>
      </c>
      <c r="J134" s="112">
        <f t="shared" si="29"/>
        <v>0</v>
      </c>
    </row>
    <row r="135" spans="1:36" s="115" customFormat="1" ht="14.1" customHeight="1" x14ac:dyDescent="0.25">
      <c r="A135" s="118"/>
      <c r="B135" s="118"/>
      <c r="C135" s="124" t="s">
        <v>147</v>
      </c>
      <c r="D135" s="192" t="s">
        <v>140</v>
      </c>
      <c r="E135" s="112">
        <f t="shared" ref="E135:J135" si="30">PVSachsen</f>
        <v>0</v>
      </c>
      <c r="F135" s="112">
        <f t="shared" si="30"/>
        <v>0</v>
      </c>
      <c r="G135" s="112">
        <f t="shared" si="30"/>
        <v>0</v>
      </c>
      <c r="H135" s="112">
        <f t="shared" si="30"/>
        <v>0</v>
      </c>
      <c r="I135" s="112">
        <f t="shared" si="30"/>
        <v>0</v>
      </c>
      <c r="J135" s="112">
        <f t="shared" si="30"/>
        <v>0</v>
      </c>
    </row>
    <row r="136" spans="1:36" s="115" customFormat="1" ht="14.1" customHeight="1" x14ac:dyDescent="0.25">
      <c r="A136" s="118"/>
      <c r="B136" s="118"/>
      <c r="C136" s="124" t="s">
        <v>86</v>
      </c>
      <c r="D136" s="192" t="s">
        <v>141</v>
      </c>
      <c r="E136" s="112">
        <f t="shared" ref="E136:J136" si="31">AnzahlKFB</f>
        <v>0</v>
      </c>
      <c r="F136" s="112">
        <f t="shared" si="31"/>
        <v>0</v>
      </c>
      <c r="G136" s="112">
        <f t="shared" si="31"/>
        <v>0</v>
      </c>
      <c r="H136" s="112">
        <f t="shared" si="31"/>
        <v>0</v>
      </c>
      <c r="I136" s="112">
        <f t="shared" si="31"/>
        <v>0</v>
      </c>
      <c r="J136" s="112">
        <f t="shared" si="31"/>
        <v>0</v>
      </c>
    </row>
    <row r="137" spans="1:36" s="115" customFormat="1" ht="14.1" customHeight="1" x14ac:dyDescent="0.25">
      <c r="A137" s="118"/>
      <c r="B137" s="118"/>
      <c r="C137" s="124" t="s">
        <v>87</v>
      </c>
      <c r="D137" s="192" t="s">
        <v>145</v>
      </c>
      <c r="E137" s="112">
        <f t="shared" ref="E137:J137" si="32">sonstBez</f>
        <v>10000</v>
      </c>
      <c r="F137" s="112">
        <f t="shared" si="32"/>
        <v>10000</v>
      </c>
      <c r="G137" s="112">
        <f t="shared" si="32"/>
        <v>10000</v>
      </c>
      <c r="H137" s="112">
        <f t="shared" si="32"/>
        <v>10000</v>
      </c>
      <c r="I137" s="112">
        <f t="shared" si="32"/>
        <v>10000</v>
      </c>
      <c r="J137" s="112">
        <f t="shared" si="32"/>
        <v>10000</v>
      </c>
    </row>
    <row r="138" spans="1:36" s="115" customFormat="1" ht="14.1" customHeight="1" x14ac:dyDescent="0.25">
      <c r="A138" s="118"/>
      <c r="B138" s="118"/>
      <c r="C138" s="124" t="s">
        <v>88</v>
      </c>
      <c r="D138" s="192" t="s">
        <v>142</v>
      </c>
      <c r="E138" s="112">
        <f t="shared" ref="E138:J138" si="33">mehrjBez</f>
        <v>0</v>
      </c>
      <c r="F138" s="112">
        <f t="shared" si="33"/>
        <v>0</v>
      </c>
      <c r="G138" s="112">
        <f t="shared" si="33"/>
        <v>0</v>
      </c>
      <c r="H138" s="112">
        <f t="shared" si="33"/>
        <v>0</v>
      </c>
      <c r="I138" s="112">
        <f t="shared" si="33"/>
        <v>0</v>
      </c>
      <c r="J138" s="112">
        <f t="shared" si="33"/>
        <v>0</v>
      </c>
    </row>
    <row r="139" spans="1:36" s="115" customFormat="1" ht="14.1" customHeight="1" x14ac:dyDescent="0.25">
      <c r="A139" s="146"/>
      <c r="B139" s="146"/>
      <c r="C139" s="124" t="s">
        <v>148</v>
      </c>
      <c r="D139" s="192" t="s">
        <v>143</v>
      </c>
      <c r="E139" s="147">
        <f t="shared" ref="E139:J139" si="34">Abfindg</f>
        <v>0</v>
      </c>
      <c r="F139" s="147">
        <f t="shared" si="34"/>
        <v>0</v>
      </c>
      <c r="G139" s="147">
        <f t="shared" si="34"/>
        <v>0</v>
      </c>
      <c r="H139" s="147">
        <f t="shared" si="34"/>
        <v>0</v>
      </c>
      <c r="I139" s="147">
        <f t="shared" si="34"/>
        <v>0</v>
      </c>
      <c r="J139" s="147">
        <f t="shared" si="34"/>
        <v>0</v>
      </c>
    </row>
    <row r="140" spans="1:36" s="127" customFormat="1" ht="14.1" customHeight="1" x14ac:dyDescent="0.25">
      <c r="A140" s="118"/>
      <c r="B140" s="118"/>
      <c r="C140" s="124" t="s">
        <v>184</v>
      </c>
      <c r="D140" s="192" t="s">
        <v>144</v>
      </c>
      <c r="E140" s="112">
        <f t="shared" ref="E140:J140" si="35">vJBrutto</f>
        <v>95000</v>
      </c>
      <c r="F140" s="112">
        <f t="shared" si="35"/>
        <v>95000</v>
      </c>
      <c r="G140" s="112">
        <f t="shared" si="35"/>
        <v>95000</v>
      </c>
      <c r="H140" s="112">
        <f t="shared" si="35"/>
        <v>95000</v>
      </c>
      <c r="I140" s="112">
        <f t="shared" si="35"/>
        <v>95000</v>
      </c>
      <c r="J140" s="112">
        <f t="shared" si="35"/>
        <v>95000</v>
      </c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  <c r="AH140" s="122"/>
      <c r="AI140" s="122"/>
      <c r="AJ140" s="122"/>
    </row>
    <row r="141" spans="1:36" s="127" customFormat="1" ht="14.1" customHeight="1" x14ac:dyDescent="0.25">
      <c r="A141" s="118"/>
      <c r="B141" s="118"/>
      <c r="C141" s="124"/>
      <c r="D141" s="192"/>
      <c r="E141" s="112"/>
      <c r="F141" s="112"/>
      <c r="G141" s="112"/>
      <c r="H141" s="112"/>
      <c r="I141" s="112"/>
      <c r="J141" s="11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  <c r="AH141" s="122"/>
      <c r="AI141" s="122"/>
      <c r="AJ141" s="122"/>
    </row>
    <row r="142" spans="1:36" s="127" customFormat="1" ht="14.1" customHeight="1" x14ac:dyDescent="0.25">
      <c r="A142" s="118"/>
      <c r="B142" s="118"/>
      <c r="C142" s="124" t="s">
        <v>0</v>
      </c>
      <c r="D142" s="192"/>
      <c r="E142" s="112"/>
      <c r="F142" s="112"/>
      <c r="G142" s="112"/>
      <c r="H142" s="112"/>
      <c r="I142" s="112"/>
      <c r="J142" s="11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  <c r="AH142" s="122"/>
      <c r="AI142" s="122"/>
      <c r="AJ142" s="122"/>
    </row>
    <row r="143" spans="1:36" s="116" customFormat="1" ht="14.1" customHeight="1" x14ac:dyDescent="0.25">
      <c r="A143" s="118"/>
      <c r="B143" s="118"/>
      <c r="C143" s="124"/>
      <c r="D143" s="19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  <c r="AH143" s="122"/>
      <c r="AI143" s="122"/>
      <c r="AJ143" s="122"/>
    </row>
    <row r="144" spans="1:36" s="116" customFormat="1" ht="14.1" customHeight="1" x14ac:dyDescent="0.25">
      <c r="A144" s="118"/>
      <c r="B144" s="118"/>
      <c r="C144" s="124" t="s">
        <v>123</v>
      </c>
      <c r="D144" s="19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  <c r="AH144" s="122"/>
      <c r="AI144" s="122"/>
      <c r="AJ144" s="122"/>
    </row>
    <row r="145" spans="1:36" s="150" customFormat="1" ht="14.1" customHeight="1" x14ac:dyDescent="0.25">
      <c r="A145" s="118">
        <v>1</v>
      </c>
      <c r="B145" s="118"/>
      <c r="C145" s="124" t="s">
        <v>152</v>
      </c>
      <c r="D145" s="192"/>
      <c r="E145" s="117" t="e">
        <f t="shared" ref="E145:J153" ca="1" si="36">LohnSt26(LohnZZ,E$37,Faktor4,LZZBrutto,LZZFreibetrag,RVStatus,KVMonat,KVStatus,KVZSatz,PVStatus,PVSachsen,AnzahlKFB,sonstBez,mehrjBez,Abfindg,vJBrutto,$A145)</f>
        <v>#NAME?</v>
      </c>
      <c r="F145" s="117" t="e">
        <f t="shared" ca="1" si="36"/>
        <v>#NAME?</v>
      </c>
      <c r="G145" s="117" t="e">
        <f t="shared" ca="1" si="36"/>
        <v>#NAME?</v>
      </c>
      <c r="H145" s="117" t="e">
        <f t="shared" ca="1" si="36"/>
        <v>#NAME?</v>
      </c>
      <c r="I145" s="117" t="e">
        <f t="shared" ca="1" si="36"/>
        <v>#NAME?</v>
      </c>
      <c r="J145" s="117" t="e">
        <f t="shared" ca="1" si="36"/>
        <v>#NAME?</v>
      </c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  <c r="AH145" s="122"/>
      <c r="AI145" s="122"/>
      <c r="AJ145" s="122"/>
    </row>
    <row r="146" spans="1:36" s="123" customFormat="1" ht="14.1" customHeight="1" x14ac:dyDescent="0.25">
      <c r="A146" s="148">
        <v>2</v>
      </c>
      <c r="B146" s="148"/>
      <c r="C146" s="124" t="s">
        <v>153</v>
      </c>
      <c r="D146" s="192"/>
      <c r="E146" s="117" t="e">
        <f t="shared" ca="1" si="36"/>
        <v>#NAME?</v>
      </c>
      <c r="F146" s="117" t="e">
        <f t="shared" ca="1" si="36"/>
        <v>#NAME?</v>
      </c>
      <c r="G146" s="117" t="e">
        <f t="shared" ca="1" si="36"/>
        <v>#NAME?</v>
      </c>
      <c r="H146" s="117" t="e">
        <f t="shared" ca="1" si="36"/>
        <v>#NAME?</v>
      </c>
      <c r="I146" s="117" t="e">
        <f t="shared" ca="1" si="36"/>
        <v>#NAME?</v>
      </c>
      <c r="J146" s="117" t="e">
        <f t="shared" ca="1" si="36"/>
        <v>#NAME?</v>
      </c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  <c r="AH146" s="122"/>
      <c r="AI146" s="122"/>
      <c r="AJ146" s="122"/>
    </row>
    <row r="147" spans="1:36" s="123" customFormat="1" ht="14.1" customHeight="1" x14ac:dyDescent="0.25">
      <c r="A147" s="118">
        <v>3</v>
      </c>
      <c r="B147" s="118"/>
      <c r="C147" s="124" t="s">
        <v>154</v>
      </c>
      <c r="D147" s="192"/>
      <c r="E147" s="117" t="e">
        <f t="shared" ca="1" si="36"/>
        <v>#NAME?</v>
      </c>
      <c r="F147" s="117" t="e">
        <f t="shared" ca="1" si="36"/>
        <v>#NAME?</v>
      </c>
      <c r="G147" s="117" t="e">
        <f t="shared" ca="1" si="36"/>
        <v>#NAME?</v>
      </c>
      <c r="H147" s="117" t="e">
        <f t="shared" ca="1" si="36"/>
        <v>#NAME?</v>
      </c>
      <c r="I147" s="117" t="e">
        <f t="shared" ca="1" si="36"/>
        <v>#NAME?</v>
      </c>
      <c r="J147" s="117" t="e">
        <f t="shared" ca="1" si="36"/>
        <v>#NAME?</v>
      </c>
      <c r="K147" s="122"/>
      <c r="L147" s="122"/>
      <c r="M147" s="122" t="s">
        <v>0</v>
      </c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  <c r="AH147" s="122"/>
      <c r="AI147" s="122"/>
      <c r="AJ147" s="122"/>
    </row>
    <row r="148" spans="1:36" s="123" customFormat="1" ht="14.1" customHeight="1" x14ac:dyDescent="0.25">
      <c r="A148" s="118">
        <v>4</v>
      </c>
      <c r="B148" s="118"/>
      <c r="C148" s="124" t="s">
        <v>155</v>
      </c>
      <c r="D148" s="192"/>
      <c r="E148" s="117" t="e">
        <f t="shared" ca="1" si="36"/>
        <v>#NAME?</v>
      </c>
      <c r="F148" s="117" t="e">
        <f t="shared" ca="1" si="36"/>
        <v>#NAME?</v>
      </c>
      <c r="G148" s="117" t="e">
        <f t="shared" ca="1" si="36"/>
        <v>#NAME?</v>
      </c>
      <c r="H148" s="117" t="e">
        <f t="shared" ca="1" si="36"/>
        <v>#NAME?</v>
      </c>
      <c r="I148" s="117" t="e">
        <f t="shared" ca="1" si="36"/>
        <v>#NAME?</v>
      </c>
      <c r="J148" s="117" t="e">
        <f t="shared" ca="1" si="36"/>
        <v>#NAME?</v>
      </c>
      <c r="N148" s="123" t="s">
        <v>0</v>
      </c>
    </row>
    <row r="149" spans="1:36" s="123" customFormat="1" ht="14.1" customHeight="1" x14ac:dyDescent="0.25">
      <c r="A149" s="118">
        <v>502</v>
      </c>
      <c r="B149" s="118"/>
      <c r="C149" s="124" t="s">
        <v>443</v>
      </c>
      <c r="D149" s="192" t="s">
        <v>309</v>
      </c>
      <c r="E149" s="117" t="e">
        <f t="shared" ca="1" si="36"/>
        <v>#NAME?</v>
      </c>
      <c r="F149" s="117" t="e">
        <f t="shared" ca="1" si="36"/>
        <v>#NAME?</v>
      </c>
      <c r="G149" s="117" t="e">
        <f t="shared" ca="1" si="36"/>
        <v>#NAME?</v>
      </c>
      <c r="H149" s="117" t="e">
        <f t="shared" ca="1" si="36"/>
        <v>#NAME?</v>
      </c>
      <c r="I149" s="117" t="e">
        <f t="shared" ca="1" si="36"/>
        <v>#NAME?</v>
      </c>
      <c r="J149" s="117" t="e">
        <f t="shared" ca="1" si="36"/>
        <v>#NAME?</v>
      </c>
    </row>
    <row r="150" spans="1:36" s="123" customFormat="1" ht="14.1" customHeight="1" x14ac:dyDescent="0.25">
      <c r="A150" s="118">
        <v>504</v>
      </c>
      <c r="B150" s="118"/>
      <c r="C150" s="124" t="s">
        <v>443</v>
      </c>
      <c r="D150" s="192" t="s">
        <v>73</v>
      </c>
      <c r="E150" s="117" t="e">
        <f ca="1">LohnSt26(LohnZZ,E$37,Faktor4,LZZBrutto,LZZFreibetrag,RVStatus,KVMonat,KVStatus,KVZSatz,PVStatus,PVSachsen,AnzahlKFB,sonstBez,mehrjBez,Abfindg,vJBrutto,$A150)</f>
        <v>#NAME?</v>
      </c>
      <c r="F150" s="117" t="e">
        <f t="shared" ca="1" si="36"/>
        <v>#NAME?</v>
      </c>
      <c r="G150" s="117" t="e">
        <f t="shared" ca="1" si="36"/>
        <v>#NAME?</v>
      </c>
      <c r="H150" s="117" t="e">
        <f t="shared" ca="1" si="36"/>
        <v>#NAME?</v>
      </c>
      <c r="I150" s="117" t="e">
        <f t="shared" ca="1" si="36"/>
        <v>#NAME?</v>
      </c>
      <c r="J150" s="117" t="e">
        <f t="shared" ca="1" si="36"/>
        <v>#NAME?</v>
      </c>
    </row>
    <row r="151" spans="1:36" s="123" customFormat="1" ht="14.1" customHeight="1" x14ac:dyDescent="0.25">
      <c r="A151" s="118">
        <v>500</v>
      </c>
      <c r="B151" s="118"/>
      <c r="C151" s="124" t="s">
        <v>443</v>
      </c>
      <c r="D151" s="192" t="s">
        <v>444</v>
      </c>
      <c r="E151" s="117" t="e">
        <f t="shared" ca="1" si="36"/>
        <v>#NAME?</v>
      </c>
      <c r="F151" s="117" t="e">
        <f t="shared" ca="1" si="36"/>
        <v>#NAME?</v>
      </c>
      <c r="G151" s="117" t="e">
        <f t="shared" ca="1" si="36"/>
        <v>#NAME?</v>
      </c>
      <c r="H151" s="117" t="e">
        <f t="shared" ca="1" si="36"/>
        <v>#NAME?</v>
      </c>
      <c r="I151" s="117" t="e">
        <f t="shared" ca="1" si="36"/>
        <v>#NAME?</v>
      </c>
      <c r="J151" s="117" t="e">
        <f t="shared" ca="1" si="36"/>
        <v>#NAME?</v>
      </c>
    </row>
    <row r="152" spans="1:36" s="123" customFormat="1" ht="14.1" customHeight="1" x14ac:dyDescent="0.25">
      <c r="A152" s="118">
        <v>505</v>
      </c>
      <c r="B152" s="118"/>
      <c r="C152" s="124" t="s">
        <v>443</v>
      </c>
      <c r="D152" s="192" t="s">
        <v>203</v>
      </c>
      <c r="E152" s="117" t="e">
        <f t="shared" ca="1" si="36"/>
        <v>#NAME?</v>
      </c>
      <c r="F152" s="117" t="e">
        <f t="shared" ca="1" si="36"/>
        <v>#NAME?</v>
      </c>
      <c r="G152" s="117" t="e">
        <f t="shared" ca="1" si="36"/>
        <v>#NAME?</v>
      </c>
      <c r="H152" s="117" t="e">
        <f t="shared" ca="1" si="36"/>
        <v>#NAME?</v>
      </c>
      <c r="I152" s="117" t="e">
        <f t="shared" ca="1" si="36"/>
        <v>#NAME?</v>
      </c>
      <c r="J152" s="117" t="e">
        <f t="shared" ca="1" si="36"/>
        <v>#NAME?</v>
      </c>
    </row>
    <row r="153" spans="1:36" s="123" customFormat="1" ht="14.1" customHeight="1" x14ac:dyDescent="0.25">
      <c r="A153" s="118">
        <v>511</v>
      </c>
      <c r="B153" s="118"/>
      <c r="C153" s="124" t="s">
        <v>443</v>
      </c>
      <c r="D153" s="192" t="s">
        <v>437</v>
      </c>
      <c r="E153" s="117" t="e">
        <f t="shared" ca="1" si="36"/>
        <v>#NAME?</v>
      </c>
      <c r="F153" s="117" t="e">
        <f t="shared" ca="1" si="36"/>
        <v>#NAME?</v>
      </c>
      <c r="G153" s="117" t="e">
        <f t="shared" ca="1" si="36"/>
        <v>#NAME?</v>
      </c>
      <c r="H153" s="117" t="e">
        <f t="shared" ca="1" si="36"/>
        <v>#NAME?</v>
      </c>
      <c r="I153" s="117" t="e">
        <f ca="1">LohnSt26(LohnZZ,I$37,Faktor4,LZZBrutto,LZZFreibetrag,RVStatus,KVMonat,KVStatus,KVZSatz,PVStatus,PVSachsen,AnzahlKFB,sonstBez,mehrjBez,Abfindg,vJBrutto,$A153)</f>
        <v>#NAME?</v>
      </c>
      <c r="J153" s="117" t="e">
        <f ca="1">LohnSt26(LohnZZ,J$37,Faktor4,LZZBrutto,LZZFreibetrag,RVStatus,KVMonat,KVStatus,KVZSatz,PVStatus,PVSachsen,AnzahlKFB,sonstBez,mehrjBez,Abfindg,vJBrutto,$A153)</f>
        <v>#NAME?</v>
      </c>
    </row>
    <row r="154" spans="1:36" s="123" customFormat="1" ht="14.1" customHeight="1" x14ac:dyDescent="0.25">
      <c r="A154" s="118"/>
      <c r="B154" s="118"/>
      <c r="C154" s="124"/>
      <c r="D154" s="192"/>
      <c r="E154" s="117"/>
      <c r="F154" s="117"/>
      <c r="G154" s="117"/>
      <c r="H154" s="117"/>
      <c r="I154" s="117"/>
      <c r="J154" s="117"/>
    </row>
    <row r="155" spans="1:36" s="123" customFormat="1" ht="14.1" customHeight="1" x14ac:dyDescent="0.25">
      <c r="A155" s="118"/>
      <c r="B155" s="118"/>
      <c r="C155" s="124"/>
      <c r="D155" s="192"/>
      <c r="E155" s="117"/>
      <c r="F155" s="117"/>
      <c r="G155" s="117"/>
      <c r="H155" s="117"/>
      <c r="I155" s="117"/>
      <c r="J155" s="117"/>
    </row>
    <row r="156" spans="1:36" s="123" customFormat="1" ht="14.1" customHeight="1" x14ac:dyDescent="0.25">
      <c r="A156" s="118">
        <v>20</v>
      </c>
      <c r="B156" s="118"/>
      <c r="C156" s="124"/>
      <c r="D156" s="192" t="s">
        <v>213</v>
      </c>
      <c r="E156" s="117" t="e">
        <f t="shared" ref="E156:J165" ca="1" si="37">LohnSt26(LohnZZ,E$37,Faktor4,LZZBrutto,LZZFreibetrag,RVStatus,KVMonat,KVStatus,KVZSatz,PVStatus,PVSachsen,AnzahlKFB,sonstBez,mehrjBez,Abfindg,vJBrutto,$A156)</f>
        <v>#NAME?</v>
      </c>
      <c r="F156" s="117" t="e">
        <f t="shared" ca="1" si="37"/>
        <v>#NAME?</v>
      </c>
      <c r="G156" s="117" t="e">
        <f t="shared" ca="1" si="37"/>
        <v>#NAME?</v>
      </c>
      <c r="H156" s="117" t="e">
        <f t="shared" ca="1" si="37"/>
        <v>#NAME?</v>
      </c>
      <c r="I156" s="117" t="e">
        <f t="shared" ca="1" si="37"/>
        <v>#NAME?</v>
      </c>
      <c r="J156" s="117" t="e">
        <f t="shared" ca="1" si="37"/>
        <v>#NAME?</v>
      </c>
    </row>
    <row r="157" spans="1:36" s="123" customFormat="1" ht="14.1" customHeight="1" x14ac:dyDescent="0.25">
      <c r="A157" s="118">
        <v>21</v>
      </c>
      <c r="B157" s="118"/>
      <c r="C157" s="124"/>
      <c r="D157" s="192" t="s">
        <v>190</v>
      </c>
      <c r="E157" s="117" t="e">
        <f t="shared" ca="1" si="37"/>
        <v>#NAME?</v>
      </c>
      <c r="F157" s="117" t="e">
        <f t="shared" ca="1" si="37"/>
        <v>#NAME?</v>
      </c>
      <c r="G157" s="117" t="e">
        <f t="shared" ca="1" si="37"/>
        <v>#NAME?</v>
      </c>
      <c r="H157" s="117" t="e">
        <f t="shared" ca="1" si="37"/>
        <v>#NAME?</v>
      </c>
      <c r="I157" s="117" t="e">
        <f t="shared" ca="1" si="37"/>
        <v>#NAME?</v>
      </c>
      <c r="J157" s="117" t="e">
        <f t="shared" ca="1" si="37"/>
        <v>#NAME?</v>
      </c>
    </row>
    <row r="158" spans="1:36" s="123" customFormat="1" ht="14.1" customHeight="1" x14ac:dyDescent="0.25">
      <c r="A158" s="118">
        <v>22</v>
      </c>
      <c r="B158" s="118"/>
      <c r="C158" s="124"/>
      <c r="D158" s="192" t="s">
        <v>284</v>
      </c>
      <c r="E158" s="117" t="e">
        <f t="shared" ca="1" si="37"/>
        <v>#NAME?</v>
      </c>
      <c r="F158" s="117" t="e">
        <f t="shared" ca="1" si="37"/>
        <v>#NAME?</v>
      </c>
      <c r="G158" s="117" t="e">
        <f t="shared" ca="1" si="37"/>
        <v>#NAME?</v>
      </c>
      <c r="H158" s="117" t="e">
        <f t="shared" ca="1" si="37"/>
        <v>#NAME?</v>
      </c>
      <c r="I158" s="117" t="e">
        <f t="shared" ca="1" si="37"/>
        <v>#NAME?</v>
      </c>
      <c r="J158" s="117" t="e">
        <f t="shared" ca="1" si="37"/>
        <v>#NAME?</v>
      </c>
    </row>
    <row r="159" spans="1:36" s="123" customFormat="1" ht="14.1" customHeight="1" x14ac:dyDescent="0.25">
      <c r="A159" s="118">
        <v>23</v>
      </c>
      <c r="B159" s="118"/>
      <c r="C159" s="124"/>
      <c r="D159" s="192" t="s">
        <v>285</v>
      </c>
      <c r="E159" s="378" t="e">
        <f t="shared" ca="1" si="37"/>
        <v>#NAME?</v>
      </c>
      <c r="F159" s="378" t="e">
        <f t="shared" ca="1" si="37"/>
        <v>#NAME?</v>
      </c>
      <c r="G159" s="378" t="e">
        <f t="shared" ca="1" si="37"/>
        <v>#NAME?</v>
      </c>
      <c r="H159" s="378" t="e">
        <f t="shared" ca="1" si="37"/>
        <v>#NAME?</v>
      </c>
      <c r="I159" s="378" t="e">
        <f t="shared" ca="1" si="37"/>
        <v>#NAME?</v>
      </c>
      <c r="J159" s="378" t="e">
        <f t="shared" ca="1" si="37"/>
        <v>#NAME?</v>
      </c>
    </row>
    <row r="160" spans="1:36" s="123" customFormat="1" ht="14.1" customHeight="1" x14ac:dyDescent="0.25">
      <c r="A160" s="118">
        <v>24</v>
      </c>
      <c r="B160" s="118"/>
      <c r="C160" s="124"/>
      <c r="D160" s="192" t="s">
        <v>293</v>
      </c>
      <c r="E160" s="378" t="e">
        <f t="shared" ca="1" si="37"/>
        <v>#NAME?</v>
      </c>
      <c r="F160" s="378" t="e">
        <f t="shared" ca="1" si="37"/>
        <v>#NAME?</v>
      </c>
      <c r="G160" s="378" t="e">
        <f t="shared" ca="1" si="37"/>
        <v>#NAME?</v>
      </c>
      <c r="H160" s="378" t="e">
        <f t="shared" ca="1" si="37"/>
        <v>#NAME?</v>
      </c>
      <c r="I160" s="378" t="e">
        <f t="shared" ca="1" si="37"/>
        <v>#NAME?</v>
      </c>
      <c r="J160" s="378" t="e">
        <f t="shared" ca="1" si="37"/>
        <v>#NAME?</v>
      </c>
    </row>
    <row r="161" spans="1:10" s="123" customFormat="1" ht="14.1" customHeight="1" x14ac:dyDescent="0.25">
      <c r="A161" s="118">
        <v>25</v>
      </c>
      <c r="B161" s="118"/>
      <c r="C161" s="124" t="s">
        <v>358</v>
      </c>
      <c r="D161" s="192" t="s">
        <v>253</v>
      </c>
      <c r="E161" s="378" t="e">
        <f t="shared" ca="1" si="37"/>
        <v>#NAME?</v>
      </c>
      <c r="F161" s="378" t="e">
        <f t="shared" ca="1" si="37"/>
        <v>#NAME?</v>
      </c>
      <c r="G161" s="378" t="e">
        <f t="shared" ca="1" si="37"/>
        <v>#NAME?</v>
      </c>
      <c r="H161" s="378" t="e">
        <f t="shared" ca="1" si="37"/>
        <v>#NAME?</v>
      </c>
      <c r="I161" s="378" t="e">
        <f t="shared" ca="1" si="37"/>
        <v>#NAME?</v>
      </c>
      <c r="J161" s="378" t="e">
        <f t="shared" ca="1" si="37"/>
        <v>#NAME?</v>
      </c>
    </row>
    <row r="162" spans="1:10" s="123" customFormat="1" ht="14.1" customHeight="1" x14ac:dyDescent="0.25">
      <c r="A162" s="118">
        <v>26</v>
      </c>
      <c r="B162" s="118"/>
      <c r="C162" s="124" t="s">
        <v>359</v>
      </c>
      <c r="D162" s="192" t="s">
        <v>254</v>
      </c>
      <c r="E162" s="378" t="e">
        <f t="shared" ca="1" si="37"/>
        <v>#NAME?</v>
      </c>
      <c r="F162" s="378" t="e">
        <f t="shared" ca="1" si="37"/>
        <v>#NAME?</v>
      </c>
      <c r="G162" s="378" t="e">
        <f t="shared" ca="1" si="37"/>
        <v>#NAME?</v>
      </c>
      <c r="H162" s="378" t="e">
        <f t="shared" ca="1" si="37"/>
        <v>#NAME?</v>
      </c>
      <c r="I162" s="378" t="e">
        <f t="shared" ca="1" si="37"/>
        <v>#NAME?</v>
      </c>
      <c r="J162" s="378" t="e">
        <f t="shared" ca="1" si="37"/>
        <v>#NAME?</v>
      </c>
    </row>
    <row r="163" spans="1:10" s="123" customFormat="1" ht="14.1" customHeight="1" x14ac:dyDescent="0.25">
      <c r="A163" s="118">
        <v>27</v>
      </c>
      <c r="B163" s="118"/>
      <c r="C163" s="124" t="str">
        <f>"pvsatz/2+pvs+pvz-pvm"</f>
        <v>pvsatz/2+pvs+pvz-pvm</v>
      </c>
      <c r="D163" s="192" t="s">
        <v>251</v>
      </c>
      <c r="E163" s="378" t="e">
        <f ca="1">LohnSt26(LohnZZ,E$37,Faktor4,LZZBrutto,LZZFreibetrag,RVStatus,KVMonat,KVStatus,KVZSatz,PVStatus,PVSachsen,AnzahlKFB,sonstBez,mehrjBez,Abfindg,vJBrutto,$A163)</f>
        <v>#NAME?</v>
      </c>
      <c r="F163" s="378" t="e">
        <f t="shared" ca="1" si="37"/>
        <v>#NAME?</v>
      </c>
      <c r="G163" s="378" t="e">
        <f t="shared" ca="1" si="37"/>
        <v>#NAME?</v>
      </c>
      <c r="H163" s="378" t="e">
        <f t="shared" ca="1" si="37"/>
        <v>#NAME?</v>
      </c>
      <c r="I163" s="378" t="e">
        <f t="shared" ca="1" si="37"/>
        <v>#NAME?</v>
      </c>
      <c r="J163" s="378" t="e">
        <f t="shared" ca="1" si="37"/>
        <v>#NAME?</v>
      </c>
    </row>
    <row r="164" spans="1:10" s="123" customFormat="1" ht="14.1" customHeight="1" x14ac:dyDescent="0.25">
      <c r="A164" s="118">
        <v>28</v>
      </c>
      <c r="B164" s="118"/>
      <c r="C164" s="124"/>
      <c r="D164" s="192" t="s">
        <v>252</v>
      </c>
      <c r="E164" s="378" t="e">
        <f t="shared" ca="1" si="37"/>
        <v>#NAME?</v>
      </c>
      <c r="F164" s="378" t="e">
        <f t="shared" ca="1" si="37"/>
        <v>#NAME?</v>
      </c>
      <c r="G164" s="378" t="e">
        <f t="shared" ca="1" si="37"/>
        <v>#NAME?</v>
      </c>
      <c r="H164" s="378" t="e">
        <f t="shared" ca="1" si="37"/>
        <v>#NAME?</v>
      </c>
      <c r="I164" s="378" t="e">
        <f t="shared" ca="1" si="37"/>
        <v>#NAME?</v>
      </c>
      <c r="J164" s="378" t="e">
        <f t="shared" ca="1" si="37"/>
        <v>#NAME?</v>
      </c>
    </row>
    <row r="165" spans="1:10" s="123" customFormat="1" ht="14.1" customHeight="1" x14ac:dyDescent="0.25">
      <c r="A165" s="118">
        <v>29</v>
      </c>
      <c r="B165" s="118"/>
      <c r="C165" s="124"/>
      <c r="D165" s="192" t="s">
        <v>286</v>
      </c>
      <c r="E165" s="378" t="e">
        <f t="shared" ca="1" si="37"/>
        <v>#NAME?</v>
      </c>
      <c r="F165" s="378" t="e">
        <f t="shared" ca="1" si="37"/>
        <v>#NAME?</v>
      </c>
      <c r="G165" s="378" t="e">
        <f t="shared" ca="1" si="37"/>
        <v>#NAME?</v>
      </c>
      <c r="H165" s="378" t="e">
        <f t="shared" ca="1" si="37"/>
        <v>#NAME?</v>
      </c>
      <c r="I165" s="378" t="e">
        <f t="shared" ca="1" si="37"/>
        <v>#NAME?</v>
      </c>
      <c r="J165" s="378" t="e">
        <f t="shared" ca="1" si="37"/>
        <v>#NAME?</v>
      </c>
    </row>
    <row r="166" spans="1:10" s="123" customFormat="1" ht="14.1" customHeight="1" x14ac:dyDescent="0.25">
      <c r="A166" s="118"/>
      <c r="B166" s="118"/>
      <c r="C166" s="124"/>
      <c r="D166" s="192"/>
      <c r="E166" s="151"/>
      <c r="F166" s="151"/>
      <c r="G166" s="151"/>
      <c r="H166" s="151"/>
      <c r="I166" s="151"/>
      <c r="J166" s="151"/>
    </row>
    <row r="167" spans="1:10" s="123" customFormat="1" ht="14.1" customHeight="1" x14ac:dyDescent="0.25">
      <c r="A167" s="118">
        <v>30</v>
      </c>
      <c r="B167" s="118"/>
      <c r="C167" s="124"/>
      <c r="D167" s="192" t="s">
        <v>287</v>
      </c>
      <c r="E167" s="152" t="e">
        <f t="shared" ref="E167:J176" ca="1" si="38">LohnSt26(LohnZZ,E$37,Faktor4,LZZBrutto,LZZFreibetrag,RVStatus,KVMonat,KVStatus,KVZSatz,PVStatus,PVSachsen,AnzahlKFB,sonstBez,mehrjBez,Abfindg,vJBrutto,$A167)</f>
        <v>#NAME?</v>
      </c>
      <c r="F167" s="152" t="e">
        <f t="shared" ca="1" si="38"/>
        <v>#NAME?</v>
      </c>
      <c r="G167" s="152" t="e">
        <f t="shared" ca="1" si="38"/>
        <v>#NAME?</v>
      </c>
      <c r="H167" s="152" t="e">
        <f t="shared" ca="1" si="38"/>
        <v>#NAME?</v>
      </c>
      <c r="I167" s="152" t="e">
        <f t="shared" ca="1" si="38"/>
        <v>#NAME?</v>
      </c>
      <c r="J167" s="152" t="e">
        <f t="shared" ca="1" si="38"/>
        <v>#NAME?</v>
      </c>
    </row>
    <row r="168" spans="1:10" s="123" customFormat="1" ht="14.1" customHeight="1" x14ac:dyDescent="0.25">
      <c r="A168" s="118">
        <v>31</v>
      </c>
      <c r="B168" s="118"/>
      <c r="C168" s="124"/>
      <c r="D168" s="192" t="s">
        <v>288</v>
      </c>
      <c r="E168" s="117" t="e">
        <f t="shared" ca="1" si="38"/>
        <v>#NAME?</v>
      </c>
      <c r="F168" s="117" t="e">
        <f t="shared" ca="1" si="38"/>
        <v>#NAME?</v>
      </c>
      <c r="G168" s="117" t="e">
        <f t="shared" ca="1" si="38"/>
        <v>#NAME?</v>
      </c>
      <c r="H168" s="117" t="e">
        <f t="shared" ca="1" si="38"/>
        <v>#NAME?</v>
      </c>
      <c r="I168" s="117" t="e">
        <f t="shared" ca="1" si="38"/>
        <v>#NAME?</v>
      </c>
      <c r="J168" s="117" t="e">
        <f t="shared" ca="1" si="38"/>
        <v>#NAME?</v>
      </c>
    </row>
    <row r="169" spans="1:10" s="123" customFormat="1" ht="14.1" customHeight="1" x14ac:dyDescent="0.25">
      <c r="A169" s="118">
        <v>32</v>
      </c>
      <c r="B169" s="118"/>
      <c r="C169" s="124"/>
      <c r="D169" s="192" t="s">
        <v>289</v>
      </c>
      <c r="E169" s="117" t="e">
        <f t="shared" ca="1" si="38"/>
        <v>#NAME?</v>
      </c>
      <c r="F169" s="117" t="e">
        <f t="shared" ca="1" si="38"/>
        <v>#NAME?</v>
      </c>
      <c r="G169" s="117" t="e">
        <f t="shared" ca="1" si="38"/>
        <v>#NAME?</v>
      </c>
      <c r="H169" s="117" t="e">
        <f t="shared" ca="1" si="38"/>
        <v>#NAME?</v>
      </c>
      <c r="I169" s="117" t="e">
        <f t="shared" ca="1" si="38"/>
        <v>#NAME?</v>
      </c>
      <c r="J169" s="117" t="e">
        <f t="shared" ca="1" si="38"/>
        <v>#NAME?</v>
      </c>
    </row>
    <row r="170" spans="1:10" s="123" customFormat="1" ht="14.1" customHeight="1" x14ac:dyDescent="0.25">
      <c r="A170" s="118">
        <v>33</v>
      </c>
      <c r="B170" s="118"/>
      <c r="C170" s="124"/>
      <c r="D170" s="192" t="s">
        <v>290</v>
      </c>
      <c r="E170" s="117" t="e">
        <f t="shared" ca="1" si="38"/>
        <v>#NAME?</v>
      </c>
      <c r="F170" s="117" t="e">
        <f t="shared" ca="1" si="38"/>
        <v>#NAME?</v>
      </c>
      <c r="G170" s="117" t="e">
        <f t="shared" ca="1" si="38"/>
        <v>#NAME?</v>
      </c>
      <c r="H170" s="117" t="e">
        <f t="shared" ca="1" si="38"/>
        <v>#NAME?</v>
      </c>
      <c r="I170" s="117" t="e">
        <f t="shared" ca="1" si="38"/>
        <v>#NAME?</v>
      </c>
      <c r="J170" s="117" t="e">
        <f t="shared" ca="1" si="38"/>
        <v>#NAME?</v>
      </c>
    </row>
    <row r="171" spans="1:10" s="123" customFormat="1" ht="14.1" customHeight="1" x14ac:dyDescent="0.25">
      <c r="A171" s="118">
        <v>34</v>
      </c>
      <c r="B171" s="118"/>
      <c r="C171" s="124"/>
      <c r="D171" s="192" t="s">
        <v>197</v>
      </c>
      <c r="E171" s="117" t="e">
        <f t="shared" ca="1" si="38"/>
        <v>#NAME?</v>
      </c>
      <c r="F171" s="117" t="e">
        <f t="shared" ca="1" si="38"/>
        <v>#NAME?</v>
      </c>
      <c r="G171" s="117" t="e">
        <f t="shared" ca="1" si="38"/>
        <v>#NAME?</v>
      </c>
      <c r="H171" s="117" t="e">
        <f t="shared" ca="1" si="38"/>
        <v>#NAME?</v>
      </c>
      <c r="I171" s="117" t="e">
        <f t="shared" ca="1" si="38"/>
        <v>#NAME?</v>
      </c>
      <c r="J171" s="117" t="e">
        <f t="shared" ca="1" si="38"/>
        <v>#NAME?</v>
      </c>
    </row>
    <row r="172" spans="1:10" s="123" customFormat="1" ht="14.1" customHeight="1" x14ac:dyDescent="0.25">
      <c r="A172" s="118">
        <v>35</v>
      </c>
      <c r="B172" s="118"/>
      <c r="C172" s="124"/>
      <c r="D172" s="192" t="s">
        <v>197</v>
      </c>
      <c r="E172" s="117" t="e">
        <f t="shared" ca="1" si="38"/>
        <v>#NAME?</v>
      </c>
      <c r="F172" s="117" t="e">
        <f t="shared" ca="1" si="38"/>
        <v>#NAME?</v>
      </c>
      <c r="G172" s="117" t="e">
        <f t="shared" ca="1" si="38"/>
        <v>#NAME?</v>
      </c>
      <c r="H172" s="117" t="e">
        <f t="shared" ca="1" si="38"/>
        <v>#NAME?</v>
      </c>
      <c r="I172" s="117" t="e">
        <f t="shared" ca="1" si="38"/>
        <v>#NAME?</v>
      </c>
      <c r="J172" s="117" t="e">
        <f t="shared" ca="1" si="38"/>
        <v>#NAME?</v>
      </c>
    </row>
    <row r="173" spans="1:10" s="123" customFormat="1" ht="14.1" customHeight="1" x14ac:dyDescent="0.25">
      <c r="A173" s="118">
        <v>36</v>
      </c>
      <c r="B173" s="118"/>
      <c r="C173" s="124"/>
      <c r="D173" s="192" t="s">
        <v>238</v>
      </c>
      <c r="E173" s="117" t="e">
        <f t="shared" ca="1" si="38"/>
        <v>#NAME?</v>
      </c>
      <c r="F173" s="117" t="e">
        <f t="shared" ca="1" si="38"/>
        <v>#NAME?</v>
      </c>
      <c r="G173" s="117" t="e">
        <f t="shared" ca="1" si="38"/>
        <v>#NAME?</v>
      </c>
      <c r="H173" s="117" t="e">
        <f t="shared" ca="1" si="38"/>
        <v>#NAME?</v>
      </c>
      <c r="I173" s="117" t="e">
        <f t="shared" ca="1" si="38"/>
        <v>#NAME?</v>
      </c>
      <c r="J173" s="117" t="e">
        <f t="shared" ca="1" si="38"/>
        <v>#NAME?</v>
      </c>
    </row>
    <row r="174" spans="1:10" s="123" customFormat="1" ht="14.1" customHeight="1" x14ac:dyDescent="0.25">
      <c r="A174" s="118">
        <v>37</v>
      </c>
      <c r="B174" s="118"/>
      <c r="C174" s="124"/>
      <c r="D174" s="192" t="s">
        <v>291</v>
      </c>
      <c r="E174" s="117" t="e">
        <f t="shared" ca="1" si="38"/>
        <v>#NAME?</v>
      </c>
      <c r="F174" s="117" t="e">
        <f t="shared" ca="1" si="38"/>
        <v>#NAME?</v>
      </c>
      <c r="G174" s="117" t="e">
        <f t="shared" ca="1" si="38"/>
        <v>#NAME?</v>
      </c>
      <c r="H174" s="117" t="e">
        <f t="shared" ca="1" si="38"/>
        <v>#NAME?</v>
      </c>
      <c r="I174" s="117" t="e">
        <f t="shared" ca="1" si="38"/>
        <v>#NAME?</v>
      </c>
      <c r="J174" s="117" t="e">
        <f t="shared" ca="1" si="38"/>
        <v>#NAME?</v>
      </c>
    </row>
    <row r="175" spans="1:10" s="123" customFormat="1" ht="14.1" customHeight="1" x14ac:dyDescent="0.25">
      <c r="A175" s="118">
        <v>38</v>
      </c>
      <c r="B175" s="118"/>
      <c r="C175" s="124"/>
      <c r="D175" s="192" t="s">
        <v>242</v>
      </c>
      <c r="E175" s="117" t="e">
        <f t="shared" ca="1" si="38"/>
        <v>#NAME?</v>
      </c>
      <c r="F175" s="117" t="e">
        <f t="shared" ca="1" si="38"/>
        <v>#NAME?</v>
      </c>
      <c r="G175" s="117" t="e">
        <f t="shared" ca="1" si="38"/>
        <v>#NAME?</v>
      </c>
      <c r="H175" s="117" t="e">
        <f t="shared" ca="1" si="38"/>
        <v>#NAME?</v>
      </c>
      <c r="I175" s="117" t="e">
        <f t="shared" ca="1" si="38"/>
        <v>#NAME?</v>
      </c>
      <c r="J175" s="117" t="e">
        <f t="shared" ca="1" si="38"/>
        <v>#NAME?</v>
      </c>
    </row>
    <row r="176" spans="1:10" s="123" customFormat="1" ht="14.1" customHeight="1" x14ac:dyDescent="0.25">
      <c r="A176" s="118">
        <v>39</v>
      </c>
      <c r="B176" s="118"/>
      <c r="C176" s="124"/>
      <c r="D176" s="192" t="s">
        <v>239</v>
      </c>
      <c r="E176" s="117" t="e">
        <f t="shared" ca="1" si="38"/>
        <v>#NAME?</v>
      </c>
      <c r="F176" s="117" t="e">
        <f t="shared" ca="1" si="38"/>
        <v>#NAME?</v>
      </c>
      <c r="G176" s="117" t="e">
        <f t="shared" ca="1" si="38"/>
        <v>#NAME?</v>
      </c>
      <c r="H176" s="117" t="e">
        <f t="shared" ca="1" si="38"/>
        <v>#NAME?</v>
      </c>
      <c r="I176" s="117" t="e">
        <f t="shared" ca="1" si="38"/>
        <v>#NAME?</v>
      </c>
      <c r="J176" s="117" t="e">
        <f t="shared" ca="1" si="38"/>
        <v>#NAME?</v>
      </c>
    </row>
    <row r="177" spans="1:10" s="123" customFormat="1" ht="14.1" customHeight="1" x14ac:dyDescent="0.25">
      <c r="A177" s="118"/>
      <c r="B177" s="118"/>
      <c r="C177" s="124"/>
      <c r="D177" s="192"/>
      <c r="E177" s="117"/>
      <c r="F177" s="117"/>
      <c r="G177" s="117"/>
      <c r="H177" s="117"/>
      <c r="I177" s="117"/>
      <c r="J177" s="117"/>
    </row>
    <row r="178" spans="1:10" s="123" customFormat="1" ht="14.1" customHeight="1" x14ac:dyDescent="0.25">
      <c r="A178" s="118">
        <v>40</v>
      </c>
      <c r="B178" s="118"/>
      <c r="C178" s="124"/>
      <c r="D178" s="192" t="s">
        <v>241</v>
      </c>
      <c r="E178" s="117" t="e">
        <f t="shared" ref="E178:J186" ca="1" si="39">LohnSt26(LohnZZ,E$37,Faktor4,LZZBrutto,LZZFreibetrag,RVStatus,KVMonat,KVStatus,KVZSatz,PVStatus,PVSachsen,AnzahlKFB,sonstBez,mehrjBez,Abfindg,vJBrutto,$A178)</f>
        <v>#NAME?</v>
      </c>
      <c r="F178" s="117" t="e">
        <f t="shared" ca="1" si="39"/>
        <v>#NAME?</v>
      </c>
      <c r="G178" s="117" t="e">
        <f t="shared" ca="1" si="39"/>
        <v>#NAME?</v>
      </c>
      <c r="H178" s="117" t="e">
        <f t="shared" ca="1" si="39"/>
        <v>#NAME?</v>
      </c>
      <c r="I178" s="117" t="e">
        <f t="shared" ca="1" si="39"/>
        <v>#NAME?</v>
      </c>
      <c r="J178" s="117" t="e">
        <f t="shared" ca="1" si="39"/>
        <v>#NAME?</v>
      </c>
    </row>
    <row r="179" spans="1:10" s="123" customFormat="1" ht="14.1" customHeight="1" x14ac:dyDescent="0.25">
      <c r="A179" s="118">
        <v>356</v>
      </c>
      <c r="B179" s="118"/>
      <c r="C179" s="124" t="s">
        <v>360</v>
      </c>
      <c r="D179" s="192" t="s">
        <v>292</v>
      </c>
      <c r="E179" s="117" t="e">
        <f t="shared" ca="1" si="39"/>
        <v>#NAME?</v>
      </c>
      <c r="F179" s="117" t="e">
        <f t="shared" ca="1" si="39"/>
        <v>#NAME?</v>
      </c>
      <c r="G179" s="117" t="e">
        <f t="shared" ca="1" si="39"/>
        <v>#NAME?</v>
      </c>
      <c r="H179" s="117" t="e">
        <f t="shared" ca="1" si="39"/>
        <v>#NAME?</v>
      </c>
      <c r="I179" s="117" t="e">
        <f t="shared" ca="1" si="39"/>
        <v>#NAME?</v>
      </c>
      <c r="J179" s="117" t="e">
        <f t="shared" ca="1" si="39"/>
        <v>#NAME?</v>
      </c>
    </row>
    <row r="180" spans="1:10" s="123" customFormat="1" ht="14.1" customHeight="1" x14ac:dyDescent="0.25">
      <c r="A180" s="118">
        <v>362</v>
      </c>
      <c r="B180" s="118"/>
      <c r="C180" s="124" t="s">
        <v>361</v>
      </c>
      <c r="D180" s="192" t="s">
        <v>202</v>
      </c>
      <c r="E180" s="117" t="e">
        <f t="shared" ca="1" si="39"/>
        <v>#NAME?</v>
      </c>
      <c r="F180" s="117" t="e">
        <f t="shared" ca="1" si="39"/>
        <v>#NAME?</v>
      </c>
      <c r="G180" s="117" t="e">
        <f t="shared" ca="1" si="39"/>
        <v>#NAME?</v>
      </c>
      <c r="H180" s="117" t="e">
        <f t="shared" ca="1" si="39"/>
        <v>#NAME?</v>
      </c>
      <c r="I180" s="117" t="e">
        <f t="shared" ca="1" si="39"/>
        <v>#NAME?</v>
      </c>
      <c r="J180" s="117" t="e">
        <f t="shared" ca="1" si="39"/>
        <v>#NAME?</v>
      </c>
    </row>
    <row r="181" spans="1:10" s="123" customFormat="1" ht="14.1" customHeight="1" x14ac:dyDescent="0.25">
      <c r="A181" s="118">
        <v>43</v>
      </c>
      <c r="B181" s="119" t="s">
        <v>0</v>
      </c>
      <c r="C181" s="124" t="s">
        <v>362</v>
      </c>
      <c r="D181" s="192" t="s">
        <v>434</v>
      </c>
      <c r="E181" s="117" t="e">
        <f ca="1">LohnSt26(LohnZZ,E$37,Faktor4,LZZBrutto,LZZFreibetrag,RVStatus,KVMonat,KVStatus,KVZSatz,PVStatus,PVSachsen,AnzahlKFB,sonstBez,mehrjBez,Abfindg,vJBrutto,$A181)</f>
        <v>#NAME?</v>
      </c>
      <c r="F181" s="117" t="e">
        <f t="shared" ca="1" si="39"/>
        <v>#NAME?</v>
      </c>
      <c r="G181" s="117" t="e">
        <f t="shared" ca="1" si="39"/>
        <v>#NAME?</v>
      </c>
      <c r="H181" s="117" t="e">
        <f t="shared" ca="1" si="39"/>
        <v>#NAME?</v>
      </c>
      <c r="I181" s="117" t="e">
        <f t="shared" ca="1" si="39"/>
        <v>#NAME?</v>
      </c>
      <c r="J181" s="117" t="e">
        <f t="shared" ca="1" si="39"/>
        <v>#NAME?</v>
      </c>
    </row>
    <row r="182" spans="1:10" s="123" customFormat="1" ht="14.1" customHeight="1" x14ac:dyDescent="0.25">
      <c r="A182" s="118">
        <v>44</v>
      </c>
      <c r="B182" s="119" t="s">
        <v>0</v>
      </c>
      <c r="C182" s="124" t="s">
        <v>117</v>
      </c>
      <c r="D182" s="192" t="s">
        <v>436</v>
      </c>
      <c r="E182" s="117" t="e">
        <f ca="1">LohnSt26(LohnZZ,E$37,Faktor4,LZZBrutto,LZZFreibetrag,RVStatus,KVMonat,KVStatus,KVZSatz,PVStatus,PVSachsen,AnzahlKFB,sonstBez,mehrjBez,Abfindg,vJBrutto,$A182)</f>
        <v>#NAME?</v>
      </c>
      <c r="F182" s="117" t="e">
        <f t="shared" ca="1" si="39"/>
        <v>#NAME?</v>
      </c>
      <c r="G182" s="117" t="e">
        <f t="shared" ca="1" si="39"/>
        <v>#NAME?</v>
      </c>
      <c r="H182" s="117" t="e">
        <f t="shared" ca="1" si="39"/>
        <v>#NAME?</v>
      </c>
      <c r="I182" s="117" t="e">
        <f t="shared" ca="1" si="39"/>
        <v>#NAME?</v>
      </c>
      <c r="J182" s="117" t="e">
        <f t="shared" ca="1" si="39"/>
        <v>#NAME?</v>
      </c>
    </row>
    <row r="183" spans="1:10" s="123" customFormat="1" ht="14.1" customHeight="1" x14ac:dyDescent="0.25">
      <c r="A183" s="118">
        <v>45</v>
      </c>
      <c r="B183" s="119" t="s">
        <v>0</v>
      </c>
      <c r="C183" s="124" t="e">
        <f ca="1">"zre4vp * "&amp;LohnSt26(LohnZZ,E$37,Faktor4,LZZBrutto,LZZFreibetrag,RVStatus,KVMonat,KVStatus,KVZSatz,PVStatus,PVSachsen,AnzahlKFB,sonstBez,mehrjBez,Abfindg,vJBrutto,76)&amp;"  = kvsatzan+pvsatzan"</f>
        <v>#NAME?</v>
      </c>
      <c r="D183" s="192" t="s">
        <v>433</v>
      </c>
      <c r="E183" s="117" t="e">
        <f t="shared" ref="E183:E185" ca="1" si="40">LohnSt26(LohnZZ,E$37,Faktor4,LZZBrutto,LZZFreibetrag,RVStatus,KVMonat,KVStatus,KVZSatz,PVStatus,PVSachsen,AnzahlKFB,sonstBez,mehrjBez,Abfindg,vJBrutto,$A183)</f>
        <v>#NAME?</v>
      </c>
      <c r="F183" s="117" t="e">
        <f t="shared" ca="1" si="39"/>
        <v>#NAME?</v>
      </c>
      <c r="G183" s="117" t="e">
        <f t="shared" ca="1" si="39"/>
        <v>#NAME?</v>
      </c>
      <c r="H183" s="117" t="e">
        <f t="shared" ca="1" si="39"/>
        <v>#NAME?</v>
      </c>
      <c r="I183" s="117" t="e">
        <f t="shared" ca="1" si="39"/>
        <v>#NAME?</v>
      </c>
      <c r="J183" s="117" t="e">
        <f t="shared" ca="1" si="39"/>
        <v>#NAME?</v>
      </c>
    </row>
    <row r="184" spans="1:10" s="123" customFormat="1" ht="14.1" customHeight="1" x14ac:dyDescent="0.25">
      <c r="A184" s="118">
        <v>46</v>
      </c>
      <c r="B184" s="118"/>
      <c r="C184" s="124" t="s">
        <v>0</v>
      </c>
      <c r="D184" s="192" t="s">
        <v>229</v>
      </c>
      <c r="E184" s="117" t="e">
        <f t="shared" ca="1" si="40"/>
        <v>#NAME?</v>
      </c>
      <c r="F184" s="117" t="e">
        <f t="shared" ca="1" si="39"/>
        <v>#NAME?</v>
      </c>
      <c r="G184" s="117" t="e">
        <f t="shared" ca="1" si="39"/>
        <v>#NAME?</v>
      </c>
      <c r="H184" s="117" t="e">
        <f t="shared" ca="1" si="39"/>
        <v>#NAME?</v>
      </c>
      <c r="I184" s="117" t="e">
        <f t="shared" ca="1" si="39"/>
        <v>#NAME?</v>
      </c>
      <c r="J184" s="117" t="e">
        <f t="shared" ca="1" si="39"/>
        <v>#NAME?</v>
      </c>
    </row>
    <row r="185" spans="1:10" s="123" customFormat="1" ht="14.1" customHeight="1" x14ac:dyDescent="0.25">
      <c r="A185" s="118">
        <v>428</v>
      </c>
      <c r="B185" s="119" t="s">
        <v>0</v>
      </c>
      <c r="C185" s="124" t="s">
        <v>480</v>
      </c>
      <c r="D185" s="192" t="s">
        <v>206</v>
      </c>
      <c r="E185" s="117" t="e">
        <f t="shared" ca="1" si="40"/>
        <v>#NAME?</v>
      </c>
      <c r="F185" s="117" t="e">
        <f t="shared" ca="1" si="39"/>
        <v>#NAME?</v>
      </c>
      <c r="G185" s="117" t="e">
        <f t="shared" ca="1" si="39"/>
        <v>#NAME?</v>
      </c>
      <c r="H185" s="117" t="e">
        <f t="shared" ca="1" si="39"/>
        <v>#NAME?</v>
      </c>
      <c r="I185" s="117" t="e">
        <f t="shared" ca="1" si="39"/>
        <v>#NAME?</v>
      </c>
      <c r="J185" s="117" t="e">
        <f t="shared" ca="1" si="39"/>
        <v>#NAME?</v>
      </c>
    </row>
    <row r="186" spans="1:10" s="123" customFormat="1" ht="14.1" customHeight="1" x14ac:dyDescent="0.25">
      <c r="A186" s="118">
        <v>48</v>
      </c>
      <c r="B186" s="118"/>
      <c r="C186" s="124" t="s">
        <v>407</v>
      </c>
      <c r="D186" s="192" t="s">
        <v>435</v>
      </c>
      <c r="E186" s="117" t="e">
        <f ca="1">LohnSt26(LohnZZ,E$37,Faktor4,LZZBrutto,LZZFreibetrag,RVStatus,KVMonat,KVStatus,KVZSatz,PVStatus,PVSachsen,AnzahlKFB,sonstBez,mehrjBez,Abfindg,vJBrutto,$A186)</f>
        <v>#NAME?</v>
      </c>
      <c r="F186" s="117" t="e">
        <f t="shared" ca="1" si="39"/>
        <v>#NAME?</v>
      </c>
      <c r="G186" s="117" t="e">
        <f t="shared" ca="1" si="39"/>
        <v>#NAME?</v>
      </c>
      <c r="H186" s="117" t="e">
        <f t="shared" ca="1" si="39"/>
        <v>#NAME?</v>
      </c>
      <c r="I186" s="117" t="e">
        <f t="shared" ca="1" si="39"/>
        <v>#NAME?</v>
      </c>
      <c r="J186" s="117" t="e">
        <f ca="1">LohnSt26(LohnZZ,J$37,Faktor4,LZZBrutto,LZZFreibetrag,RVStatus,KVMonat,KVStatus,KVZSatz,PVStatus,PVSachsen,AnzahlKFB,sonstBez,mehrjBez,Abfindg,vJBrutto,$A186)</f>
        <v>#NAME?</v>
      </c>
    </row>
    <row r="187" spans="1:10" s="123" customFormat="1" ht="14.1" customHeight="1" x14ac:dyDescent="0.25">
      <c r="A187" s="118"/>
      <c r="B187" s="118"/>
      <c r="C187" s="124"/>
      <c r="D187" s="192"/>
      <c r="E187" s="117"/>
      <c r="F187" s="117"/>
      <c r="G187" s="117"/>
      <c r="H187" s="117"/>
      <c r="I187" s="117"/>
      <c r="J187" s="117"/>
    </row>
    <row r="188" spans="1:10" s="123" customFormat="1" ht="14.1" customHeight="1" x14ac:dyDescent="0.25">
      <c r="A188" s="118"/>
      <c r="B188" s="118"/>
      <c r="C188" s="253" t="s">
        <v>0</v>
      </c>
      <c r="D188" s="192"/>
      <c r="E188" s="145"/>
      <c r="F188" s="145"/>
      <c r="G188" s="145"/>
      <c r="H188" s="145"/>
      <c r="I188" s="145"/>
      <c r="J188" s="145"/>
    </row>
    <row r="189" spans="1:10" s="115" customFormat="1" ht="14.1" customHeight="1" x14ac:dyDescent="0.25">
      <c r="A189" s="118"/>
      <c r="B189" s="118"/>
      <c r="C189" s="124" t="s">
        <v>0</v>
      </c>
      <c r="D189" s="192"/>
      <c r="E189" s="117"/>
      <c r="F189" s="117"/>
      <c r="G189" s="117"/>
      <c r="H189" s="117"/>
      <c r="I189" s="117"/>
      <c r="J189" s="117"/>
    </row>
    <row r="190" spans="1:10" ht="14.1" customHeight="1" x14ac:dyDescent="0.25">
      <c r="A190" s="193">
        <v>200</v>
      </c>
      <c r="B190" s="118" t="s">
        <v>230</v>
      </c>
      <c r="C190" s="124" t="s">
        <v>372</v>
      </c>
      <c r="D190" s="192" t="s">
        <v>194</v>
      </c>
      <c r="E190" s="117" t="e">
        <f t="shared" ref="E190:J200" ca="1" si="41">LohnSt26(LohnZZ,E$37,Faktor4,LZZBrutto,LZZFreibetrag,RVStatus,KVMonat,KVStatus,KVZSatz,PVStatus,PVSachsen,AnzahlKFB,sonstBez,mehrjBez,Abfindg,vJBrutto,$A190)</f>
        <v>#NAME?</v>
      </c>
      <c r="F190" s="117" t="e">
        <f t="shared" ca="1" si="41"/>
        <v>#NAME?</v>
      </c>
      <c r="G190" s="117" t="e">
        <f t="shared" ca="1" si="41"/>
        <v>#NAME?</v>
      </c>
      <c r="H190" s="117" t="e">
        <f t="shared" ca="1" si="41"/>
        <v>#NAME?</v>
      </c>
      <c r="I190" s="117" t="e">
        <f t="shared" ca="1" si="41"/>
        <v>#NAME?</v>
      </c>
      <c r="J190" s="117" t="e">
        <f t="shared" ca="1" si="41"/>
        <v>#NAME?</v>
      </c>
    </row>
    <row r="191" spans="1:10" ht="14.1" customHeight="1" x14ac:dyDescent="0.25">
      <c r="A191" s="193">
        <v>201</v>
      </c>
      <c r="B191" s="118" t="s">
        <v>230</v>
      </c>
      <c r="C191" s="124" t="s">
        <v>373</v>
      </c>
      <c r="D191" s="192" t="s">
        <v>196</v>
      </c>
      <c r="E191" s="117" t="e">
        <f t="shared" ca="1" si="41"/>
        <v>#NAME?</v>
      </c>
      <c r="F191" s="117" t="e">
        <f t="shared" ca="1" si="41"/>
        <v>#NAME?</v>
      </c>
      <c r="G191" s="117" t="e">
        <f t="shared" ca="1" si="41"/>
        <v>#NAME?</v>
      </c>
      <c r="H191" s="117" t="e">
        <f t="shared" ca="1" si="41"/>
        <v>#NAME?</v>
      </c>
      <c r="I191" s="117" t="e">
        <f t="shared" ca="1" si="41"/>
        <v>#NAME?</v>
      </c>
      <c r="J191" s="117" t="e">
        <f t="shared" ca="1" si="41"/>
        <v>#NAME?</v>
      </c>
    </row>
    <row r="192" spans="1:10" ht="14.1" customHeight="1" x14ac:dyDescent="0.25">
      <c r="A192" s="193">
        <v>202</v>
      </c>
      <c r="B192" s="118" t="s">
        <v>230</v>
      </c>
      <c r="C192" s="124" t="s">
        <v>374</v>
      </c>
      <c r="D192" s="192" t="s">
        <v>197</v>
      </c>
      <c r="E192" s="117" t="e">
        <f t="shared" ca="1" si="41"/>
        <v>#NAME?</v>
      </c>
      <c r="F192" s="117" t="e">
        <f t="shared" ca="1" si="41"/>
        <v>#NAME?</v>
      </c>
      <c r="G192" s="117" t="e">
        <f t="shared" ca="1" si="41"/>
        <v>#NAME?</v>
      </c>
      <c r="H192" s="117" t="e">
        <f t="shared" ca="1" si="41"/>
        <v>#NAME?</v>
      </c>
      <c r="I192" s="117" t="e">
        <f t="shared" ca="1" si="41"/>
        <v>#NAME?</v>
      </c>
      <c r="J192" s="117" t="e">
        <f t="shared" ca="1" si="41"/>
        <v>#NAME?</v>
      </c>
    </row>
    <row r="193" spans="1:10" ht="14.1" customHeight="1" x14ac:dyDescent="0.25">
      <c r="A193" s="193">
        <v>203</v>
      </c>
      <c r="B193" s="118" t="s">
        <v>230</v>
      </c>
      <c r="C193" s="124" t="s">
        <v>363</v>
      </c>
      <c r="D193" s="192" t="s">
        <v>326</v>
      </c>
      <c r="E193" s="117" t="e">
        <f t="shared" ca="1" si="41"/>
        <v>#NAME?</v>
      </c>
      <c r="F193" s="117" t="e">
        <f t="shared" ca="1" si="41"/>
        <v>#NAME?</v>
      </c>
      <c r="G193" s="117" t="e">
        <f t="shared" ca="1" si="41"/>
        <v>#NAME?</v>
      </c>
      <c r="H193" s="117" t="e">
        <f t="shared" ca="1" si="41"/>
        <v>#NAME?</v>
      </c>
      <c r="I193" s="117" t="e">
        <f t="shared" ca="1" si="41"/>
        <v>#NAME?</v>
      </c>
      <c r="J193" s="117" t="e">
        <f t="shared" ca="1" si="41"/>
        <v>#NAME?</v>
      </c>
    </row>
    <row r="194" spans="1:10" ht="14.1" customHeight="1" x14ac:dyDescent="0.25">
      <c r="A194" s="193">
        <v>204</v>
      </c>
      <c r="B194" s="118" t="s">
        <v>230</v>
      </c>
      <c r="C194" s="124" t="s">
        <v>375</v>
      </c>
      <c r="D194" s="192" t="s">
        <v>311</v>
      </c>
      <c r="E194" s="117" t="e">
        <f t="shared" ca="1" si="41"/>
        <v>#NAME?</v>
      </c>
      <c r="F194" s="117" t="e">
        <f t="shared" ca="1" si="41"/>
        <v>#NAME?</v>
      </c>
      <c r="G194" s="117" t="e">
        <f t="shared" ca="1" si="41"/>
        <v>#NAME?</v>
      </c>
      <c r="H194" s="117" t="e">
        <f t="shared" ca="1" si="41"/>
        <v>#NAME?</v>
      </c>
      <c r="I194" s="117" t="e">
        <f t="shared" ca="1" si="41"/>
        <v>#NAME?</v>
      </c>
      <c r="J194" s="117" t="e">
        <f t="shared" ca="1" si="41"/>
        <v>#NAME?</v>
      </c>
    </row>
    <row r="195" spans="1:10" ht="14.1" customHeight="1" x14ac:dyDescent="0.25">
      <c r="A195" s="193">
        <v>205</v>
      </c>
      <c r="B195" s="118" t="s">
        <v>230</v>
      </c>
      <c r="C195" s="124"/>
      <c r="D195" s="192"/>
      <c r="E195" s="117" t="e">
        <f t="shared" ca="1" si="41"/>
        <v>#NAME?</v>
      </c>
      <c r="F195" s="117" t="e">
        <f t="shared" ca="1" si="41"/>
        <v>#NAME?</v>
      </c>
      <c r="G195" s="117" t="e">
        <f t="shared" ca="1" si="41"/>
        <v>#NAME?</v>
      </c>
      <c r="H195" s="117" t="e">
        <f t="shared" ca="1" si="41"/>
        <v>#NAME?</v>
      </c>
      <c r="I195" s="117" t="e">
        <f t="shared" ca="1" si="41"/>
        <v>#NAME?</v>
      </c>
      <c r="J195" s="117" t="e">
        <f t="shared" ca="1" si="41"/>
        <v>#NAME?</v>
      </c>
    </row>
    <row r="196" spans="1:10" ht="14.1" customHeight="1" x14ac:dyDescent="0.25">
      <c r="A196" s="193">
        <v>206</v>
      </c>
      <c r="B196" s="118" t="s">
        <v>230</v>
      </c>
      <c r="C196" s="124"/>
      <c r="D196" s="192" t="s">
        <v>327</v>
      </c>
      <c r="E196" s="117" t="e">
        <f t="shared" ca="1" si="41"/>
        <v>#NAME?</v>
      </c>
      <c r="F196" s="117" t="e">
        <f t="shared" ca="1" si="41"/>
        <v>#NAME?</v>
      </c>
      <c r="G196" s="117" t="e">
        <f t="shared" ca="1" si="41"/>
        <v>#NAME?</v>
      </c>
      <c r="H196" s="117" t="e">
        <f t="shared" ca="1" si="41"/>
        <v>#NAME?</v>
      </c>
      <c r="I196" s="117" t="e">
        <f t="shared" ca="1" si="41"/>
        <v>#NAME?</v>
      </c>
      <c r="J196" s="117" t="e">
        <f t="shared" ca="1" si="41"/>
        <v>#NAME?</v>
      </c>
    </row>
    <row r="197" spans="1:10" ht="14.1" customHeight="1" x14ac:dyDescent="0.25">
      <c r="A197" s="193">
        <v>207</v>
      </c>
      <c r="B197" s="118" t="s">
        <v>230</v>
      </c>
      <c r="C197" s="124"/>
      <c r="D197" s="192" t="s">
        <v>328</v>
      </c>
      <c r="E197" s="117" t="e">
        <f t="shared" ca="1" si="41"/>
        <v>#NAME?</v>
      </c>
      <c r="F197" s="117" t="e">
        <f t="shared" ca="1" si="41"/>
        <v>#NAME?</v>
      </c>
      <c r="G197" s="117" t="e">
        <f t="shared" ca="1" si="41"/>
        <v>#NAME?</v>
      </c>
      <c r="H197" s="117" t="e">
        <f t="shared" ca="1" si="41"/>
        <v>#NAME?</v>
      </c>
      <c r="I197" s="117" t="e">
        <f t="shared" ca="1" si="41"/>
        <v>#NAME?</v>
      </c>
      <c r="J197" s="117" t="e">
        <f t="shared" ca="1" si="41"/>
        <v>#NAME?</v>
      </c>
    </row>
    <row r="198" spans="1:10" ht="14.1" customHeight="1" x14ac:dyDescent="0.25">
      <c r="A198" s="193">
        <v>208</v>
      </c>
      <c r="B198" s="118" t="s">
        <v>230</v>
      </c>
      <c r="C198" s="124"/>
      <c r="D198" s="192" t="s">
        <v>329</v>
      </c>
      <c r="E198" s="117" t="e">
        <f t="shared" ca="1" si="41"/>
        <v>#NAME?</v>
      </c>
      <c r="F198" s="117" t="e">
        <f t="shared" ca="1" si="41"/>
        <v>#NAME?</v>
      </c>
      <c r="G198" s="117" t="e">
        <f t="shared" ca="1" si="41"/>
        <v>#NAME?</v>
      </c>
      <c r="H198" s="117" t="e">
        <f t="shared" ca="1" si="41"/>
        <v>#NAME?</v>
      </c>
      <c r="I198" s="117" t="e">
        <f t="shared" ca="1" si="41"/>
        <v>#NAME?</v>
      </c>
      <c r="J198" s="117" t="e">
        <f t="shared" ca="1" si="41"/>
        <v>#NAME?</v>
      </c>
    </row>
    <row r="199" spans="1:10" ht="14.1" customHeight="1" x14ac:dyDescent="0.25">
      <c r="A199" s="193">
        <v>209</v>
      </c>
      <c r="B199" s="118" t="s">
        <v>230</v>
      </c>
      <c r="C199" s="124"/>
      <c r="D199" s="192" t="s">
        <v>335</v>
      </c>
      <c r="E199" s="117" t="e">
        <f t="shared" ca="1" si="41"/>
        <v>#NAME?</v>
      </c>
      <c r="F199" s="117" t="e">
        <f t="shared" ca="1" si="41"/>
        <v>#NAME?</v>
      </c>
      <c r="G199" s="117" t="e">
        <f t="shared" ca="1" si="41"/>
        <v>#NAME?</v>
      </c>
      <c r="H199" s="117" t="e">
        <f t="shared" ca="1" si="41"/>
        <v>#NAME?</v>
      </c>
      <c r="I199" s="117" t="e">
        <f t="shared" ca="1" si="41"/>
        <v>#NAME?</v>
      </c>
      <c r="J199" s="117" t="e">
        <f t="shared" ca="1" si="41"/>
        <v>#NAME?</v>
      </c>
    </row>
    <row r="200" spans="1:10" ht="14.1" customHeight="1" x14ac:dyDescent="0.25">
      <c r="A200" s="193">
        <v>210</v>
      </c>
      <c r="B200" s="118" t="s">
        <v>230</v>
      </c>
      <c r="C200" s="124"/>
      <c r="D200" s="192" t="s">
        <v>336</v>
      </c>
      <c r="E200" s="117" t="e">
        <f t="shared" ca="1" si="41"/>
        <v>#NAME?</v>
      </c>
      <c r="F200" s="117" t="e">
        <f t="shared" ca="1" si="41"/>
        <v>#NAME?</v>
      </c>
      <c r="G200" s="117" t="e">
        <f t="shared" ca="1" si="41"/>
        <v>#NAME?</v>
      </c>
      <c r="H200" s="117" t="e">
        <f t="shared" ca="1" si="41"/>
        <v>#NAME?</v>
      </c>
      <c r="I200" s="117" t="e">
        <f t="shared" ca="1" si="41"/>
        <v>#NAME?</v>
      </c>
      <c r="J200" s="117" t="e">
        <f t="shared" ca="1" si="41"/>
        <v>#NAME?</v>
      </c>
    </row>
    <row r="201" spans="1:10" ht="14.1" customHeight="1" x14ac:dyDescent="0.25">
      <c r="A201" s="118"/>
      <c r="B201" s="118"/>
      <c r="D201" s="192"/>
      <c r="E201" s="117"/>
      <c r="F201" s="117"/>
      <c r="G201" s="117"/>
      <c r="H201" s="117"/>
      <c r="I201" s="117"/>
      <c r="J201" s="117"/>
    </row>
    <row r="202" spans="1:10" ht="14.1" customHeight="1" x14ac:dyDescent="0.25">
      <c r="A202" s="193">
        <v>220</v>
      </c>
      <c r="B202" s="118" t="s">
        <v>231</v>
      </c>
      <c r="C202" s="124" t="s">
        <v>383</v>
      </c>
      <c r="D202" s="192" t="s">
        <v>381</v>
      </c>
      <c r="E202" s="261" t="e">
        <f t="shared" ref="E202:J211" ca="1" si="42">LohnSt26(LohnZZ,E$37,Faktor4,LZZBrutto,LZZFreibetrag,RVStatus,KVMonat,KVStatus,KVZSatz,PVStatus,PVSachsen,AnzahlKFB,sonstBez,mehrjBez,Abfindg,vJBrutto,$A202)</f>
        <v>#NAME?</v>
      </c>
      <c r="F202" s="261" t="e">
        <f t="shared" ca="1" si="42"/>
        <v>#NAME?</v>
      </c>
      <c r="G202" s="261" t="e">
        <f t="shared" ca="1" si="42"/>
        <v>#NAME?</v>
      </c>
      <c r="H202" s="261" t="e">
        <f t="shared" ca="1" si="42"/>
        <v>#NAME?</v>
      </c>
      <c r="I202" s="261" t="e">
        <f t="shared" ca="1" si="42"/>
        <v>#NAME?</v>
      </c>
      <c r="J202" s="261" t="e">
        <f t="shared" ca="1" si="42"/>
        <v>#NAME?</v>
      </c>
    </row>
    <row r="203" spans="1:10" ht="14.1" customHeight="1" x14ac:dyDescent="0.25">
      <c r="A203" s="193">
        <v>221</v>
      </c>
      <c r="B203" s="118" t="s">
        <v>231</v>
      </c>
      <c r="C203" s="124" t="s">
        <v>384</v>
      </c>
      <c r="D203" s="192" t="s">
        <v>380</v>
      </c>
      <c r="E203" s="260" t="e">
        <f t="shared" ca="1" si="42"/>
        <v>#NAME?</v>
      </c>
      <c r="F203" s="260" t="e">
        <f t="shared" ca="1" si="42"/>
        <v>#NAME?</v>
      </c>
      <c r="G203" s="260" t="e">
        <f t="shared" ca="1" si="42"/>
        <v>#NAME?</v>
      </c>
      <c r="H203" s="260" t="e">
        <f t="shared" ca="1" si="42"/>
        <v>#NAME?</v>
      </c>
      <c r="I203" s="260" t="e">
        <f t="shared" ca="1" si="42"/>
        <v>#NAME?</v>
      </c>
      <c r="J203" s="260" t="e">
        <f t="shared" ca="1" si="42"/>
        <v>#NAME?</v>
      </c>
    </row>
    <row r="204" spans="1:10" ht="14.1" customHeight="1" x14ac:dyDescent="0.25">
      <c r="A204" s="193">
        <v>222</v>
      </c>
      <c r="B204" s="118" t="s">
        <v>231</v>
      </c>
      <c r="C204" s="124" t="s">
        <v>382</v>
      </c>
      <c r="D204" s="192" t="s">
        <v>273</v>
      </c>
      <c r="E204" s="117" t="e">
        <f t="shared" ca="1" si="42"/>
        <v>#NAME?</v>
      </c>
      <c r="F204" s="117" t="e">
        <f t="shared" ca="1" si="42"/>
        <v>#NAME?</v>
      </c>
      <c r="G204" s="117" t="e">
        <f t="shared" ca="1" si="42"/>
        <v>#NAME?</v>
      </c>
      <c r="H204" s="117" t="e">
        <f t="shared" ca="1" si="42"/>
        <v>#NAME?</v>
      </c>
      <c r="I204" s="117" t="e">
        <f t="shared" ca="1" si="42"/>
        <v>#NAME?</v>
      </c>
      <c r="J204" s="117" t="e">
        <f t="shared" ca="1" si="42"/>
        <v>#NAME?</v>
      </c>
    </row>
    <row r="205" spans="1:10" ht="14.1" customHeight="1" x14ac:dyDescent="0.25">
      <c r="A205" s="193">
        <v>223</v>
      </c>
      <c r="B205" s="118" t="s">
        <v>231</v>
      </c>
      <c r="C205" s="124" t="s">
        <v>385</v>
      </c>
      <c r="D205" s="192" t="s">
        <v>277</v>
      </c>
      <c r="E205" s="264" t="e">
        <f t="shared" ca="1" si="42"/>
        <v>#NAME?</v>
      </c>
      <c r="F205" s="264" t="e">
        <f t="shared" ca="1" si="42"/>
        <v>#NAME?</v>
      </c>
      <c r="G205" s="264" t="e">
        <f t="shared" ca="1" si="42"/>
        <v>#NAME?</v>
      </c>
      <c r="H205" s="264" t="e">
        <f t="shared" ca="1" si="42"/>
        <v>#NAME?</v>
      </c>
      <c r="I205" s="264" t="e">
        <f t="shared" ca="1" si="42"/>
        <v>#NAME?</v>
      </c>
      <c r="J205" s="264" t="e">
        <f t="shared" ca="1" si="42"/>
        <v>#NAME?</v>
      </c>
    </row>
    <row r="206" spans="1:10" ht="14.1" customHeight="1" x14ac:dyDescent="0.25">
      <c r="A206" s="193">
        <v>224</v>
      </c>
      <c r="B206" s="118" t="s">
        <v>231</v>
      </c>
      <c r="C206" s="124" t="s">
        <v>386</v>
      </c>
      <c r="D206" s="192" t="s">
        <v>273</v>
      </c>
      <c r="E206" s="264" t="e">
        <f t="shared" ca="1" si="42"/>
        <v>#NAME?</v>
      </c>
      <c r="F206" s="264" t="e">
        <f t="shared" ca="1" si="42"/>
        <v>#NAME?</v>
      </c>
      <c r="G206" s="264" t="e">
        <f t="shared" ca="1" si="42"/>
        <v>#NAME?</v>
      </c>
      <c r="H206" s="264" t="e">
        <f t="shared" ca="1" si="42"/>
        <v>#NAME?</v>
      </c>
      <c r="I206" s="264" t="e">
        <f t="shared" ca="1" si="42"/>
        <v>#NAME?</v>
      </c>
      <c r="J206" s="264" t="e">
        <f t="shared" ca="1" si="42"/>
        <v>#NAME?</v>
      </c>
    </row>
    <row r="207" spans="1:10" ht="14.1" customHeight="1" x14ac:dyDescent="0.25">
      <c r="A207" s="193">
        <v>225</v>
      </c>
      <c r="B207" s="118" t="s">
        <v>231</v>
      </c>
      <c r="C207" s="124" t="s">
        <v>379</v>
      </c>
      <c r="D207" s="192" t="s">
        <v>274</v>
      </c>
      <c r="E207" s="264" t="e">
        <f t="shared" ca="1" si="42"/>
        <v>#NAME?</v>
      </c>
      <c r="F207" s="264" t="e">
        <f t="shared" ca="1" si="42"/>
        <v>#NAME?</v>
      </c>
      <c r="G207" s="264" t="e">
        <f t="shared" ca="1" si="42"/>
        <v>#NAME?</v>
      </c>
      <c r="H207" s="264" t="e">
        <f t="shared" ca="1" si="42"/>
        <v>#NAME?</v>
      </c>
      <c r="I207" s="264" t="e">
        <f t="shared" ca="1" si="42"/>
        <v>#NAME?</v>
      </c>
      <c r="J207" s="264" t="e">
        <f t="shared" ca="1" si="42"/>
        <v>#NAME?</v>
      </c>
    </row>
    <row r="208" spans="1:10" ht="14.1" customHeight="1" x14ac:dyDescent="0.25">
      <c r="A208" s="193">
        <v>226</v>
      </c>
      <c r="B208" s="118" t="s">
        <v>231</v>
      </c>
      <c r="C208" s="124" t="s">
        <v>376</v>
      </c>
      <c r="D208" s="192" t="s">
        <v>324</v>
      </c>
      <c r="E208" s="264" t="e">
        <f t="shared" ca="1" si="42"/>
        <v>#NAME?</v>
      </c>
      <c r="F208" s="264" t="e">
        <f t="shared" ca="1" si="42"/>
        <v>#NAME?</v>
      </c>
      <c r="G208" s="264" t="e">
        <f t="shared" ca="1" si="42"/>
        <v>#NAME?</v>
      </c>
      <c r="H208" s="264" t="e">
        <f t="shared" ca="1" si="42"/>
        <v>#NAME?</v>
      </c>
      <c r="I208" s="264" t="e">
        <f t="shared" ca="1" si="42"/>
        <v>#NAME?</v>
      </c>
      <c r="J208" s="264" t="e">
        <f t="shared" ca="1" si="42"/>
        <v>#NAME?</v>
      </c>
    </row>
    <row r="209" spans="1:10" ht="14.1" customHeight="1" x14ac:dyDescent="0.25">
      <c r="A209" s="193">
        <v>227</v>
      </c>
      <c r="B209" s="118" t="s">
        <v>231</v>
      </c>
      <c r="C209" s="124" t="s">
        <v>377</v>
      </c>
      <c r="D209" s="192" t="s">
        <v>210</v>
      </c>
      <c r="E209" s="264" t="e">
        <f t="shared" ca="1" si="42"/>
        <v>#NAME?</v>
      </c>
      <c r="F209" s="264" t="e">
        <f t="shared" ca="1" si="42"/>
        <v>#NAME?</v>
      </c>
      <c r="G209" s="264" t="e">
        <f t="shared" ca="1" si="42"/>
        <v>#NAME?</v>
      </c>
      <c r="H209" s="264" t="e">
        <f t="shared" ca="1" si="42"/>
        <v>#NAME?</v>
      </c>
      <c r="I209" s="264" t="e">
        <f t="shared" ca="1" si="42"/>
        <v>#NAME?</v>
      </c>
      <c r="J209" s="264" t="e">
        <f t="shared" ca="1" si="42"/>
        <v>#NAME?</v>
      </c>
    </row>
    <row r="210" spans="1:10" ht="14.1" customHeight="1" x14ac:dyDescent="0.25">
      <c r="A210" s="193">
        <v>228</v>
      </c>
      <c r="B210" s="118" t="s">
        <v>231</v>
      </c>
      <c r="C210" s="124" t="s">
        <v>378</v>
      </c>
      <c r="D210" s="192" t="s">
        <v>325</v>
      </c>
      <c r="E210" s="264" t="e">
        <f t="shared" ca="1" si="42"/>
        <v>#NAME?</v>
      </c>
      <c r="F210" s="264" t="e">
        <f t="shared" ca="1" si="42"/>
        <v>#NAME?</v>
      </c>
      <c r="G210" s="264" t="e">
        <f t="shared" ca="1" si="42"/>
        <v>#NAME?</v>
      </c>
      <c r="H210" s="264" t="e">
        <f t="shared" ca="1" si="42"/>
        <v>#NAME?</v>
      </c>
      <c r="I210" s="264" t="e">
        <f t="shared" ca="1" si="42"/>
        <v>#NAME?</v>
      </c>
      <c r="J210" s="264" t="e">
        <f t="shared" ca="1" si="42"/>
        <v>#NAME?</v>
      </c>
    </row>
    <row r="211" spans="1:10" ht="14.1" customHeight="1" x14ac:dyDescent="0.25">
      <c r="A211" s="193">
        <v>229</v>
      </c>
      <c r="B211" s="118" t="s">
        <v>231</v>
      </c>
      <c r="C211" s="124" t="s">
        <v>400</v>
      </c>
      <c r="D211" s="192" t="s">
        <v>277</v>
      </c>
      <c r="E211" s="264" t="e">
        <f t="shared" ca="1" si="42"/>
        <v>#NAME?</v>
      </c>
      <c r="F211" s="264" t="e">
        <f t="shared" ca="1" si="42"/>
        <v>#NAME?</v>
      </c>
      <c r="G211" s="264" t="e">
        <f t="shared" ca="1" si="42"/>
        <v>#NAME?</v>
      </c>
      <c r="H211" s="264" t="e">
        <f t="shared" ca="1" si="42"/>
        <v>#NAME?</v>
      </c>
      <c r="I211" s="264" t="e">
        <f t="shared" ca="1" si="42"/>
        <v>#NAME?</v>
      </c>
      <c r="J211" s="264" t="e">
        <f t="shared" ca="1" si="42"/>
        <v>#NAME?</v>
      </c>
    </row>
    <row r="212" spans="1:10" ht="14.1" customHeight="1" x14ac:dyDescent="0.25">
      <c r="A212" s="118"/>
      <c r="B212" s="118"/>
      <c r="C212" s="124"/>
      <c r="D212" s="192"/>
      <c r="E212" s="117"/>
      <c r="F212" s="117"/>
      <c r="G212" s="117"/>
      <c r="H212" s="117"/>
      <c r="I212" s="117"/>
      <c r="J212" s="117"/>
    </row>
    <row r="213" spans="1:10" ht="14.1" customHeight="1" x14ac:dyDescent="0.25">
      <c r="A213" s="193">
        <v>240</v>
      </c>
      <c r="B213" s="118" t="s">
        <v>234</v>
      </c>
      <c r="C213" s="124" t="str">
        <f>IF(LZZBrutto=0," ALTER1 = 0, daher hier keine Werte","")</f>
        <v/>
      </c>
      <c r="D213" s="192" t="s">
        <v>321</v>
      </c>
      <c r="E213" s="265" t="e">
        <f t="shared" ref="E213:J221" ca="1" si="43">LohnSt26(LohnZZ,E$37,Faktor4,LZZBrutto,LZZFreibetrag,RVStatus,KVMonat,KVStatus,KVZSatz,PVStatus,PVSachsen,AnzahlKFB,sonstBez,mehrjBez,Abfindg,vJBrutto,$A213)</f>
        <v>#NAME?</v>
      </c>
      <c r="F213" s="265" t="e">
        <f t="shared" ca="1" si="43"/>
        <v>#NAME?</v>
      </c>
      <c r="G213" s="265" t="e">
        <f t="shared" ca="1" si="43"/>
        <v>#NAME?</v>
      </c>
      <c r="H213" s="265" t="e">
        <f t="shared" ca="1" si="43"/>
        <v>#NAME?</v>
      </c>
      <c r="I213" s="265" t="e">
        <f t="shared" ca="1" si="43"/>
        <v>#NAME?</v>
      </c>
      <c r="J213" s="265" t="e">
        <f t="shared" ca="1" si="43"/>
        <v>#NAME?</v>
      </c>
    </row>
    <row r="214" spans="1:10" ht="14.1" customHeight="1" x14ac:dyDescent="0.25">
      <c r="A214" s="193">
        <v>241</v>
      </c>
      <c r="B214" s="118" t="s">
        <v>234</v>
      </c>
      <c r="C214" s="124"/>
      <c r="D214" s="192" t="s">
        <v>197</v>
      </c>
      <c r="E214" s="117" t="e">
        <f t="shared" ca="1" si="43"/>
        <v>#NAME?</v>
      </c>
      <c r="F214" s="117" t="e">
        <f t="shared" ca="1" si="43"/>
        <v>#NAME?</v>
      </c>
      <c r="G214" s="117" t="e">
        <f t="shared" ca="1" si="43"/>
        <v>#NAME?</v>
      </c>
      <c r="H214" s="117" t="e">
        <f t="shared" ca="1" si="43"/>
        <v>#NAME?</v>
      </c>
      <c r="I214" s="117" t="e">
        <f t="shared" ca="1" si="43"/>
        <v>#NAME?</v>
      </c>
      <c r="J214" s="117" t="e">
        <f t="shared" ca="1" si="43"/>
        <v>#NAME?</v>
      </c>
    </row>
    <row r="215" spans="1:10" ht="14.1" customHeight="1" x14ac:dyDescent="0.25">
      <c r="A215" s="193">
        <v>242</v>
      </c>
      <c r="B215" s="118" t="s">
        <v>234</v>
      </c>
      <c r="C215" s="124"/>
      <c r="D215" s="192" t="s">
        <v>198</v>
      </c>
      <c r="E215" s="117" t="e">
        <f t="shared" ca="1" si="43"/>
        <v>#NAME?</v>
      </c>
      <c r="F215" s="117" t="e">
        <f t="shared" ca="1" si="43"/>
        <v>#NAME?</v>
      </c>
      <c r="G215" s="117" t="e">
        <f t="shared" ca="1" si="43"/>
        <v>#NAME?</v>
      </c>
      <c r="H215" s="117" t="e">
        <f t="shared" ca="1" si="43"/>
        <v>#NAME?</v>
      </c>
      <c r="I215" s="117" t="e">
        <f t="shared" ca="1" si="43"/>
        <v>#NAME?</v>
      </c>
      <c r="J215" s="117" t="e">
        <f t="shared" ca="1" si="43"/>
        <v>#NAME?</v>
      </c>
    </row>
    <row r="216" spans="1:10" ht="14.1" customHeight="1" x14ac:dyDescent="0.25">
      <c r="A216" s="193">
        <v>243</v>
      </c>
      <c r="B216" s="118" t="s">
        <v>234</v>
      </c>
      <c r="C216" s="124"/>
      <c r="D216" s="192" t="s">
        <v>322</v>
      </c>
      <c r="E216" s="117" t="e">
        <f t="shared" ca="1" si="43"/>
        <v>#NAME?</v>
      </c>
      <c r="F216" s="117" t="e">
        <f t="shared" ca="1" si="43"/>
        <v>#NAME?</v>
      </c>
      <c r="G216" s="117" t="e">
        <f t="shared" ca="1" si="43"/>
        <v>#NAME?</v>
      </c>
      <c r="H216" s="117" t="e">
        <f t="shared" ca="1" si="43"/>
        <v>#NAME?</v>
      </c>
      <c r="I216" s="117" t="e">
        <f t="shared" ca="1" si="43"/>
        <v>#NAME?</v>
      </c>
      <c r="J216" s="117" t="e">
        <f t="shared" ca="1" si="43"/>
        <v>#NAME?</v>
      </c>
    </row>
    <row r="217" spans="1:10" ht="14.1" customHeight="1" x14ac:dyDescent="0.25">
      <c r="A217" s="193">
        <v>244</v>
      </c>
      <c r="B217" s="118" t="s">
        <v>234</v>
      </c>
      <c r="C217" s="124"/>
      <c r="D217" s="192" t="s">
        <v>201</v>
      </c>
      <c r="E217" s="117" t="e">
        <f t="shared" ca="1" si="43"/>
        <v>#NAME?</v>
      </c>
      <c r="F217" s="117" t="e">
        <f t="shared" ca="1" si="43"/>
        <v>#NAME?</v>
      </c>
      <c r="G217" s="117" t="e">
        <f t="shared" ca="1" si="43"/>
        <v>#NAME?</v>
      </c>
      <c r="H217" s="117" t="e">
        <f t="shared" ca="1" si="43"/>
        <v>#NAME?</v>
      </c>
      <c r="I217" s="117" t="e">
        <f t="shared" ca="1" si="43"/>
        <v>#NAME?</v>
      </c>
      <c r="J217" s="117" t="e">
        <f t="shared" ca="1" si="43"/>
        <v>#NAME?</v>
      </c>
    </row>
    <row r="218" spans="1:10" ht="14.1" customHeight="1" x14ac:dyDescent="0.25">
      <c r="A218" s="193">
        <v>245</v>
      </c>
      <c r="B218" s="118" t="s">
        <v>234</v>
      </c>
      <c r="C218" s="124"/>
      <c r="D218" s="192" t="s">
        <v>323</v>
      </c>
      <c r="E218" s="117" t="e">
        <f t="shared" ca="1" si="43"/>
        <v>#NAME?</v>
      </c>
      <c r="F218" s="117" t="e">
        <f t="shared" ca="1" si="43"/>
        <v>#NAME?</v>
      </c>
      <c r="G218" s="117" t="e">
        <f t="shared" ca="1" si="43"/>
        <v>#NAME?</v>
      </c>
      <c r="H218" s="117" t="e">
        <f t="shared" ca="1" si="43"/>
        <v>#NAME?</v>
      </c>
      <c r="I218" s="117" t="e">
        <f t="shared" ca="1" si="43"/>
        <v>#NAME?</v>
      </c>
      <c r="J218" s="117" t="e">
        <f t="shared" ca="1" si="43"/>
        <v>#NAME?</v>
      </c>
    </row>
    <row r="219" spans="1:10" ht="14.1" customHeight="1" x14ac:dyDescent="0.25">
      <c r="A219" s="193">
        <v>246</v>
      </c>
      <c r="B219" s="118" t="s">
        <v>234</v>
      </c>
      <c r="C219" s="124"/>
      <c r="D219" s="192" t="s">
        <v>364</v>
      </c>
      <c r="E219" s="265" t="e">
        <f t="shared" ca="1" si="43"/>
        <v>#NAME?</v>
      </c>
      <c r="F219" s="265" t="e">
        <f t="shared" ca="1" si="43"/>
        <v>#NAME?</v>
      </c>
      <c r="G219" s="265" t="e">
        <f t="shared" ca="1" si="43"/>
        <v>#NAME?</v>
      </c>
      <c r="H219" s="265" t="e">
        <f t="shared" ca="1" si="43"/>
        <v>#NAME?</v>
      </c>
      <c r="I219" s="265" t="e">
        <f t="shared" ca="1" si="43"/>
        <v>#NAME?</v>
      </c>
      <c r="J219" s="265" t="e">
        <f t="shared" ca="1" si="43"/>
        <v>#NAME?</v>
      </c>
    </row>
    <row r="220" spans="1:10" ht="14.1" customHeight="1" x14ac:dyDescent="0.25">
      <c r="A220" s="193">
        <v>247</v>
      </c>
      <c r="B220" s="118" t="s">
        <v>234</v>
      </c>
      <c r="C220" s="124"/>
      <c r="D220" s="192" t="s">
        <v>365</v>
      </c>
      <c r="E220" s="265" t="e">
        <f t="shared" ca="1" si="43"/>
        <v>#NAME?</v>
      </c>
      <c r="F220" s="265" t="e">
        <f t="shared" ca="1" si="43"/>
        <v>#NAME?</v>
      </c>
      <c r="G220" s="265" t="e">
        <f t="shared" ca="1" si="43"/>
        <v>#NAME?</v>
      </c>
      <c r="H220" s="265" t="e">
        <f t="shared" ca="1" si="43"/>
        <v>#NAME?</v>
      </c>
      <c r="I220" s="265" t="e">
        <f t="shared" ca="1" si="43"/>
        <v>#NAME?</v>
      </c>
      <c r="J220" s="265" t="e">
        <f t="shared" ca="1" si="43"/>
        <v>#NAME?</v>
      </c>
    </row>
    <row r="221" spans="1:10" ht="14.1" customHeight="1" x14ac:dyDescent="0.25">
      <c r="A221" s="193">
        <v>248</v>
      </c>
      <c r="B221" s="118" t="s">
        <v>234</v>
      </c>
      <c r="C221" s="124"/>
      <c r="D221" s="192"/>
      <c r="E221" s="265" t="e">
        <f t="shared" ca="1" si="43"/>
        <v>#NAME?</v>
      </c>
      <c r="F221" s="265" t="e">
        <f t="shared" ca="1" si="43"/>
        <v>#NAME?</v>
      </c>
      <c r="G221" s="265" t="e">
        <f t="shared" ca="1" si="43"/>
        <v>#NAME?</v>
      </c>
      <c r="H221" s="265" t="e">
        <f t="shared" ca="1" si="43"/>
        <v>#NAME?</v>
      </c>
      <c r="I221" s="265" t="e">
        <f t="shared" ca="1" si="43"/>
        <v>#NAME?</v>
      </c>
      <c r="J221" s="265" t="e">
        <f t="shared" ca="1" si="43"/>
        <v>#NAME?</v>
      </c>
    </row>
    <row r="222" spans="1:10" ht="14.1" customHeight="1" x14ac:dyDescent="0.25">
      <c r="A222" s="118"/>
      <c r="B222" s="118"/>
      <c r="C222" s="124"/>
      <c r="D222" s="192"/>
      <c r="E222" s="117"/>
      <c r="F222" s="117"/>
      <c r="G222" s="117"/>
      <c r="H222" s="117"/>
      <c r="I222" s="117"/>
      <c r="J222" s="117"/>
    </row>
    <row r="223" spans="1:10" ht="14.1" customHeight="1" x14ac:dyDescent="0.25">
      <c r="A223" s="193">
        <v>250</v>
      </c>
      <c r="B223" s="118" t="s">
        <v>232</v>
      </c>
      <c r="C223" s="124" t="s">
        <v>0</v>
      </c>
      <c r="D223" s="192" t="s">
        <v>196</v>
      </c>
      <c r="E223" s="117" t="e">
        <f t="shared" ref="E223:J232" ca="1" si="44">LohnSt26(LohnZZ,E$37,Faktor4,LZZBrutto,LZZFreibetrag,RVStatus,KVMonat,KVStatus,KVZSatz,PVStatus,PVSachsen,AnzahlKFB,sonstBez,mehrjBez,Abfindg,vJBrutto,$A223)</f>
        <v>#NAME?</v>
      </c>
      <c r="F223" s="117" t="e">
        <f t="shared" ca="1" si="44"/>
        <v>#NAME?</v>
      </c>
      <c r="G223" s="117" t="e">
        <f t="shared" ca="1" si="44"/>
        <v>#NAME?</v>
      </c>
      <c r="H223" s="117" t="e">
        <f t="shared" ca="1" si="44"/>
        <v>#NAME?</v>
      </c>
      <c r="I223" s="117" t="e">
        <f t="shared" ca="1" si="44"/>
        <v>#NAME?</v>
      </c>
      <c r="J223" s="117" t="e">
        <f t="shared" ca="1" si="44"/>
        <v>#NAME?</v>
      </c>
    </row>
    <row r="224" spans="1:10" ht="14.1" customHeight="1" x14ac:dyDescent="0.25">
      <c r="A224" s="193">
        <v>251</v>
      </c>
      <c r="B224" s="118" t="s">
        <v>232</v>
      </c>
      <c r="C224" s="124"/>
      <c r="D224" s="192" t="s">
        <v>307</v>
      </c>
      <c r="E224" s="117" t="e">
        <f t="shared" ca="1" si="44"/>
        <v>#NAME?</v>
      </c>
      <c r="F224" s="117" t="e">
        <f t="shared" ca="1" si="44"/>
        <v>#NAME?</v>
      </c>
      <c r="G224" s="117" t="e">
        <f t="shared" ca="1" si="44"/>
        <v>#NAME?</v>
      </c>
      <c r="H224" s="117" t="e">
        <f t="shared" ca="1" si="44"/>
        <v>#NAME?</v>
      </c>
      <c r="I224" s="117" t="e">
        <f t="shared" ca="1" si="44"/>
        <v>#NAME?</v>
      </c>
      <c r="J224" s="117" t="e">
        <f t="shared" ca="1" si="44"/>
        <v>#NAME?</v>
      </c>
    </row>
    <row r="225" spans="1:10" ht="14.1" customHeight="1" x14ac:dyDescent="0.25">
      <c r="A225" s="193">
        <v>252</v>
      </c>
      <c r="B225" s="118" t="s">
        <v>232</v>
      </c>
      <c r="C225" s="124"/>
      <c r="D225" s="192" t="s">
        <v>199</v>
      </c>
      <c r="E225" s="117" t="e">
        <f t="shared" ca="1" si="44"/>
        <v>#NAME?</v>
      </c>
      <c r="F225" s="117" t="e">
        <f t="shared" ca="1" si="44"/>
        <v>#NAME?</v>
      </c>
      <c r="G225" s="117" t="e">
        <f t="shared" ca="1" si="44"/>
        <v>#NAME?</v>
      </c>
      <c r="H225" s="117" t="e">
        <f t="shared" ca="1" si="44"/>
        <v>#NAME?</v>
      </c>
      <c r="I225" s="117" t="e">
        <f t="shared" ca="1" si="44"/>
        <v>#NAME?</v>
      </c>
      <c r="J225" s="117" t="e">
        <f t="shared" ca="1" si="44"/>
        <v>#NAME?</v>
      </c>
    </row>
    <row r="226" spans="1:10" ht="14.1" customHeight="1" x14ac:dyDescent="0.25">
      <c r="A226" s="193">
        <v>253</v>
      </c>
      <c r="B226" s="118" t="s">
        <v>232</v>
      </c>
      <c r="C226" s="124"/>
      <c r="D226" s="192" t="s">
        <v>209</v>
      </c>
      <c r="E226" s="117" t="e">
        <f t="shared" ca="1" si="44"/>
        <v>#NAME?</v>
      </c>
      <c r="F226" s="117" t="e">
        <f t="shared" ca="1" si="44"/>
        <v>#NAME?</v>
      </c>
      <c r="G226" s="117" t="e">
        <f t="shared" ca="1" si="44"/>
        <v>#NAME?</v>
      </c>
      <c r="H226" s="117" t="e">
        <f t="shared" ca="1" si="44"/>
        <v>#NAME?</v>
      </c>
      <c r="I226" s="117" t="e">
        <f t="shared" ca="1" si="44"/>
        <v>#NAME?</v>
      </c>
      <c r="J226" s="117" t="e">
        <f t="shared" ca="1" si="44"/>
        <v>#NAME?</v>
      </c>
    </row>
    <row r="227" spans="1:10" ht="14.1" customHeight="1" x14ac:dyDescent="0.25">
      <c r="A227" s="193">
        <v>254</v>
      </c>
      <c r="B227" s="118" t="s">
        <v>232</v>
      </c>
      <c r="C227" s="124"/>
      <c r="D227" s="192" t="s">
        <v>198</v>
      </c>
      <c r="E227" s="117" t="e">
        <f t="shared" ca="1" si="44"/>
        <v>#NAME?</v>
      </c>
      <c r="F227" s="117" t="e">
        <f t="shared" ca="1" si="44"/>
        <v>#NAME?</v>
      </c>
      <c r="G227" s="117" t="e">
        <f t="shared" ca="1" si="44"/>
        <v>#NAME?</v>
      </c>
      <c r="H227" s="117" t="e">
        <f t="shared" ca="1" si="44"/>
        <v>#NAME?</v>
      </c>
      <c r="I227" s="117" t="e">
        <f t="shared" ca="1" si="44"/>
        <v>#NAME?</v>
      </c>
      <c r="J227" s="117" t="e">
        <f t="shared" ca="1" si="44"/>
        <v>#NAME?</v>
      </c>
    </row>
    <row r="228" spans="1:10" ht="14.1" customHeight="1" x14ac:dyDescent="0.25">
      <c r="A228" s="193">
        <v>255</v>
      </c>
      <c r="B228" s="118" t="s">
        <v>232</v>
      </c>
      <c r="C228" s="124"/>
      <c r="D228" s="192" t="s">
        <v>0</v>
      </c>
      <c r="E228" s="117" t="e">
        <f t="shared" ca="1" si="44"/>
        <v>#NAME?</v>
      </c>
      <c r="F228" s="117" t="e">
        <f t="shared" ca="1" si="44"/>
        <v>#NAME?</v>
      </c>
      <c r="G228" s="117" t="e">
        <f t="shared" ca="1" si="44"/>
        <v>#NAME?</v>
      </c>
      <c r="H228" s="117" t="e">
        <f t="shared" ca="1" si="44"/>
        <v>#NAME?</v>
      </c>
      <c r="I228" s="117" t="e">
        <f t="shared" ca="1" si="44"/>
        <v>#NAME?</v>
      </c>
      <c r="J228" s="117" t="e">
        <f t="shared" ca="1" si="44"/>
        <v>#NAME?</v>
      </c>
    </row>
    <row r="229" spans="1:10" ht="14.1" customHeight="1" x14ac:dyDescent="0.25">
      <c r="A229" s="193">
        <v>256</v>
      </c>
      <c r="B229" s="118" t="s">
        <v>232</v>
      </c>
      <c r="C229" s="124"/>
      <c r="D229" s="192" t="s">
        <v>0</v>
      </c>
      <c r="E229" s="117" t="e">
        <f t="shared" ca="1" si="44"/>
        <v>#NAME?</v>
      </c>
      <c r="F229" s="117" t="e">
        <f t="shared" ca="1" si="44"/>
        <v>#NAME?</v>
      </c>
      <c r="G229" s="117" t="e">
        <f t="shared" ca="1" si="44"/>
        <v>#NAME?</v>
      </c>
      <c r="H229" s="117" t="e">
        <f t="shared" ca="1" si="44"/>
        <v>#NAME?</v>
      </c>
      <c r="I229" s="117" t="e">
        <f t="shared" ca="1" si="44"/>
        <v>#NAME?</v>
      </c>
      <c r="J229" s="117" t="e">
        <f t="shared" ca="1" si="44"/>
        <v>#NAME?</v>
      </c>
    </row>
    <row r="230" spans="1:10" ht="14.1" customHeight="1" x14ac:dyDescent="0.25">
      <c r="A230" s="193">
        <v>257</v>
      </c>
      <c r="B230" s="118" t="s">
        <v>232</v>
      </c>
      <c r="C230" s="124"/>
      <c r="D230" s="192" t="s">
        <v>0</v>
      </c>
      <c r="E230" s="117" t="e">
        <f t="shared" ca="1" si="44"/>
        <v>#NAME?</v>
      </c>
      <c r="F230" s="117" t="e">
        <f t="shared" ca="1" si="44"/>
        <v>#NAME?</v>
      </c>
      <c r="G230" s="117" t="e">
        <f t="shared" ca="1" si="44"/>
        <v>#NAME?</v>
      </c>
      <c r="H230" s="117" t="e">
        <f t="shared" ca="1" si="44"/>
        <v>#NAME?</v>
      </c>
      <c r="I230" s="117" t="e">
        <f t="shared" ca="1" si="44"/>
        <v>#NAME?</v>
      </c>
      <c r="J230" s="117" t="e">
        <f t="shared" ca="1" si="44"/>
        <v>#NAME?</v>
      </c>
    </row>
    <row r="231" spans="1:10" ht="14.1" customHeight="1" x14ac:dyDescent="0.25">
      <c r="A231" s="193">
        <v>258</v>
      </c>
      <c r="B231" s="118" t="s">
        <v>232</v>
      </c>
      <c r="C231" s="124"/>
      <c r="D231" s="192" t="s">
        <v>0</v>
      </c>
      <c r="E231" s="117" t="e">
        <f t="shared" ca="1" si="44"/>
        <v>#NAME?</v>
      </c>
      <c r="F231" s="117" t="e">
        <f t="shared" ca="1" si="44"/>
        <v>#NAME?</v>
      </c>
      <c r="G231" s="117" t="e">
        <f t="shared" ca="1" si="44"/>
        <v>#NAME?</v>
      </c>
      <c r="H231" s="117" t="e">
        <f t="shared" ca="1" si="44"/>
        <v>#NAME?</v>
      </c>
      <c r="I231" s="117" t="e">
        <f t="shared" ca="1" si="44"/>
        <v>#NAME?</v>
      </c>
      <c r="J231" s="117" t="e">
        <f t="shared" ca="1" si="44"/>
        <v>#NAME?</v>
      </c>
    </row>
    <row r="232" spans="1:10" ht="14.1" customHeight="1" x14ac:dyDescent="0.25">
      <c r="A232" s="193">
        <v>259</v>
      </c>
      <c r="B232" s="118" t="s">
        <v>232</v>
      </c>
      <c r="C232" s="124"/>
      <c r="D232" s="192" t="s">
        <v>0</v>
      </c>
      <c r="E232" s="117" t="e">
        <f t="shared" ca="1" si="44"/>
        <v>#NAME?</v>
      </c>
      <c r="F232" s="117" t="e">
        <f t="shared" ca="1" si="44"/>
        <v>#NAME?</v>
      </c>
      <c r="G232" s="117" t="e">
        <f t="shared" ca="1" si="44"/>
        <v>#NAME?</v>
      </c>
      <c r="H232" s="117" t="e">
        <f t="shared" ca="1" si="44"/>
        <v>#NAME?</v>
      </c>
      <c r="I232" s="117" t="e">
        <f t="shared" ca="1" si="44"/>
        <v>#NAME?</v>
      </c>
      <c r="J232" s="117" t="e">
        <f t="shared" ca="1" si="44"/>
        <v>#NAME?</v>
      </c>
    </row>
    <row r="233" spans="1:10" ht="14.1" customHeight="1" x14ac:dyDescent="0.25">
      <c r="A233" s="118"/>
      <c r="B233" s="118"/>
      <c r="C233" s="124"/>
      <c r="D233" s="192"/>
      <c r="E233" s="117"/>
      <c r="F233" s="117"/>
      <c r="G233" s="117"/>
      <c r="H233" s="117"/>
      <c r="I233" s="117"/>
      <c r="J233" s="117"/>
    </row>
    <row r="234" spans="1:10" ht="14.1" customHeight="1" x14ac:dyDescent="0.25">
      <c r="A234" s="193">
        <v>260</v>
      </c>
      <c r="B234" s="144" t="s">
        <v>271</v>
      </c>
      <c r="C234" s="124"/>
      <c r="D234" s="192" t="s">
        <v>265</v>
      </c>
      <c r="E234" s="117" t="e">
        <f t="shared" ref="E234:J243" ca="1" si="45">LohnSt26(LohnZZ,E$37,Faktor4,LZZBrutto,LZZFreibetrag,RVStatus,KVMonat,KVStatus,KVZSatz,PVStatus,PVSachsen,AnzahlKFB,sonstBez,mehrjBez,Abfindg,vJBrutto,$A234)</f>
        <v>#NAME?</v>
      </c>
      <c r="F234" s="117" t="e">
        <f t="shared" ca="1" si="45"/>
        <v>#NAME?</v>
      </c>
      <c r="G234" s="117" t="e">
        <f t="shared" ca="1" si="45"/>
        <v>#NAME?</v>
      </c>
      <c r="H234" s="117" t="e">
        <f t="shared" ca="1" si="45"/>
        <v>#NAME?</v>
      </c>
      <c r="I234" s="117" t="e">
        <f t="shared" ca="1" si="45"/>
        <v>#NAME?</v>
      </c>
      <c r="J234" s="117" t="e">
        <f t="shared" ca="1" si="45"/>
        <v>#NAME?</v>
      </c>
    </row>
    <row r="235" spans="1:10" ht="14.1" customHeight="1" x14ac:dyDescent="0.25">
      <c r="A235" s="193">
        <v>261</v>
      </c>
      <c r="B235" s="144" t="s">
        <v>271</v>
      </c>
      <c r="C235" s="124"/>
      <c r="D235" s="192" t="s">
        <v>266</v>
      </c>
      <c r="E235" s="117" t="e">
        <f t="shared" ca="1" si="45"/>
        <v>#NAME?</v>
      </c>
      <c r="F235" s="117" t="e">
        <f t="shared" ca="1" si="45"/>
        <v>#NAME?</v>
      </c>
      <c r="G235" s="117" t="e">
        <f t="shared" ca="1" si="45"/>
        <v>#NAME?</v>
      </c>
      <c r="H235" s="117" t="e">
        <f t="shared" ca="1" si="45"/>
        <v>#NAME?</v>
      </c>
      <c r="I235" s="117" t="e">
        <f t="shared" ca="1" si="45"/>
        <v>#NAME?</v>
      </c>
      <c r="J235" s="117" t="e">
        <f t="shared" ca="1" si="45"/>
        <v>#NAME?</v>
      </c>
    </row>
    <row r="236" spans="1:10" ht="14.1" customHeight="1" x14ac:dyDescent="0.25">
      <c r="A236" s="193">
        <v>262</v>
      </c>
      <c r="B236" s="144" t="s">
        <v>271</v>
      </c>
      <c r="C236" s="124"/>
      <c r="D236" s="192" t="s">
        <v>267</v>
      </c>
      <c r="E236" s="117" t="e">
        <f t="shared" ca="1" si="45"/>
        <v>#NAME?</v>
      </c>
      <c r="F236" s="117" t="e">
        <f t="shared" ca="1" si="45"/>
        <v>#NAME?</v>
      </c>
      <c r="G236" s="117" t="e">
        <f t="shared" ca="1" si="45"/>
        <v>#NAME?</v>
      </c>
      <c r="H236" s="117" t="e">
        <f t="shared" ca="1" si="45"/>
        <v>#NAME?</v>
      </c>
      <c r="I236" s="117" t="e">
        <f t="shared" ca="1" si="45"/>
        <v>#NAME?</v>
      </c>
      <c r="J236" s="117" t="e">
        <f t="shared" ca="1" si="45"/>
        <v>#NAME?</v>
      </c>
    </row>
    <row r="237" spans="1:10" ht="14.1" customHeight="1" x14ac:dyDescent="0.25">
      <c r="A237" s="193">
        <v>263</v>
      </c>
      <c r="B237" s="144" t="s">
        <v>271</v>
      </c>
      <c r="C237" s="124"/>
      <c r="D237" s="192" t="s">
        <v>269</v>
      </c>
      <c r="E237" s="117" t="e">
        <f t="shared" ca="1" si="45"/>
        <v>#NAME?</v>
      </c>
      <c r="F237" s="117" t="e">
        <f t="shared" ca="1" si="45"/>
        <v>#NAME?</v>
      </c>
      <c r="G237" s="117" t="e">
        <f t="shared" ca="1" si="45"/>
        <v>#NAME?</v>
      </c>
      <c r="H237" s="117" t="e">
        <f t="shared" ca="1" si="45"/>
        <v>#NAME?</v>
      </c>
      <c r="I237" s="117" t="e">
        <f t="shared" ca="1" si="45"/>
        <v>#NAME?</v>
      </c>
      <c r="J237" s="117" t="e">
        <f t="shared" ca="1" si="45"/>
        <v>#NAME?</v>
      </c>
    </row>
    <row r="238" spans="1:10" ht="14.1" customHeight="1" x14ac:dyDescent="0.25">
      <c r="A238" s="193">
        <v>264</v>
      </c>
      <c r="B238" s="144" t="s">
        <v>271</v>
      </c>
      <c r="C238" s="124"/>
      <c r="D238" s="192" t="s">
        <v>268</v>
      </c>
      <c r="E238" s="117" t="e">
        <f t="shared" ca="1" si="45"/>
        <v>#NAME?</v>
      </c>
      <c r="F238" s="117" t="e">
        <f t="shared" ca="1" si="45"/>
        <v>#NAME?</v>
      </c>
      <c r="G238" s="117" t="e">
        <f t="shared" ca="1" si="45"/>
        <v>#NAME?</v>
      </c>
      <c r="H238" s="117" t="e">
        <f t="shared" ca="1" si="45"/>
        <v>#NAME?</v>
      </c>
      <c r="I238" s="117" t="e">
        <f t="shared" ca="1" si="45"/>
        <v>#NAME?</v>
      </c>
      <c r="J238" s="117" t="e">
        <f t="shared" ca="1" si="45"/>
        <v>#NAME?</v>
      </c>
    </row>
    <row r="239" spans="1:10" ht="14.1" customHeight="1" x14ac:dyDescent="0.25">
      <c r="A239" s="193">
        <v>265</v>
      </c>
      <c r="B239" s="144" t="s">
        <v>271</v>
      </c>
      <c r="C239" s="124"/>
      <c r="D239" s="192" t="s">
        <v>270</v>
      </c>
      <c r="E239" s="117" t="e">
        <f t="shared" ca="1" si="45"/>
        <v>#NAME?</v>
      </c>
      <c r="F239" s="117" t="e">
        <f t="shared" ca="1" si="45"/>
        <v>#NAME?</v>
      </c>
      <c r="G239" s="117" t="e">
        <f t="shared" ca="1" si="45"/>
        <v>#NAME?</v>
      </c>
      <c r="H239" s="117" t="e">
        <f t="shared" ca="1" si="45"/>
        <v>#NAME?</v>
      </c>
      <c r="I239" s="117" t="e">
        <f t="shared" ca="1" si="45"/>
        <v>#NAME?</v>
      </c>
      <c r="J239" s="117" t="e">
        <f t="shared" ca="1" si="45"/>
        <v>#NAME?</v>
      </c>
    </row>
    <row r="240" spans="1:10" ht="14.1" customHeight="1" x14ac:dyDescent="0.25">
      <c r="A240" s="193">
        <v>266</v>
      </c>
      <c r="B240" s="144" t="s">
        <v>271</v>
      </c>
      <c r="C240" s="124"/>
      <c r="D240" s="192" t="s">
        <v>0</v>
      </c>
      <c r="E240" s="117" t="e">
        <f t="shared" ca="1" si="45"/>
        <v>#NAME?</v>
      </c>
      <c r="F240" s="117" t="e">
        <f t="shared" ca="1" si="45"/>
        <v>#NAME?</v>
      </c>
      <c r="G240" s="117" t="e">
        <f t="shared" ca="1" si="45"/>
        <v>#NAME?</v>
      </c>
      <c r="H240" s="117" t="e">
        <f t="shared" ca="1" si="45"/>
        <v>#NAME?</v>
      </c>
      <c r="I240" s="117" t="e">
        <f t="shared" ca="1" si="45"/>
        <v>#NAME?</v>
      </c>
      <c r="J240" s="117" t="e">
        <f t="shared" ca="1" si="45"/>
        <v>#NAME?</v>
      </c>
    </row>
    <row r="241" spans="1:10" ht="14.1" customHeight="1" x14ac:dyDescent="0.25">
      <c r="A241" s="193">
        <v>267</v>
      </c>
      <c r="B241" s="144" t="s">
        <v>271</v>
      </c>
      <c r="C241" s="124"/>
      <c r="D241" s="192" t="s">
        <v>0</v>
      </c>
      <c r="E241" s="117" t="e">
        <f t="shared" ca="1" si="45"/>
        <v>#NAME?</v>
      </c>
      <c r="F241" s="117" t="e">
        <f t="shared" ca="1" si="45"/>
        <v>#NAME?</v>
      </c>
      <c r="G241" s="117" t="e">
        <f t="shared" ca="1" si="45"/>
        <v>#NAME?</v>
      </c>
      <c r="H241" s="117" t="e">
        <f t="shared" ca="1" si="45"/>
        <v>#NAME?</v>
      </c>
      <c r="I241" s="117" t="e">
        <f t="shared" ca="1" si="45"/>
        <v>#NAME?</v>
      </c>
      <c r="J241" s="117" t="e">
        <f t="shared" ca="1" si="45"/>
        <v>#NAME?</v>
      </c>
    </row>
    <row r="242" spans="1:10" ht="14.1" customHeight="1" x14ac:dyDescent="0.25">
      <c r="A242" s="193">
        <v>268</v>
      </c>
      <c r="B242" s="144" t="s">
        <v>271</v>
      </c>
      <c r="C242" s="124"/>
      <c r="D242" s="192" t="s">
        <v>0</v>
      </c>
      <c r="E242" s="117" t="e">
        <f t="shared" ca="1" si="45"/>
        <v>#NAME?</v>
      </c>
      <c r="F242" s="117" t="e">
        <f t="shared" ca="1" si="45"/>
        <v>#NAME?</v>
      </c>
      <c r="G242" s="117" t="e">
        <f t="shared" ca="1" si="45"/>
        <v>#NAME?</v>
      </c>
      <c r="H242" s="117" t="e">
        <f t="shared" ca="1" si="45"/>
        <v>#NAME?</v>
      </c>
      <c r="I242" s="117" t="e">
        <f t="shared" ca="1" si="45"/>
        <v>#NAME?</v>
      </c>
      <c r="J242" s="117" t="e">
        <f t="shared" ca="1" si="45"/>
        <v>#NAME?</v>
      </c>
    </row>
    <row r="243" spans="1:10" ht="14.1" customHeight="1" x14ac:dyDescent="0.25">
      <c r="A243" s="193">
        <v>269</v>
      </c>
      <c r="B243" s="144" t="s">
        <v>271</v>
      </c>
      <c r="C243" s="124"/>
      <c r="D243" s="192" t="s">
        <v>0</v>
      </c>
      <c r="E243" s="117" t="e">
        <f t="shared" ca="1" si="45"/>
        <v>#NAME?</v>
      </c>
      <c r="F243" s="117" t="e">
        <f t="shared" ca="1" si="45"/>
        <v>#NAME?</v>
      </c>
      <c r="G243" s="117" t="e">
        <f t="shared" ca="1" si="45"/>
        <v>#NAME?</v>
      </c>
      <c r="H243" s="117" t="e">
        <f t="shared" ca="1" si="45"/>
        <v>#NAME?</v>
      </c>
      <c r="I243" s="117" t="e">
        <f t="shared" ca="1" si="45"/>
        <v>#NAME?</v>
      </c>
      <c r="J243" s="117" t="e">
        <f t="shared" ca="1" si="45"/>
        <v>#NAME?</v>
      </c>
    </row>
    <row r="244" spans="1:10" ht="14.1" customHeight="1" x14ac:dyDescent="0.25">
      <c r="A244" s="118"/>
      <c r="B244" s="118"/>
      <c r="C244" s="124"/>
      <c r="D244" s="192"/>
      <c r="E244" s="118"/>
      <c r="F244" s="118"/>
      <c r="G244" s="118"/>
      <c r="H244" s="118"/>
      <c r="I244" s="118"/>
      <c r="J244" s="118"/>
    </row>
    <row r="245" spans="1:10" ht="14.1" customHeight="1" x14ac:dyDescent="0.25">
      <c r="A245" s="193">
        <v>320</v>
      </c>
      <c r="B245" s="118" t="s">
        <v>233</v>
      </c>
      <c r="C245" s="124" t="s">
        <v>391</v>
      </c>
      <c r="D245" s="192" t="s">
        <v>202</v>
      </c>
      <c r="E245" s="119" t="e">
        <f t="shared" ref="E245:J254" ca="1" si="46">LohnSt26(LohnZZ,E$37,Faktor4,LZZBrutto,LZZFreibetrag,RVStatus,KVMonat,KVStatus,KVZSatz,PVStatus,PVSachsen,AnzahlKFB,sonstBez,mehrjBez,Abfindg,vJBrutto,$A245)</f>
        <v>#NAME?</v>
      </c>
      <c r="F245" s="119" t="e">
        <f t="shared" ca="1" si="46"/>
        <v>#NAME?</v>
      </c>
      <c r="G245" s="119" t="e">
        <f t="shared" ca="1" si="46"/>
        <v>#NAME?</v>
      </c>
      <c r="H245" s="119" t="e">
        <f t="shared" ca="1" si="46"/>
        <v>#NAME?</v>
      </c>
      <c r="I245" s="119" t="e">
        <f t="shared" ca="1" si="46"/>
        <v>#NAME?</v>
      </c>
      <c r="J245" s="119" t="e">
        <f t="shared" ca="1" si="46"/>
        <v>#NAME?</v>
      </c>
    </row>
    <row r="246" spans="1:10" ht="14.1" customHeight="1" x14ac:dyDescent="0.25">
      <c r="A246" s="193">
        <v>321</v>
      </c>
      <c r="B246" s="118" t="s">
        <v>233</v>
      </c>
      <c r="C246" s="124" t="s">
        <v>390</v>
      </c>
      <c r="D246" s="192" t="s">
        <v>189</v>
      </c>
      <c r="E246" s="119" t="e">
        <f t="shared" ca="1" si="46"/>
        <v>#NAME?</v>
      </c>
      <c r="F246" s="119" t="e">
        <f t="shared" ca="1" si="46"/>
        <v>#NAME?</v>
      </c>
      <c r="G246" s="119" t="e">
        <f t="shared" ca="1" si="46"/>
        <v>#NAME?</v>
      </c>
      <c r="H246" s="119" t="e">
        <f t="shared" ca="1" si="46"/>
        <v>#NAME?</v>
      </c>
      <c r="I246" s="119" t="e">
        <f t="shared" ca="1" si="46"/>
        <v>#NAME?</v>
      </c>
      <c r="J246" s="119" t="e">
        <f t="shared" ca="1" si="46"/>
        <v>#NAME?</v>
      </c>
    </row>
    <row r="247" spans="1:10" ht="14.1" customHeight="1" x14ac:dyDescent="0.25">
      <c r="A247" s="193">
        <v>322</v>
      </c>
      <c r="B247" s="118" t="s">
        <v>233</v>
      </c>
      <c r="C247" s="124" t="s">
        <v>389</v>
      </c>
      <c r="D247" s="192" t="s">
        <v>282</v>
      </c>
      <c r="E247" s="119" t="e">
        <f t="shared" ca="1" si="46"/>
        <v>#NAME?</v>
      </c>
      <c r="F247" s="119" t="e">
        <f t="shared" ca="1" si="46"/>
        <v>#NAME?</v>
      </c>
      <c r="G247" s="119" t="e">
        <f t="shared" ca="1" si="46"/>
        <v>#NAME?</v>
      </c>
      <c r="H247" s="119" t="e">
        <f t="shared" ca="1" si="46"/>
        <v>#NAME?</v>
      </c>
      <c r="I247" s="119" t="e">
        <f t="shared" ca="1" si="46"/>
        <v>#NAME?</v>
      </c>
      <c r="J247" s="119" t="e">
        <f t="shared" ca="1" si="46"/>
        <v>#NAME?</v>
      </c>
    </row>
    <row r="248" spans="1:10" ht="14.1" customHeight="1" x14ac:dyDescent="0.25">
      <c r="A248" s="193">
        <v>323</v>
      </c>
      <c r="B248" s="118" t="s">
        <v>233</v>
      </c>
      <c r="C248" s="124"/>
      <c r="D248" s="192" t="s">
        <v>296</v>
      </c>
      <c r="E248" s="119" t="e">
        <f t="shared" ca="1" si="46"/>
        <v>#NAME?</v>
      </c>
      <c r="F248" s="119" t="e">
        <f t="shared" ca="1" si="46"/>
        <v>#NAME?</v>
      </c>
      <c r="G248" s="119" t="e">
        <f t="shared" ca="1" si="46"/>
        <v>#NAME?</v>
      </c>
      <c r="H248" s="119" t="e">
        <f t="shared" ca="1" si="46"/>
        <v>#NAME?</v>
      </c>
      <c r="I248" s="119" t="e">
        <f t="shared" ca="1" si="46"/>
        <v>#NAME?</v>
      </c>
      <c r="J248" s="119" t="e">
        <f t="shared" ca="1" si="46"/>
        <v>#NAME?</v>
      </c>
    </row>
    <row r="249" spans="1:10" ht="14.1" customHeight="1" x14ac:dyDescent="0.25">
      <c r="A249" s="193">
        <v>324</v>
      </c>
      <c r="B249" s="118" t="s">
        <v>233</v>
      </c>
      <c r="C249" s="124" t="s">
        <v>387</v>
      </c>
      <c r="D249" s="192" t="s">
        <v>265</v>
      </c>
      <c r="E249" s="119" t="e">
        <f t="shared" ca="1" si="46"/>
        <v>#NAME?</v>
      </c>
      <c r="F249" s="119" t="e">
        <f t="shared" ca="1" si="46"/>
        <v>#NAME?</v>
      </c>
      <c r="G249" s="119" t="e">
        <f t="shared" ca="1" si="46"/>
        <v>#NAME?</v>
      </c>
      <c r="H249" s="119" t="e">
        <f t="shared" ca="1" si="46"/>
        <v>#NAME?</v>
      </c>
      <c r="I249" s="119" t="e">
        <f t="shared" ca="1" si="46"/>
        <v>#NAME?</v>
      </c>
      <c r="J249" s="119" t="e">
        <f t="shared" ca="1" si="46"/>
        <v>#NAME?</v>
      </c>
    </row>
    <row r="250" spans="1:10" ht="14.1" customHeight="1" x14ac:dyDescent="0.25">
      <c r="A250" s="193">
        <v>325</v>
      </c>
      <c r="B250" s="118" t="s">
        <v>233</v>
      </c>
      <c r="C250" s="124" t="s">
        <v>388</v>
      </c>
      <c r="D250" s="192" t="s">
        <v>268</v>
      </c>
      <c r="E250" s="119" t="e">
        <f t="shared" ca="1" si="46"/>
        <v>#NAME?</v>
      </c>
      <c r="F250" s="119" t="e">
        <f t="shared" ca="1" si="46"/>
        <v>#NAME?</v>
      </c>
      <c r="G250" s="119" t="e">
        <f t="shared" ca="1" si="46"/>
        <v>#NAME?</v>
      </c>
      <c r="H250" s="119" t="e">
        <f t="shared" ca="1" si="46"/>
        <v>#NAME?</v>
      </c>
      <c r="I250" s="119" t="e">
        <f t="shared" ca="1" si="46"/>
        <v>#NAME?</v>
      </c>
      <c r="J250" s="119" t="e">
        <f t="shared" ca="1" si="46"/>
        <v>#NAME?</v>
      </c>
    </row>
    <row r="251" spans="1:10" ht="14.1" customHeight="1" x14ac:dyDescent="0.25">
      <c r="A251" s="193">
        <v>326</v>
      </c>
      <c r="B251" s="118" t="s">
        <v>233</v>
      </c>
      <c r="C251" s="124"/>
      <c r="D251" s="192"/>
      <c r="E251" s="119" t="e">
        <f t="shared" ca="1" si="46"/>
        <v>#NAME?</v>
      </c>
      <c r="F251" s="119" t="e">
        <f t="shared" ca="1" si="46"/>
        <v>#NAME?</v>
      </c>
      <c r="G251" s="119" t="e">
        <f t="shared" ca="1" si="46"/>
        <v>#NAME?</v>
      </c>
      <c r="H251" s="119" t="e">
        <f t="shared" ca="1" si="46"/>
        <v>#NAME?</v>
      </c>
      <c r="I251" s="119" t="e">
        <f t="shared" ca="1" si="46"/>
        <v>#NAME?</v>
      </c>
      <c r="J251" s="119" t="e">
        <f t="shared" ca="1" si="46"/>
        <v>#NAME?</v>
      </c>
    </row>
    <row r="252" spans="1:10" ht="14.1" customHeight="1" x14ac:dyDescent="0.25">
      <c r="A252" s="193">
        <v>327</v>
      </c>
      <c r="B252" s="118" t="s">
        <v>233</v>
      </c>
      <c r="C252" s="124"/>
      <c r="D252" s="192"/>
      <c r="E252" s="119" t="e">
        <f t="shared" ca="1" si="46"/>
        <v>#NAME?</v>
      </c>
      <c r="F252" s="119" t="e">
        <f t="shared" ca="1" si="46"/>
        <v>#NAME?</v>
      </c>
      <c r="G252" s="119" t="e">
        <f t="shared" ca="1" si="46"/>
        <v>#NAME?</v>
      </c>
      <c r="H252" s="119" t="e">
        <f t="shared" ca="1" si="46"/>
        <v>#NAME?</v>
      </c>
      <c r="I252" s="119" t="e">
        <f t="shared" ca="1" si="46"/>
        <v>#NAME?</v>
      </c>
      <c r="J252" s="119" t="e">
        <f t="shared" ca="1" si="46"/>
        <v>#NAME?</v>
      </c>
    </row>
    <row r="253" spans="1:10" ht="14.1" customHeight="1" x14ac:dyDescent="0.25">
      <c r="A253" s="193">
        <v>328</v>
      </c>
      <c r="B253" s="118" t="s">
        <v>233</v>
      </c>
      <c r="C253" s="124"/>
      <c r="D253" s="192"/>
      <c r="E253" s="119" t="e">
        <f t="shared" ca="1" si="46"/>
        <v>#NAME?</v>
      </c>
      <c r="F253" s="119" t="e">
        <f t="shared" ca="1" si="46"/>
        <v>#NAME?</v>
      </c>
      <c r="G253" s="119" t="e">
        <f t="shared" ca="1" si="46"/>
        <v>#NAME?</v>
      </c>
      <c r="H253" s="119" t="e">
        <f t="shared" ca="1" si="46"/>
        <v>#NAME?</v>
      </c>
      <c r="I253" s="119" t="e">
        <f t="shared" ca="1" si="46"/>
        <v>#NAME?</v>
      </c>
      <c r="J253" s="119" t="e">
        <f t="shared" ca="1" si="46"/>
        <v>#NAME?</v>
      </c>
    </row>
    <row r="254" spans="1:10" ht="14.1" customHeight="1" x14ac:dyDescent="0.25">
      <c r="A254" s="193">
        <v>329</v>
      </c>
      <c r="B254" s="118" t="s">
        <v>233</v>
      </c>
      <c r="C254" s="124"/>
      <c r="D254" s="192"/>
      <c r="E254" s="119" t="e">
        <f t="shared" ca="1" si="46"/>
        <v>#NAME?</v>
      </c>
      <c r="F254" s="119" t="e">
        <f t="shared" ca="1" si="46"/>
        <v>#NAME?</v>
      </c>
      <c r="G254" s="119" t="e">
        <f t="shared" ca="1" si="46"/>
        <v>#NAME?</v>
      </c>
      <c r="H254" s="119" t="e">
        <f t="shared" ca="1" si="46"/>
        <v>#NAME?</v>
      </c>
      <c r="I254" s="119" t="e">
        <f t="shared" ca="1" si="46"/>
        <v>#NAME?</v>
      </c>
      <c r="J254" s="119" t="e">
        <f t="shared" ca="1" si="46"/>
        <v>#NAME?</v>
      </c>
    </row>
    <row r="255" spans="1:10" ht="14.1" customHeight="1" x14ac:dyDescent="0.25">
      <c r="A255" s="118"/>
      <c r="B255" s="118"/>
      <c r="C255" s="124"/>
      <c r="D255" s="192"/>
      <c r="E255" s="118"/>
      <c r="F255" s="118"/>
      <c r="G255" s="118"/>
      <c r="H255" s="118"/>
      <c r="I255" s="118"/>
      <c r="J255" s="118"/>
    </row>
    <row r="256" spans="1:10" ht="14.1" customHeight="1" x14ac:dyDescent="0.25">
      <c r="A256" s="193">
        <v>350</v>
      </c>
      <c r="B256" s="118" t="s">
        <v>235</v>
      </c>
      <c r="C256" s="124"/>
      <c r="D256" s="192" t="s">
        <v>236</v>
      </c>
      <c r="E256" s="262" t="e">
        <f t="shared" ref="E256:J265" ca="1" si="47">LohnSt26(LohnZZ,E$37,Faktor4,LZZBrutto,LZZFreibetrag,RVStatus,KVMonat,KVStatus,KVZSatz,PVStatus,PVSachsen,AnzahlKFB,sonstBez,mehrjBez,Abfindg,vJBrutto,$A256)</f>
        <v>#NAME?</v>
      </c>
      <c r="F256" s="262" t="e">
        <f t="shared" ca="1" si="47"/>
        <v>#NAME?</v>
      </c>
      <c r="G256" s="262" t="e">
        <f t="shared" ca="1" si="47"/>
        <v>#NAME?</v>
      </c>
      <c r="H256" s="262" t="e">
        <f t="shared" ca="1" si="47"/>
        <v>#NAME?</v>
      </c>
      <c r="I256" s="262" t="e">
        <f t="shared" ca="1" si="47"/>
        <v>#NAME?</v>
      </c>
      <c r="J256" s="262" t="e">
        <f t="shared" ca="1" si="47"/>
        <v>#NAME?</v>
      </c>
    </row>
    <row r="257" spans="1:10" ht="14.1" customHeight="1" x14ac:dyDescent="0.25">
      <c r="A257" s="193">
        <v>351</v>
      </c>
      <c r="B257" s="118" t="s">
        <v>235</v>
      </c>
      <c r="C257" s="124"/>
      <c r="D257" s="192" t="s">
        <v>237</v>
      </c>
      <c r="E257" s="262" t="e">
        <f t="shared" ca="1" si="47"/>
        <v>#NAME?</v>
      </c>
      <c r="F257" s="262" t="e">
        <f t="shared" ca="1" si="47"/>
        <v>#NAME?</v>
      </c>
      <c r="G257" s="262" t="e">
        <f t="shared" ca="1" si="47"/>
        <v>#NAME?</v>
      </c>
      <c r="H257" s="262" t="e">
        <f t="shared" ca="1" si="47"/>
        <v>#NAME?</v>
      </c>
      <c r="I257" s="262" t="e">
        <f t="shared" ca="1" si="47"/>
        <v>#NAME?</v>
      </c>
      <c r="J257" s="262" t="e">
        <f t="shared" ca="1" si="47"/>
        <v>#NAME?</v>
      </c>
    </row>
    <row r="258" spans="1:10" ht="14.1" customHeight="1" x14ac:dyDescent="0.25">
      <c r="A258" s="193">
        <v>352</v>
      </c>
      <c r="B258" s="118" t="s">
        <v>235</v>
      </c>
      <c r="C258" s="124"/>
      <c r="D258" s="192" t="s">
        <v>238</v>
      </c>
      <c r="E258" s="262" t="e">
        <f t="shared" ca="1" si="47"/>
        <v>#NAME?</v>
      </c>
      <c r="F258" s="262" t="e">
        <f t="shared" ca="1" si="47"/>
        <v>#NAME?</v>
      </c>
      <c r="G258" s="262" t="e">
        <f t="shared" ca="1" si="47"/>
        <v>#NAME?</v>
      </c>
      <c r="H258" s="262" t="e">
        <f t="shared" ca="1" si="47"/>
        <v>#NAME?</v>
      </c>
      <c r="I258" s="262" t="e">
        <f t="shared" ca="1" si="47"/>
        <v>#NAME?</v>
      </c>
      <c r="J258" s="262" t="e">
        <f t="shared" ca="1" si="47"/>
        <v>#NAME?</v>
      </c>
    </row>
    <row r="259" spans="1:10" ht="14.1" customHeight="1" x14ac:dyDescent="0.25">
      <c r="A259" s="193">
        <v>353</v>
      </c>
      <c r="B259" s="118" t="s">
        <v>235</v>
      </c>
      <c r="C259" s="124"/>
      <c r="D259" s="192" t="s">
        <v>239</v>
      </c>
      <c r="E259" s="262" t="e">
        <f t="shared" ca="1" si="47"/>
        <v>#NAME?</v>
      </c>
      <c r="F259" s="262" t="e">
        <f t="shared" ca="1" si="47"/>
        <v>#NAME?</v>
      </c>
      <c r="G259" s="262" t="e">
        <f t="shared" ca="1" si="47"/>
        <v>#NAME?</v>
      </c>
      <c r="H259" s="262" t="e">
        <f t="shared" ca="1" si="47"/>
        <v>#NAME?</v>
      </c>
      <c r="I259" s="262" t="e">
        <f t="shared" ca="1" si="47"/>
        <v>#NAME?</v>
      </c>
      <c r="J259" s="262" t="e">
        <f t="shared" ca="1" si="47"/>
        <v>#NAME?</v>
      </c>
    </row>
    <row r="260" spans="1:10" ht="14.1" customHeight="1" x14ac:dyDescent="0.25">
      <c r="A260" s="193">
        <v>354</v>
      </c>
      <c r="B260" s="118" t="s">
        <v>235</v>
      </c>
      <c r="C260" s="124"/>
      <c r="D260" s="192" t="s">
        <v>200</v>
      </c>
      <c r="E260" s="262" t="e">
        <f t="shared" ca="1" si="47"/>
        <v>#NAME?</v>
      </c>
      <c r="F260" s="262" t="e">
        <f t="shared" ca="1" si="47"/>
        <v>#NAME?</v>
      </c>
      <c r="G260" s="262" t="e">
        <f t="shared" ca="1" si="47"/>
        <v>#NAME?</v>
      </c>
      <c r="H260" s="262" t="e">
        <f t="shared" ca="1" si="47"/>
        <v>#NAME?</v>
      </c>
      <c r="I260" s="262" t="e">
        <f t="shared" ca="1" si="47"/>
        <v>#NAME?</v>
      </c>
      <c r="J260" s="262" t="e">
        <f t="shared" ca="1" si="47"/>
        <v>#NAME?</v>
      </c>
    </row>
    <row r="261" spans="1:10" ht="14.1" customHeight="1" x14ac:dyDescent="0.25">
      <c r="A261" s="193">
        <v>355</v>
      </c>
      <c r="B261" s="118" t="s">
        <v>235</v>
      </c>
      <c r="C261" s="124"/>
      <c r="D261" s="192" t="s">
        <v>210</v>
      </c>
      <c r="E261" s="262" t="e">
        <f t="shared" ca="1" si="47"/>
        <v>#NAME?</v>
      </c>
      <c r="F261" s="262" t="e">
        <f t="shared" ca="1" si="47"/>
        <v>#NAME?</v>
      </c>
      <c r="G261" s="262" t="e">
        <f t="shared" ca="1" si="47"/>
        <v>#NAME?</v>
      </c>
      <c r="H261" s="262" t="e">
        <f t="shared" ca="1" si="47"/>
        <v>#NAME?</v>
      </c>
      <c r="I261" s="262" t="e">
        <f t="shared" ca="1" si="47"/>
        <v>#NAME?</v>
      </c>
      <c r="J261" s="262" t="e">
        <f t="shared" ca="1" si="47"/>
        <v>#NAME?</v>
      </c>
    </row>
    <row r="262" spans="1:10" ht="14.1" customHeight="1" x14ac:dyDescent="0.25">
      <c r="A262" s="193">
        <v>356</v>
      </c>
      <c r="B262" s="118" t="s">
        <v>235</v>
      </c>
      <c r="C262" s="124"/>
      <c r="D262" s="192" t="s">
        <v>240</v>
      </c>
      <c r="E262" s="262" t="e">
        <f t="shared" ca="1" si="47"/>
        <v>#NAME?</v>
      </c>
      <c r="F262" s="262" t="e">
        <f t="shared" ca="1" si="47"/>
        <v>#NAME?</v>
      </c>
      <c r="G262" s="262" t="e">
        <f t="shared" ca="1" si="47"/>
        <v>#NAME?</v>
      </c>
      <c r="H262" s="262" t="e">
        <f t="shared" ca="1" si="47"/>
        <v>#NAME?</v>
      </c>
      <c r="I262" s="262" t="e">
        <f t="shared" ca="1" si="47"/>
        <v>#NAME?</v>
      </c>
      <c r="J262" s="262" t="e">
        <f t="shared" ca="1" si="47"/>
        <v>#NAME?</v>
      </c>
    </row>
    <row r="263" spans="1:10" ht="14.1" customHeight="1" x14ac:dyDescent="0.25">
      <c r="A263" s="193">
        <v>357</v>
      </c>
      <c r="B263" s="118" t="s">
        <v>235</v>
      </c>
      <c r="C263" s="124"/>
      <c r="D263" s="192" t="s">
        <v>241</v>
      </c>
      <c r="E263" s="262" t="e">
        <f t="shared" ca="1" si="47"/>
        <v>#NAME?</v>
      </c>
      <c r="F263" s="262" t="e">
        <f t="shared" ca="1" si="47"/>
        <v>#NAME?</v>
      </c>
      <c r="G263" s="262" t="e">
        <f t="shared" ca="1" si="47"/>
        <v>#NAME?</v>
      </c>
      <c r="H263" s="262" t="e">
        <f t="shared" ca="1" si="47"/>
        <v>#NAME?</v>
      </c>
      <c r="I263" s="262" t="e">
        <f t="shared" ca="1" si="47"/>
        <v>#NAME?</v>
      </c>
      <c r="J263" s="262" t="e">
        <f t="shared" ca="1" si="47"/>
        <v>#NAME?</v>
      </c>
    </row>
    <row r="264" spans="1:10" ht="14.1" customHeight="1" x14ac:dyDescent="0.25">
      <c r="A264" s="193">
        <v>358</v>
      </c>
      <c r="B264" s="118" t="s">
        <v>235</v>
      </c>
      <c r="C264" s="124"/>
      <c r="D264" s="192" t="s">
        <v>242</v>
      </c>
      <c r="E264" s="262" t="e">
        <f t="shared" ca="1" si="47"/>
        <v>#NAME?</v>
      </c>
      <c r="F264" s="262" t="e">
        <f t="shared" ca="1" si="47"/>
        <v>#NAME?</v>
      </c>
      <c r="G264" s="262" t="e">
        <f t="shared" ca="1" si="47"/>
        <v>#NAME?</v>
      </c>
      <c r="H264" s="262" t="e">
        <f t="shared" ca="1" si="47"/>
        <v>#NAME?</v>
      </c>
      <c r="I264" s="262" t="e">
        <f t="shared" ca="1" si="47"/>
        <v>#NAME?</v>
      </c>
      <c r="J264" s="262" t="e">
        <f t="shared" ca="1" si="47"/>
        <v>#NAME?</v>
      </c>
    </row>
    <row r="265" spans="1:10" ht="14.1" customHeight="1" x14ac:dyDescent="0.25">
      <c r="A265" s="193">
        <v>359</v>
      </c>
      <c r="B265" s="118" t="s">
        <v>235</v>
      </c>
      <c r="C265" s="124"/>
      <c r="D265" s="192" t="s">
        <v>186</v>
      </c>
      <c r="E265" s="262" t="e">
        <f t="shared" ca="1" si="47"/>
        <v>#NAME?</v>
      </c>
      <c r="F265" s="262" t="e">
        <f t="shared" ca="1" si="47"/>
        <v>#NAME?</v>
      </c>
      <c r="G265" s="262" t="e">
        <f t="shared" ca="1" si="47"/>
        <v>#NAME?</v>
      </c>
      <c r="H265" s="262" t="e">
        <f t="shared" ca="1" si="47"/>
        <v>#NAME?</v>
      </c>
      <c r="I265" s="262" t="e">
        <f t="shared" ca="1" si="47"/>
        <v>#NAME?</v>
      </c>
      <c r="J265" s="262" t="e">
        <f t="shared" ca="1" si="47"/>
        <v>#NAME?</v>
      </c>
    </row>
    <row r="266" spans="1:10" ht="14.1" customHeight="1" x14ac:dyDescent="0.25">
      <c r="A266" s="193">
        <v>360</v>
      </c>
      <c r="B266" s="118" t="s">
        <v>235</v>
      </c>
      <c r="C266" s="124"/>
      <c r="D266" s="192" t="s">
        <v>243</v>
      </c>
      <c r="E266" s="262" t="e">
        <f t="shared" ref="E266:J275" ca="1" si="48">LohnSt26(LohnZZ,E$37,Faktor4,LZZBrutto,LZZFreibetrag,RVStatus,KVMonat,KVStatus,KVZSatz,PVStatus,PVSachsen,AnzahlKFB,sonstBez,mehrjBez,Abfindg,vJBrutto,$A266)</f>
        <v>#NAME?</v>
      </c>
      <c r="F266" s="262" t="e">
        <f t="shared" ca="1" si="48"/>
        <v>#NAME?</v>
      </c>
      <c r="G266" s="262" t="e">
        <f t="shared" ca="1" si="48"/>
        <v>#NAME?</v>
      </c>
      <c r="H266" s="262" t="e">
        <f t="shared" ca="1" si="48"/>
        <v>#NAME?</v>
      </c>
      <c r="I266" s="262" t="e">
        <f t="shared" ca="1" si="48"/>
        <v>#NAME?</v>
      </c>
      <c r="J266" s="262" t="e">
        <f t="shared" ca="1" si="48"/>
        <v>#NAME?</v>
      </c>
    </row>
    <row r="267" spans="1:10" ht="14.1" customHeight="1" x14ac:dyDescent="0.25">
      <c r="A267" s="193">
        <v>361</v>
      </c>
      <c r="B267" s="118" t="s">
        <v>235</v>
      </c>
      <c r="C267" s="124"/>
      <c r="D267" s="192" t="s">
        <v>196</v>
      </c>
      <c r="E267" s="262" t="e">
        <f t="shared" ca="1" si="48"/>
        <v>#NAME?</v>
      </c>
      <c r="F267" s="262" t="e">
        <f t="shared" ca="1" si="48"/>
        <v>#NAME?</v>
      </c>
      <c r="G267" s="262" t="e">
        <f t="shared" ca="1" si="48"/>
        <v>#NAME?</v>
      </c>
      <c r="H267" s="262" t="e">
        <f t="shared" ca="1" si="48"/>
        <v>#NAME?</v>
      </c>
      <c r="I267" s="262" t="e">
        <f t="shared" ca="1" si="48"/>
        <v>#NAME?</v>
      </c>
      <c r="J267" s="262" t="e">
        <f t="shared" ca="1" si="48"/>
        <v>#NAME?</v>
      </c>
    </row>
    <row r="268" spans="1:10" ht="14.1" customHeight="1" x14ac:dyDescent="0.25">
      <c r="A268" s="193">
        <v>362</v>
      </c>
      <c r="B268" s="118" t="s">
        <v>235</v>
      </c>
      <c r="C268" s="124"/>
      <c r="D268" s="192" t="s">
        <v>309</v>
      </c>
      <c r="E268" s="262" t="e">
        <f t="shared" ca="1" si="48"/>
        <v>#NAME?</v>
      </c>
      <c r="F268" s="262" t="e">
        <f t="shared" ca="1" si="48"/>
        <v>#NAME?</v>
      </c>
      <c r="G268" s="262" t="e">
        <f t="shared" ca="1" si="48"/>
        <v>#NAME?</v>
      </c>
      <c r="H268" s="262" t="e">
        <f t="shared" ca="1" si="48"/>
        <v>#NAME?</v>
      </c>
      <c r="I268" s="262" t="e">
        <f t="shared" ca="1" si="48"/>
        <v>#NAME?</v>
      </c>
      <c r="J268" s="262" t="e">
        <f t="shared" ca="1" si="48"/>
        <v>#NAME?</v>
      </c>
    </row>
    <row r="269" spans="1:10" ht="14.1" customHeight="1" x14ac:dyDescent="0.25">
      <c r="A269" s="193">
        <v>363</v>
      </c>
      <c r="B269" s="118" t="s">
        <v>235</v>
      </c>
      <c r="C269" s="124"/>
      <c r="D269" s="192" t="s">
        <v>202</v>
      </c>
      <c r="E269" s="262" t="e">
        <f t="shared" ca="1" si="48"/>
        <v>#NAME?</v>
      </c>
      <c r="F269" s="262" t="e">
        <f t="shared" ca="1" si="48"/>
        <v>#NAME?</v>
      </c>
      <c r="G269" s="262" t="e">
        <f t="shared" ca="1" si="48"/>
        <v>#NAME?</v>
      </c>
      <c r="H269" s="262" t="e">
        <f t="shared" ca="1" si="48"/>
        <v>#NAME?</v>
      </c>
      <c r="I269" s="262" t="e">
        <f t="shared" ca="1" si="48"/>
        <v>#NAME?</v>
      </c>
      <c r="J269" s="262" t="e">
        <f t="shared" ca="1" si="48"/>
        <v>#NAME?</v>
      </c>
    </row>
    <row r="270" spans="1:10" ht="14.1" customHeight="1" x14ac:dyDescent="0.25">
      <c r="A270" s="193">
        <v>364</v>
      </c>
      <c r="B270" s="118" t="s">
        <v>235</v>
      </c>
      <c r="C270" s="124"/>
      <c r="D270" s="192"/>
      <c r="E270" s="118" t="e">
        <f t="shared" ca="1" si="48"/>
        <v>#NAME?</v>
      </c>
      <c r="F270" s="118" t="e">
        <f t="shared" ca="1" si="48"/>
        <v>#NAME?</v>
      </c>
      <c r="G270" s="118" t="e">
        <f t="shared" ca="1" si="48"/>
        <v>#NAME?</v>
      </c>
      <c r="H270" s="118" t="e">
        <f t="shared" ca="1" si="48"/>
        <v>#NAME?</v>
      </c>
      <c r="I270" s="118" t="e">
        <f t="shared" ca="1" si="48"/>
        <v>#NAME?</v>
      </c>
      <c r="J270" s="118" t="e">
        <f t="shared" ca="1" si="48"/>
        <v>#NAME?</v>
      </c>
    </row>
    <row r="271" spans="1:10" ht="14.1" customHeight="1" x14ac:dyDescent="0.25">
      <c r="A271" s="193">
        <v>365</v>
      </c>
      <c r="B271" s="118" t="s">
        <v>235</v>
      </c>
      <c r="C271" s="124"/>
      <c r="D271" s="192"/>
      <c r="E271" s="118" t="e">
        <f t="shared" ca="1" si="48"/>
        <v>#NAME?</v>
      </c>
      <c r="F271" s="118" t="e">
        <f t="shared" ca="1" si="48"/>
        <v>#NAME?</v>
      </c>
      <c r="G271" s="118" t="e">
        <f t="shared" ca="1" si="48"/>
        <v>#NAME?</v>
      </c>
      <c r="H271" s="118" t="e">
        <f t="shared" ca="1" si="48"/>
        <v>#NAME?</v>
      </c>
      <c r="I271" s="118" t="e">
        <f t="shared" ca="1" si="48"/>
        <v>#NAME?</v>
      </c>
      <c r="J271" s="118" t="e">
        <f t="shared" ca="1" si="48"/>
        <v>#NAME?</v>
      </c>
    </row>
    <row r="272" spans="1:10" ht="14.1" customHeight="1" x14ac:dyDescent="0.25">
      <c r="A272" s="193">
        <v>366</v>
      </c>
      <c r="B272" s="118" t="s">
        <v>235</v>
      </c>
      <c r="C272" s="124"/>
      <c r="D272" s="192"/>
      <c r="E272" s="118" t="e">
        <f t="shared" ca="1" si="48"/>
        <v>#NAME?</v>
      </c>
      <c r="F272" s="118" t="e">
        <f t="shared" ca="1" si="48"/>
        <v>#NAME?</v>
      </c>
      <c r="G272" s="118" t="e">
        <f t="shared" ca="1" si="48"/>
        <v>#NAME?</v>
      </c>
      <c r="H272" s="118" t="e">
        <f t="shared" ca="1" si="48"/>
        <v>#NAME?</v>
      </c>
      <c r="I272" s="118" t="e">
        <f t="shared" ca="1" si="48"/>
        <v>#NAME?</v>
      </c>
      <c r="J272" s="118" t="e">
        <f t="shared" ca="1" si="48"/>
        <v>#NAME?</v>
      </c>
    </row>
    <row r="273" spans="1:36" ht="14.1" customHeight="1" x14ac:dyDescent="0.25">
      <c r="A273" s="193">
        <v>367</v>
      </c>
      <c r="B273" s="118" t="s">
        <v>235</v>
      </c>
      <c r="C273" s="124"/>
      <c r="D273" s="192"/>
      <c r="E273" s="118" t="e">
        <f t="shared" ca="1" si="48"/>
        <v>#NAME?</v>
      </c>
      <c r="F273" s="118" t="e">
        <f t="shared" ca="1" si="48"/>
        <v>#NAME?</v>
      </c>
      <c r="G273" s="118" t="e">
        <f t="shared" ca="1" si="48"/>
        <v>#NAME?</v>
      </c>
      <c r="H273" s="118" t="e">
        <f t="shared" ca="1" si="48"/>
        <v>#NAME?</v>
      </c>
      <c r="I273" s="118" t="e">
        <f t="shared" ca="1" si="48"/>
        <v>#NAME?</v>
      </c>
      <c r="J273" s="118" t="e">
        <f t="shared" ca="1" si="48"/>
        <v>#NAME?</v>
      </c>
    </row>
    <row r="274" spans="1:36" ht="14.1" customHeight="1" x14ac:dyDescent="0.25">
      <c r="A274" s="193">
        <v>368</v>
      </c>
      <c r="B274" s="118" t="s">
        <v>235</v>
      </c>
      <c r="C274" s="124"/>
      <c r="D274" s="192"/>
      <c r="E274" s="118" t="e">
        <f t="shared" ca="1" si="48"/>
        <v>#NAME?</v>
      </c>
      <c r="F274" s="118" t="e">
        <f t="shared" ca="1" si="48"/>
        <v>#NAME?</v>
      </c>
      <c r="G274" s="118" t="e">
        <f t="shared" ca="1" si="48"/>
        <v>#NAME?</v>
      </c>
      <c r="H274" s="118" t="e">
        <f t="shared" ca="1" si="48"/>
        <v>#NAME?</v>
      </c>
      <c r="I274" s="118" t="e">
        <f t="shared" ca="1" si="48"/>
        <v>#NAME?</v>
      </c>
      <c r="J274" s="118" t="e">
        <f t="shared" ca="1" si="48"/>
        <v>#NAME?</v>
      </c>
    </row>
    <row r="275" spans="1:36" ht="14.1" customHeight="1" x14ac:dyDescent="0.25">
      <c r="A275" s="193">
        <v>369</v>
      </c>
      <c r="B275" s="118" t="s">
        <v>235</v>
      </c>
      <c r="C275" s="124"/>
      <c r="D275" s="192"/>
      <c r="E275" s="118" t="e">
        <f t="shared" ca="1" si="48"/>
        <v>#NAME?</v>
      </c>
      <c r="F275" s="118" t="e">
        <f t="shared" ca="1" si="48"/>
        <v>#NAME?</v>
      </c>
      <c r="G275" s="118" t="e">
        <f t="shared" ca="1" si="48"/>
        <v>#NAME?</v>
      </c>
      <c r="H275" s="118" t="e">
        <f t="shared" ca="1" si="48"/>
        <v>#NAME?</v>
      </c>
      <c r="I275" s="118" t="e">
        <f t="shared" ca="1" si="48"/>
        <v>#NAME?</v>
      </c>
      <c r="J275" s="118" t="e">
        <f t="shared" ca="1" si="48"/>
        <v>#NAME?</v>
      </c>
    </row>
    <row r="276" spans="1:36" ht="14.1" customHeight="1" x14ac:dyDescent="0.25">
      <c r="A276" s="118"/>
      <c r="B276" s="118"/>
      <c r="C276" s="124"/>
      <c r="D276" s="192"/>
      <c r="E276" s="118"/>
      <c r="F276" s="118"/>
      <c r="G276" s="118"/>
      <c r="H276" s="118"/>
      <c r="I276" s="118"/>
      <c r="J276" s="118"/>
    </row>
    <row r="277" spans="1:36" ht="14.1" customHeight="1" x14ac:dyDescent="0.25">
      <c r="A277" s="193">
        <v>380</v>
      </c>
      <c r="B277" s="118" t="s">
        <v>244</v>
      </c>
      <c r="C277" s="124"/>
      <c r="D277" s="192" t="s">
        <v>245</v>
      </c>
      <c r="E277" s="262" t="e">
        <f t="shared" ref="E277:J290" ca="1" si="49">LohnSt26(LohnZZ,E$37,Faktor4,LZZBrutto,LZZFreibetrag,RVStatus,KVMonat,KVStatus,KVZSatz,PVStatus,PVSachsen,AnzahlKFB,sonstBez,mehrjBez,Abfindg,vJBrutto,$A277)</f>
        <v>#NAME?</v>
      </c>
      <c r="F277" s="262" t="e">
        <f t="shared" ca="1" si="49"/>
        <v>#NAME?</v>
      </c>
      <c r="G277" s="262" t="e">
        <f t="shared" ca="1" si="49"/>
        <v>#NAME?</v>
      </c>
      <c r="H277" s="262" t="e">
        <f t="shared" ca="1" si="49"/>
        <v>#NAME?</v>
      </c>
      <c r="I277" s="262" t="e">
        <f t="shared" ca="1" si="49"/>
        <v>#NAME?</v>
      </c>
      <c r="J277" s="262" t="e">
        <f t="shared" ca="1" si="49"/>
        <v>#NAME?</v>
      </c>
    </row>
    <row r="278" spans="1:36" ht="14.1" customHeight="1" x14ac:dyDescent="0.25">
      <c r="A278" s="193">
        <v>381</v>
      </c>
      <c r="B278" s="118" t="s">
        <v>244</v>
      </c>
      <c r="C278" s="124"/>
      <c r="D278" s="192" t="s">
        <v>246</v>
      </c>
      <c r="E278" s="262" t="e">
        <f t="shared" ca="1" si="49"/>
        <v>#NAME?</v>
      </c>
      <c r="F278" s="262" t="e">
        <f t="shared" ca="1" si="49"/>
        <v>#NAME?</v>
      </c>
      <c r="G278" s="262" t="e">
        <f t="shared" ca="1" si="49"/>
        <v>#NAME?</v>
      </c>
      <c r="H278" s="262" t="e">
        <f t="shared" ca="1" si="49"/>
        <v>#NAME?</v>
      </c>
      <c r="I278" s="262" t="e">
        <f t="shared" ca="1" si="49"/>
        <v>#NAME?</v>
      </c>
      <c r="J278" s="262" t="e">
        <f t="shared" ca="1" si="49"/>
        <v>#NAME?</v>
      </c>
    </row>
    <row r="279" spans="1:36" ht="14.1" customHeight="1" x14ac:dyDescent="0.25">
      <c r="A279" s="193">
        <v>382</v>
      </c>
      <c r="B279" s="118" t="s">
        <v>244</v>
      </c>
      <c r="C279" s="124"/>
      <c r="D279" s="192" t="s">
        <v>247</v>
      </c>
      <c r="E279" s="262" t="e">
        <f t="shared" ca="1" si="49"/>
        <v>#NAME?</v>
      </c>
      <c r="F279" s="262" t="e">
        <f t="shared" ca="1" si="49"/>
        <v>#NAME?</v>
      </c>
      <c r="G279" s="262" t="e">
        <f t="shared" ca="1" si="49"/>
        <v>#NAME?</v>
      </c>
      <c r="H279" s="262" t="e">
        <f t="shared" ca="1" si="49"/>
        <v>#NAME?</v>
      </c>
      <c r="I279" s="262" t="e">
        <f t="shared" ca="1" si="49"/>
        <v>#NAME?</v>
      </c>
      <c r="J279" s="262" t="e">
        <f t="shared" ca="1" si="49"/>
        <v>#NAME?</v>
      </c>
    </row>
    <row r="280" spans="1:36" ht="14.1" customHeight="1" x14ac:dyDescent="0.25">
      <c r="A280" s="193">
        <v>383</v>
      </c>
      <c r="B280" s="118" t="s">
        <v>244</v>
      </c>
      <c r="C280" s="124"/>
      <c r="D280" s="192" t="s">
        <v>248</v>
      </c>
      <c r="E280" s="262" t="e">
        <f t="shared" ca="1" si="49"/>
        <v>#NAME?</v>
      </c>
      <c r="F280" s="262" t="e">
        <f t="shared" ca="1" si="49"/>
        <v>#NAME?</v>
      </c>
      <c r="G280" s="262" t="e">
        <f t="shared" ca="1" si="49"/>
        <v>#NAME?</v>
      </c>
      <c r="H280" s="262" t="e">
        <f t="shared" ca="1" si="49"/>
        <v>#NAME?</v>
      </c>
      <c r="I280" s="262" t="e">
        <f t="shared" ca="1" si="49"/>
        <v>#NAME?</v>
      </c>
      <c r="J280" s="262" t="e">
        <f t="shared" ca="1" si="49"/>
        <v>#NAME?</v>
      </c>
    </row>
    <row r="281" spans="1:36" ht="14.1" customHeight="1" x14ac:dyDescent="0.25">
      <c r="A281" s="193">
        <v>384</v>
      </c>
      <c r="B281" s="118" t="s">
        <v>244</v>
      </c>
      <c r="C281" s="124"/>
      <c r="D281" s="192" t="s">
        <v>249</v>
      </c>
      <c r="E281" s="262" t="e">
        <f t="shared" ca="1" si="49"/>
        <v>#NAME?</v>
      </c>
      <c r="F281" s="262" t="e">
        <f t="shared" ca="1" si="49"/>
        <v>#NAME?</v>
      </c>
      <c r="G281" s="262" t="e">
        <f t="shared" ca="1" si="49"/>
        <v>#NAME?</v>
      </c>
      <c r="H281" s="262" t="e">
        <f t="shared" ca="1" si="49"/>
        <v>#NAME?</v>
      </c>
      <c r="I281" s="262" t="e">
        <f t="shared" ca="1" si="49"/>
        <v>#NAME?</v>
      </c>
      <c r="J281" s="262" t="e">
        <f t="shared" ca="1" si="49"/>
        <v>#NAME?</v>
      </c>
    </row>
    <row r="282" spans="1:36" ht="14.1" customHeight="1" x14ac:dyDescent="0.25">
      <c r="A282" s="193">
        <v>385</v>
      </c>
      <c r="B282" s="118" t="s">
        <v>244</v>
      </c>
      <c r="C282" s="124"/>
      <c r="D282" s="192" t="s">
        <v>187</v>
      </c>
      <c r="E282" s="262" t="e">
        <f t="shared" ca="1" si="49"/>
        <v>#NAME?</v>
      </c>
      <c r="F282" s="262" t="e">
        <f t="shared" ca="1" si="49"/>
        <v>#NAME?</v>
      </c>
      <c r="G282" s="262" t="e">
        <f t="shared" ca="1" si="49"/>
        <v>#NAME?</v>
      </c>
      <c r="H282" s="262" t="e">
        <f t="shared" ca="1" si="49"/>
        <v>#NAME?</v>
      </c>
      <c r="I282" s="262" t="e">
        <f t="shared" ca="1" si="49"/>
        <v>#NAME?</v>
      </c>
      <c r="J282" s="262" t="e">
        <f t="shared" ca="1" si="49"/>
        <v>#NAME?</v>
      </c>
    </row>
    <row r="283" spans="1:36" ht="14.1" customHeight="1" x14ac:dyDescent="0.25">
      <c r="A283" s="193">
        <v>386</v>
      </c>
      <c r="B283" s="118" t="s">
        <v>244</v>
      </c>
      <c r="C283" s="124"/>
      <c r="D283" s="192" t="s">
        <v>219</v>
      </c>
      <c r="E283" s="262" t="e">
        <f t="shared" ca="1" si="49"/>
        <v>#NAME?</v>
      </c>
      <c r="F283" s="262" t="e">
        <f t="shared" ca="1" si="49"/>
        <v>#NAME?</v>
      </c>
      <c r="G283" s="262" t="e">
        <f t="shared" ca="1" si="49"/>
        <v>#NAME?</v>
      </c>
      <c r="H283" s="262" t="e">
        <f t="shared" ca="1" si="49"/>
        <v>#NAME?</v>
      </c>
      <c r="I283" s="262" t="e">
        <f t="shared" ca="1" si="49"/>
        <v>#NAME?</v>
      </c>
      <c r="J283" s="262" t="e">
        <f t="shared" ca="1" si="49"/>
        <v>#NAME?</v>
      </c>
    </row>
    <row r="284" spans="1:36" ht="14.1" customHeight="1" x14ac:dyDescent="0.25">
      <c r="A284" s="193">
        <v>387</v>
      </c>
      <c r="B284" s="118" t="s">
        <v>244</v>
      </c>
      <c r="C284" s="124"/>
      <c r="D284" s="192" t="s">
        <v>250</v>
      </c>
      <c r="E284" s="262" t="e">
        <f t="shared" ca="1" si="49"/>
        <v>#NAME?</v>
      </c>
      <c r="F284" s="262" t="e">
        <f t="shared" ca="1" si="49"/>
        <v>#NAME?</v>
      </c>
      <c r="G284" s="262" t="e">
        <f t="shared" ca="1" si="49"/>
        <v>#NAME?</v>
      </c>
      <c r="H284" s="262" t="e">
        <f t="shared" ca="1" si="49"/>
        <v>#NAME?</v>
      </c>
      <c r="I284" s="262" t="e">
        <f t="shared" ca="1" si="49"/>
        <v>#NAME?</v>
      </c>
      <c r="J284" s="262" t="e">
        <f t="shared" ca="1" si="49"/>
        <v>#NAME?</v>
      </c>
    </row>
    <row r="285" spans="1:36" s="343" customFormat="1" ht="26.7" customHeight="1" x14ac:dyDescent="0.25">
      <c r="A285" s="357"/>
      <c r="B285" s="339"/>
      <c r="C285" s="340" t="s">
        <v>452</v>
      </c>
      <c r="D285" s="341"/>
      <c r="E285" s="342"/>
      <c r="F285" s="342"/>
      <c r="G285" s="342"/>
      <c r="H285" s="342"/>
      <c r="I285" s="342"/>
      <c r="J285" s="342"/>
    </row>
    <row r="286" spans="1:36" s="336" customFormat="1" ht="14.1" customHeight="1" x14ac:dyDescent="0.25">
      <c r="A286" s="357">
        <v>400</v>
      </c>
      <c r="B286" s="324" t="s">
        <v>257</v>
      </c>
      <c r="C286" s="324" t="s">
        <v>471</v>
      </c>
      <c r="D286" s="361" t="s">
        <v>470</v>
      </c>
      <c r="E286" s="335" t="e">
        <f t="shared" ref="E286:E294" ca="1" si="50">LohnSt26(LohnZZ,E$37,Faktor4,LZZBrutto,LZZFreibetrag,RVStatus,KVMonat,KVStatus,KVZSatz,PVStatus,PVSachsen,AnzahlKFB,sonstBez,mehrjBez,Abfindg,vJBrutto,$A286)</f>
        <v>#NAME?</v>
      </c>
      <c r="F286" s="335" t="e">
        <f t="shared" ca="1" si="49"/>
        <v>#NAME?</v>
      </c>
      <c r="G286" s="335" t="e">
        <f t="shared" ca="1" si="49"/>
        <v>#NAME?</v>
      </c>
      <c r="H286" s="335" t="e">
        <f t="shared" ca="1" si="49"/>
        <v>#NAME?</v>
      </c>
      <c r="I286" s="335" t="e">
        <f t="shared" ca="1" si="49"/>
        <v>#NAME?</v>
      </c>
      <c r="J286" s="335" t="e">
        <f t="shared" ca="1" si="49"/>
        <v>#NAME?</v>
      </c>
      <c r="K286" s="337"/>
      <c r="L286" s="337"/>
      <c r="M286" s="337"/>
      <c r="N286" s="337"/>
      <c r="O286" s="337"/>
      <c r="P286" s="337"/>
      <c r="Q286" s="337"/>
      <c r="R286" s="337"/>
      <c r="S286" s="337"/>
      <c r="T286" s="337"/>
      <c r="U286" s="337"/>
      <c r="V286" s="337"/>
      <c r="W286" s="337"/>
      <c r="X286" s="337"/>
      <c r="Y286" s="337"/>
      <c r="Z286" s="337"/>
      <c r="AA286" s="337"/>
      <c r="AB286" s="337"/>
      <c r="AC286" s="337"/>
      <c r="AD286" s="337"/>
      <c r="AE286" s="337"/>
      <c r="AF286" s="337"/>
      <c r="AG286" s="337"/>
      <c r="AH286" s="337"/>
      <c r="AI286" s="337"/>
      <c r="AJ286" s="337"/>
    </row>
    <row r="287" spans="1:36" s="330" customFormat="1" ht="14.1" customHeight="1" x14ac:dyDescent="0.25">
      <c r="A287" s="357">
        <v>401</v>
      </c>
      <c r="B287" s="324" t="s">
        <v>257</v>
      </c>
      <c r="C287" s="324"/>
      <c r="D287" s="328" t="s">
        <v>434</v>
      </c>
      <c r="E287" s="333" t="e">
        <f t="shared" ca="1" si="50"/>
        <v>#NAME?</v>
      </c>
      <c r="F287" s="333" t="e">
        <f t="shared" ref="F287:F294" ca="1" si="51">LohnSt26(LohnZZ,F$37,Faktor4,LZZBrutto,LZZFreibetrag,RVStatus,KVMonat,KVStatus,KVZSatz,PVStatus,PVSachsen,AnzahlKFB,sonstBez,mehrjBez,Abfindg,vJBrutto,$A287)</f>
        <v>#NAME?</v>
      </c>
      <c r="G287" s="333" t="e">
        <f t="shared" ca="1" si="49"/>
        <v>#NAME?</v>
      </c>
      <c r="H287" s="333" t="e">
        <f t="shared" ca="1" si="49"/>
        <v>#NAME?</v>
      </c>
      <c r="I287" s="333" t="e">
        <f t="shared" ca="1" si="49"/>
        <v>#NAME?</v>
      </c>
      <c r="J287" s="333" t="e">
        <f t="shared" ca="1" si="49"/>
        <v>#NAME?</v>
      </c>
      <c r="K287" s="337"/>
      <c r="L287" s="337"/>
      <c r="M287" s="337" t="s">
        <v>0</v>
      </c>
      <c r="N287" s="337"/>
      <c r="O287" s="337"/>
      <c r="P287" s="337"/>
      <c r="Q287" s="337"/>
      <c r="R287" s="337"/>
      <c r="S287" s="337"/>
      <c r="T287" s="337"/>
      <c r="U287" s="337"/>
      <c r="V287" s="337"/>
      <c r="W287" s="337"/>
      <c r="X287" s="337"/>
      <c r="Y287" s="337"/>
      <c r="Z287" s="337"/>
      <c r="AA287" s="337"/>
      <c r="AB287" s="337"/>
      <c r="AC287" s="337"/>
      <c r="AD287" s="337"/>
      <c r="AE287" s="337"/>
      <c r="AF287" s="337"/>
      <c r="AG287" s="337"/>
      <c r="AH287" s="337"/>
      <c r="AI287" s="337"/>
      <c r="AJ287" s="337"/>
    </row>
    <row r="288" spans="1:36" s="330" customFormat="1" ht="14.1" customHeight="1" x14ac:dyDescent="0.25">
      <c r="A288" s="357">
        <v>402</v>
      </c>
      <c r="B288" s="324" t="s">
        <v>257</v>
      </c>
      <c r="C288" s="324" t="s">
        <v>472</v>
      </c>
      <c r="D288" s="328" t="s">
        <v>73</v>
      </c>
      <c r="E288" s="329" t="e">
        <f t="shared" ca="1" si="50"/>
        <v>#NAME?</v>
      </c>
      <c r="F288" s="329" t="e">
        <f t="shared" ca="1" si="51"/>
        <v>#NAME?</v>
      </c>
      <c r="G288" s="329" t="e">
        <f t="shared" ca="1" si="49"/>
        <v>#NAME?</v>
      </c>
      <c r="H288" s="329" t="e">
        <f t="shared" ca="1" si="49"/>
        <v>#NAME?</v>
      </c>
      <c r="I288" s="329" t="e">
        <f t="shared" ca="1" si="49"/>
        <v>#NAME?</v>
      </c>
      <c r="J288" s="329" t="e">
        <f t="shared" ca="1" si="49"/>
        <v>#NAME?</v>
      </c>
      <c r="K288" s="337"/>
      <c r="L288" s="337"/>
      <c r="M288" s="345" t="s">
        <v>454</v>
      </c>
      <c r="N288" s="345"/>
      <c r="O288" s="337"/>
      <c r="P288" s="337"/>
      <c r="Q288" s="337"/>
      <c r="R288" s="337"/>
      <c r="S288" s="337"/>
      <c r="T288" s="337"/>
      <c r="U288" s="337"/>
      <c r="V288" s="337"/>
      <c r="W288" s="337"/>
      <c r="X288" s="337"/>
      <c r="Y288" s="337"/>
      <c r="Z288" s="337"/>
      <c r="AA288" s="337"/>
      <c r="AB288" s="337"/>
      <c r="AC288" s="337"/>
      <c r="AD288" s="337"/>
      <c r="AE288" s="337"/>
      <c r="AF288" s="337"/>
      <c r="AG288" s="337"/>
      <c r="AH288" s="337"/>
      <c r="AI288" s="337"/>
      <c r="AJ288" s="337"/>
    </row>
    <row r="289" spans="1:36" s="330" customFormat="1" ht="14.1" customHeight="1" x14ac:dyDescent="0.25">
      <c r="A289" s="357">
        <v>403</v>
      </c>
      <c r="B289" s="324" t="s">
        <v>257</v>
      </c>
      <c r="C289" s="324" t="s">
        <v>472</v>
      </c>
      <c r="D289" s="328" t="s">
        <v>435</v>
      </c>
      <c r="E289" s="329" t="e">
        <f t="shared" ca="1" si="50"/>
        <v>#NAME?</v>
      </c>
      <c r="F289" s="329" t="e">
        <f t="shared" ca="1" si="51"/>
        <v>#NAME?</v>
      </c>
      <c r="G289" s="329" t="e">
        <f t="shared" ca="1" si="49"/>
        <v>#NAME?</v>
      </c>
      <c r="H289" s="329" t="e">
        <f t="shared" ca="1" si="49"/>
        <v>#NAME?</v>
      </c>
      <c r="I289" s="329" t="e">
        <f t="shared" ca="1" si="49"/>
        <v>#NAME?</v>
      </c>
      <c r="J289" s="329" t="e">
        <f t="shared" ca="1" si="49"/>
        <v>#NAME?</v>
      </c>
      <c r="K289" s="337"/>
      <c r="L289" s="337"/>
      <c r="M289" s="345" t="s">
        <v>446</v>
      </c>
      <c r="N289" s="362" t="e">
        <f ca="1">E287</f>
        <v>#NAME?</v>
      </c>
      <c r="O289" s="337"/>
      <c r="P289" s="337"/>
      <c r="Q289" s="337"/>
      <c r="R289" s="337"/>
      <c r="S289" s="337"/>
      <c r="T289" s="337"/>
      <c r="U289" s="337"/>
      <c r="V289" s="337"/>
      <c r="W289" s="337"/>
      <c r="X289" s="337"/>
      <c r="Y289" s="337"/>
      <c r="Z289" s="337"/>
      <c r="AA289" s="337"/>
      <c r="AB289" s="337"/>
      <c r="AC289" s="337"/>
      <c r="AD289" s="337"/>
      <c r="AE289" s="337"/>
      <c r="AF289" s="337"/>
      <c r="AG289" s="337"/>
      <c r="AH289" s="337"/>
      <c r="AI289" s="337"/>
      <c r="AJ289" s="337"/>
    </row>
    <row r="290" spans="1:36" s="330" customFormat="1" ht="14.1" customHeight="1" x14ac:dyDescent="0.25">
      <c r="A290" s="357">
        <v>404</v>
      </c>
      <c r="B290" s="324" t="s">
        <v>257</v>
      </c>
      <c r="C290" s="324" t="s">
        <v>473</v>
      </c>
      <c r="D290" s="328" t="s">
        <v>433</v>
      </c>
      <c r="E290" s="333" t="e">
        <f t="shared" ca="1" si="50"/>
        <v>#NAME?</v>
      </c>
      <c r="F290" s="333" t="e">
        <f t="shared" ca="1" si="51"/>
        <v>#NAME?</v>
      </c>
      <c r="G290" s="333" t="e">
        <f t="shared" ca="1" si="49"/>
        <v>#NAME?</v>
      </c>
      <c r="H290" s="333" t="e">
        <f t="shared" ca="1" si="49"/>
        <v>#NAME?</v>
      </c>
      <c r="I290" s="333" t="e">
        <f t="shared" ca="1" si="49"/>
        <v>#NAME?</v>
      </c>
      <c r="J290" s="333" t="e">
        <f t="shared" ca="1" si="49"/>
        <v>#NAME?</v>
      </c>
      <c r="K290" s="337"/>
      <c r="L290" s="337"/>
      <c r="M290" s="345" t="s">
        <v>448</v>
      </c>
      <c r="N290" s="362" t="e">
        <f ca="1">E304</f>
        <v>#NAME?</v>
      </c>
      <c r="O290" s="337"/>
      <c r="P290" s="337"/>
      <c r="Q290" s="337"/>
      <c r="R290" s="337"/>
      <c r="S290" s="337"/>
      <c r="T290" s="337"/>
      <c r="U290" s="337"/>
      <c r="V290" s="337"/>
      <c r="W290" s="337"/>
      <c r="X290" s="337"/>
      <c r="Y290" s="337"/>
      <c r="Z290" s="337"/>
      <c r="AA290" s="337"/>
      <c r="AB290" s="337"/>
      <c r="AC290" s="337"/>
      <c r="AD290" s="337"/>
      <c r="AE290" s="337"/>
      <c r="AF290" s="337"/>
      <c r="AG290" s="337"/>
      <c r="AH290" s="337"/>
      <c r="AI290" s="337"/>
      <c r="AJ290" s="337"/>
    </row>
    <row r="291" spans="1:36" s="330" customFormat="1" ht="14.1" customHeight="1" x14ac:dyDescent="0.25">
      <c r="A291" s="357">
        <v>405</v>
      </c>
      <c r="B291" s="324" t="s">
        <v>257</v>
      </c>
      <c r="C291" s="324" t="s">
        <v>473</v>
      </c>
      <c r="D291" s="384" t="s">
        <v>73</v>
      </c>
      <c r="E291" s="385" t="e">
        <f t="shared" ca="1" si="50"/>
        <v>#NAME?</v>
      </c>
      <c r="F291" s="333" t="e">
        <f t="shared" ca="1" si="51"/>
        <v>#NAME?</v>
      </c>
      <c r="G291" s="333" t="e">
        <f t="shared" ref="G291:J292" ca="1" si="52">LohnSt26(LohnZZ,G$37,Faktor4,LZZBrutto,LZZFreibetrag,RVStatus,KVMonat,KVStatus,KVZSatz,PVStatus,PVSachsen,AnzahlKFB,sonstBez,mehrjBez,Abfindg,vJBrutto,$A291)</f>
        <v>#NAME?</v>
      </c>
      <c r="H291" s="333" t="e">
        <f t="shared" ca="1" si="52"/>
        <v>#NAME?</v>
      </c>
      <c r="I291" s="333" t="e">
        <f t="shared" ca="1" si="52"/>
        <v>#NAME?</v>
      </c>
      <c r="J291" s="334" t="e">
        <f t="shared" ca="1" si="52"/>
        <v>#NAME?</v>
      </c>
      <c r="K291" s="337"/>
      <c r="L291" s="337"/>
      <c r="M291" s="345" t="s">
        <v>455</v>
      </c>
      <c r="N291" s="362" t="e">
        <f ca="1">E309</f>
        <v>#NAME?</v>
      </c>
      <c r="O291" s="337"/>
      <c r="P291" s="337"/>
      <c r="Q291" s="337"/>
      <c r="R291" s="337"/>
      <c r="S291" s="337"/>
      <c r="T291" s="337"/>
      <c r="U291" s="337"/>
      <c r="V291" s="337"/>
      <c r="W291" s="337"/>
      <c r="X291" s="337"/>
      <c r="Y291" s="337"/>
      <c r="Z291" s="337"/>
      <c r="AA291" s="337"/>
      <c r="AB291" s="337"/>
      <c r="AC291" s="337"/>
      <c r="AD291" s="337"/>
      <c r="AE291" s="337"/>
      <c r="AF291" s="337"/>
      <c r="AG291" s="337"/>
      <c r="AH291" s="337"/>
      <c r="AI291" s="337"/>
      <c r="AJ291" s="337"/>
    </row>
    <row r="292" spans="1:36" s="330" customFormat="1" ht="14.1" customHeight="1" x14ac:dyDescent="0.25">
      <c r="A292" s="357">
        <v>406</v>
      </c>
      <c r="B292" s="324" t="s">
        <v>257</v>
      </c>
      <c r="C292" s="324" t="s">
        <v>474</v>
      </c>
      <c r="D292" s="328" t="s">
        <v>439</v>
      </c>
      <c r="E292" s="335" t="e">
        <f t="shared" ca="1" si="50"/>
        <v>#NAME?</v>
      </c>
      <c r="F292" s="335" t="e">
        <f t="shared" ca="1" si="51"/>
        <v>#NAME?</v>
      </c>
      <c r="G292" s="335" t="e">
        <f t="shared" ca="1" si="52"/>
        <v>#NAME?</v>
      </c>
      <c r="H292" s="335" t="e">
        <f t="shared" ca="1" si="52"/>
        <v>#NAME?</v>
      </c>
      <c r="I292" s="335" t="e">
        <f t="shared" ca="1" si="52"/>
        <v>#NAME?</v>
      </c>
      <c r="J292" s="335" t="e">
        <f t="shared" ca="1" si="52"/>
        <v>#NAME?</v>
      </c>
      <c r="K292" s="337"/>
      <c r="L292" s="337"/>
      <c r="M292" s="345" t="s">
        <v>70</v>
      </c>
      <c r="N292" s="362" t="e">
        <f ca="1">SUM(N289:N291)</f>
        <v>#NAME?</v>
      </c>
      <c r="O292" s="337"/>
      <c r="P292" s="337"/>
      <c r="Q292" s="337"/>
      <c r="R292" s="337"/>
      <c r="S292" s="337"/>
      <c r="T292" s="337"/>
      <c r="U292" s="337"/>
      <c r="V292" s="337"/>
      <c r="W292" s="337"/>
      <c r="X292" s="337"/>
      <c r="Y292" s="337"/>
      <c r="Z292" s="337"/>
      <c r="AA292" s="337"/>
      <c r="AB292" s="337"/>
      <c r="AC292" s="337"/>
      <c r="AD292" s="337"/>
      <c r="AE292" s="337"/>
      <c r="AF292" s="337"/>
      <c r="AG292" s="337"/>
      <c r="AH292" s="337"/>
      <c r="AI292" s="337"/>
      <c r="AJ292" s="337"/>
    </row>
    <row r="293" spans="1:36" s="330" customFormat="1" ht="14.1" customHeight="1" x14ac:dyDescent="0.25">
      <c r="A293" s="357">
        <v>407</v>
      </c>
      <c r="B293" s="324" t="s">
        <v>257</v>
      </c>
      <c r="C293" s="324" t="s">
        <v>475</v>
      </c>
      <c r="D293" s="328" t="s">
        <v>435</v>
      </c>
      <c r="E293" s="333" t="e">
        <f t="shared" ca="1" si="50"/>
        <v>#NAME?</v>
      </c>
      <c r="F293" s="333" t="e">
        <f t="shared" ca="1" si="51"/>
        <v>#NAME?</v>
      </c>
      <c r="G293" s="333" t="e">
        <f t="shared" ref="F293:J316" ca="1" si="53">LohnSt26(LohnZZ,G$37,Faktor4,LZZBrutto,LZZFreibetrag,RVStatus,KVMonat,KVStatus,KVZSatz,PVStatus,PVSachsen,AnzahlKFB,sonstBez,mehrjBez,Abfindg,vJBrutto,$A293)</f>
        <v>#NAME?</v>
      </c>
      <c r="H293" s="333" t="e">
        <f t="shared" ca="1" si="53"/>
        <v>#NAME?</v>
      </c>
      <c r="I293" s="333" t="e">
        <f t="shared" ca="1" si="53"/>
        <v>#NAME?</v>
      </c>
      <c r="J293" s="334" t="e">
        <f ca="1">LohnSt26(LohnZZ,J$37,Faktor4,LZZBrutto,LZZFreibetrag,RVStatus,KVMonat,KVStatus,KVZSatz,PVStatus,PVSachsen,AnzahlKFB,sonstBez,mehrjBez,Abfindg,vJBrutto,$A293)</f>
        <v>#NAME?</v>
      </c>
      <c r="K293" s="337"/>
      <c r="L293" s="337"/>
      <c r="M293" s="345" t="s">
        <v>466</v>
      </c>
      <c r="N293" s="362" t="e">
        <f ca="1">E316</f>
        <v>#NAME?</v>
      </c>
      <c r="O293" s="337"/>
      <c r="P293" s="337"/>
      <c r="Q293" s="337"/>
      <c r="R293" s="337"/>
      <c r="S293" s="337"/>
      <c r="T293" s="337"/>
      <c r="U293" s="337"/>
      <c r="V293" s="337"/>
      <c r="W293" s="337"/>
      <c r="X293" s="337"/>
      <c r="Y293" s="337"/>
      <c r="Z293" s="337"/>
      <c r="AA293" s="337"/>
      <c r="AB293" s="337"/>
      <c r="AC293" s="337"/>
      <c r="AD293" s="337"/>
      <c r="AE293" s="337"/>
      <c r="AF293" s="337"/>
      <c r="AG293" s="337"/>
      <c r="AH293" s="337"/>
      <c r="AI293" s="337"/>
      <c r="AJ293" s="337"/>
    </row>
    <row r="294" spans="1:36" s="330" customFormat="1" ht="14.1" customHeight="1" x14ac:dyDescent="0.25">
      <c r="A294" s="357">
        <v>408</v>
      </c>
      <c r="B294" s="324" t="s">
        <v>257</v>
      </c>
      <c r="C294" s="324" t="s">
        <v>476</v>
      </c>
      <c r="D294" s="328" t="s">
        <v>435</v>
      </c>
      <c r="E294" s="333" t="e">
        <f t="shared" ca="1" si="50"/>
        <v>#NAME?</v>
      </c>
      <c r="F294" s="333" t="e">
        <f t="shared" ca="1" si="51"/>
        <v>#NAME?</v>
      </c>
      <c r="G294" s="333" t="e">
        <f t="shared" ca="1" si="53"/>
        <v>#NAME?</v>
      </c>
      <c r="H294" s="333" t="e">
        <f t="shared" ca="1" si="53"/>
        <v>#NAME?</v>
      </c>
      <c r="I294" s="333" t="e">
        <f t="shared" ca="1" si="53"/>
        <v>#NAME?</v>
      </c>
      <c r="J294" s="334" t="e">
        <f ca="1">LohnSt26(LohnZZ,J$37,Faktor4,LZZBrutto,LZZFreibetrag,RVStatus,KVMonat,KVStatus,KVZSatz,PVStatus,PVSachsen,AnzahlKFB,sonstBez,mehrjBez,Abfindg,vJBrutto,$A294)</f>
        <v>#NAME?</v>
      </c>
      <c r="K294" s="337"/>
      <c r="L294" s="337"/>
      <c r="M294" s="345" t="s">
        <v>456</v>
      </c>
      <c r="N294" s="362" t="e">
        <f ca="1">E334</f>
        <v>#NAME?</v>
      </c>
      <c r="O294" s="337"/>
      <c r="P294" s="337"/>
      <c r="Q294" s="337"/>
      <c r="R294" s="337"/>
      <c r="S294" s="337"/>
      <c r="T294" s="337"/>
      <c r="U294" s="337"/>
      <c r="V294" s="337"/>
      <c r="W294" s="337"/>
      <c r="X294" s="337"/>
      <c r="Y294" s="337"/>
      <c r="Z294" s="337"/>
      <c r="AA294" s="337"/>
      <c r="AB294" s="337"/>
      <c r="AC294" s="337"/>
      <c r="AD294" s="337"/>
      <c r="AE294" s="337"/>
      <c r="AF294" s="337"/>
      <c r="AG294" s="337"/>
      <c r="AH294" s="337"/>
      <c r="AI294" s="337"/>
      <c r="AJ294" s="337"/>
    </row>
    <row r="295" spans="1:36" s="330" customFormat="1" ht="14.1" customHeight="1" x14ac:dyDescent="0.25">
      <c r="A295" s="357"/>
      <c r="B295" s="324"/>
      <c r="C295" s="324"/>
      <c r="D295" s="328"/>
      <c r="E295" s="333"/>
      <c r="F295" s="333"/>
      <c r="G295" s="333"/>
      <c r="H295" s="333"/>
      <c r="I295" s="333"/>
      <c r="J295" s="333"/>
      <c r="K295" s="337"/>
      <c r="L295" s="337"/>
      <c r="M295" s="337"/>
      <c r="N295" s="337"/>
      <c r="O295" s="337"/>
      <c r="P295" s="337"/>
      <c r="Q295" s="337"/>
      <c r="R295" s="337"/>
      <c r="S295" s="337"/>
      <c r="T295" s="337"/>
      <c r="U295" s="337"/>
      <c r="V295" s="337"/>
      <c r="W295" s="337"/>
      <c r="X295" s="337"/>
      <c r="Y295" s="337"/>
      <c r="Z295" s="337"/>
      <c r="AA295" s="337"/>
      <c r="AB295" s="337"/>
      <c r="AC295" s="337"/>
      <c r="AD295" s="337"/>
      <c r="AE295" s="337"/>
      <c r="AF295" s="337"/>
      <c r="AG295" s="337"/>
      <c r="AH295" s="337"/>
      <c r="AI295" s="337"/>
      <c r="AJ295" s="337"/>
    </row>
    <row r="296" spans="1:36" ht="14.1" customHeight="1" x14ac:dyDescent="0.25">
      <c r="A296" s="357"/>
      <c r="B296" s="324"/>
      <c r="C296" s="324"/>
      <c r="D296" s="347"/>
      <c r="E296" s="348"/>
      <c r="F296" s="348"/>
      <c r="G296" s="348"/>
      <c r="H296" s="348"/>
      <c r="I296" s="348"/>
      <c r="J296" s="349"/>
      <c r="K296" s="337"/>
      <c r="L296" s="337"/>
      <c r="M296" s="337"/>
      <c r="N296" s="337"/>
      <c r="O296" s="337"/>
      <c r="P296" s="337"/>
      <c r="Q296" s="337"/>
      <c r="R296" s="337"/>
      <c r="S296" s="337"/>
      <c r="T296" s="337"/>
      <c r="U296" s="337"/>
      <c r="V296" s="337"/>
      <c r="W296" s="337"/>
      <c r="X296" s="337"/>
      <c r="Y296" s="337"/>
      <c r="Z296" s="337"/>
      <c r="AA296" s="337"/>
      <c r="AB296" s="337"/>
      <c r="AC296" s="337"/>
      <c r="AD296" s="337"/>
      <c r="AE296" s="337"/>
      <c r="AF296" s="337"/>
      <c r="AG296" s="337"/>
      <c r="AH296" s="337"/>
      <c r="AI296" s="337"/>
      <c r="AJ296" s="337"/>
    </row>
    <row r="297" spans="1:36" s="336" customFormat="1" ht="14.1" customHeight="1" x14ac:dyDescent="0.25">
      <c r="A297" s="357">
        <v>410</v>
      </c>
      <c r="B297" s="324" t="s">
        <v>438</v>
      </c>
      <c r="C297" s="324"/>
      <c r="D297" s="328" t="s">
        <v>440</v>
      </c>
      <c r="E297" s="329" t="e">
        <f ca="1">LohnSt26(LohnZZ,E$37,Faktor4,LZZBrutto,LZZFreibetrag,RVStatus,KVMonat,KVStatus,KVZSatz,PVStatus,PVSachsen,AnzahlKFB,sonstBez,mehrjBez,Abfindg,vJBrutto,$A297)</f>
        <v>#NAME?</v>
      </c>
      <c r="F297" s="329" t="e">
        <f ca="1">LohnSt26(LohnZZ,F$37,Faktor4,LZZBrutto,LZZFreibetrag,RVStatus,KVMonat,KVStatus,KVZSatz,PVStatus,PVSachsen,AnzahlKFB,sonstBez,mehrjBez,Abfindg,vJBrutto,$A297)</f>
        <v>#NAME?</v>
      </c>
      <c r="G297" s="329" t="e">
        <f t="shared" ca="1" si="53"/>
        <v>#NAME?</v>
      </c>
      <c r="H297" s="329" t="e">
        <f t="shared" ca="1" si="53"/>
        <v>#NAME?</v>
      </c>
      <c r="I297" s="329" t="e">
        <f t="shared" ca="1" si="53"/>
        <v>#NAME?</v>
      </c>
      <c r="J297" s="329" t="e">
        <f t="shared" ca="1" si="53"/>
        <v>#NAME?</v>
      </c>
      <c r="K297" s="337"/>
      <c r="L297" s="337"/>
      <c r="M297" s="337"/>
      <c r="N297" s="337"/>
      <c r="O297" s="337"/>
      <c r="P297" s="337"/>
      <c r="Q297" s="337"/>
      <c r="R297" s="337"/>
      <c r="S297" s="337"/>
      <c r="T297" s="337"/>
      <c r="U297" s="337"/>
      <c r="V297" s="337"/>
      <c r="W297" s="337"/>
      <c r="X297" s="337"/>
      <c r="Y297" s="337"/>
      <c r="Z297" s="337"/>
      <c r="AA297" s="337"/>
      <c r="AB297" s="337"/>
      <c r="AC297" s="337"/>
      <c r="AD297" s="337"/>
      <c r="AE297" s="337"/>
      <c r="AF297" s="337"/>
      <c r="AG297" s="337"/>
      <c r="AH297" s="337"/>
      <c r="AI297" s="337"/>
      <c r="AJ297" s="337"/>
    </row>
    <row r="298" spans="1:36" s="326" customFormat="1" ht="14.1" customHeight="1" x14ac:dyDescent="0.25">
      <c r="A298" s="357">
        <v>411</v>
      </c>
      <c r="B298" s="324" t="s">
        <v>438</v>
      </c>
      <c r="C298" s="324" t="s">
        <v>457</v>
      </c>
      <c r="D298" s="328" t="s">
        <v>72</v>
      </c>
      <c r="E298" s="329" t="e">
        <f ca="1">LohnSt26(LohnZZ,E$37,Faktor4,LZZBrutto,LZZFreibetrag,RVStatus,KVMonat,KVStatus,KVZSatz,PVStatus,PVSachsen,AnzahlKFB,sonstBez,mehrjBez,Abfindg,vJBrutto,$A298)</f>
        <v>#NAME?</v>
      </c>
      <c r="F298" s="329" t="e">
        <f t="shared" ca="1" si="53"/>
        <v>#NAME?</v>
      </c>
      <c r="G298" s="329" t="e">
        <f t="shared" ca="1" si="53"/>
        <v>#NAME?</v>
      </c>
      <c r="H298" s="329" t="e">
        <f t="shared" ca="1" si="53"/>
        <v>#NAME?</v>
      </c>
      <c r="I298" s="329" t="e">
        <f t="shared" ca="1" si="53"/>
        <v>#NAME?</v>
      </c>
      <c r="J298" s="350" t="e">
        <f t="shared" ca="1" si="53"/>
        <v>#NAME?</v>
      </c>
      <c r="K298" s="337"/>
      <c r="L298" s="337"/>
      <c r="M298" s="337"/>
      <c r="N298" s="337"/>
      <c r="O298" s="337"/>
      <c r="P298" s="337"/>
      <c r="Q298" s="337"/>
      <c r="R298" s="337"/>
      <c r="S298" s="337"/>
      <c r="T298" s="337"/>
      <c r="U298" s="337"/>
      <c r="V298" s="337"/>
      <c r="W298" s="337"/>
      <c r="X298" s="337"/>
      <c r="Y298" s="337"/>
      <c r="Z298" s="337"/>
      <c r="AA298" s="337"/>
      <c r="AB298" s="337"/>
      <c r="AC298" s="337"/>
      <c r="AD298" s="337"/>
      <c r="AE298" s="337"/>
      <c r="AF298" s="337"/>
      <c r="AG298" s="337"/>
      <c r="AH298" s="337"/>
      <c r="AI298" s="337"/>
      <c r="AJ298" s="337"/>
    </row>
    <row r="299" spans="1:36" s="326" customFormat="1" ht="14.1" customHeight="1" x14ac:dyDescent="0.25">
      <c r="A299" s="357">
        <v>412</v>
      </c>
      <c r="B299" s="324" t="s">
        <v>438</v>
      </c>
      <c r="C299" s="324" t="s">
        <v>458</v>
      </c>
      <c r="D299" s="328" t="s">
        <v>453</v>
      </c>
      <c r="E299" s="331" t="e">
        <f t="shared" ref="E299:E305" ca="1" si="54">LohnSt26(LohnZZ,E$37,Faktor4,LZZBrutto,LZZFreibetrag,RVStatus,KVMonat,KVStatus,KVZSatz,PVStatus,PVSachsen,AnzahlKFB,sonstBez,mehrjBez,Abfindg,vJBrutto,$A299)</f>
        <v>#NAME?</v>
      </c>
      <c r="F299" s="331" t="e">
        <f t="shared" ca="1" si="53"/>
        <v>#NAME?</v>
      </c>
      <c r="G299" s="331" t="e">
        <f t="shared" ca="1" si="53"/>
        <v>#NAME?</v>
      </c>
      <c r="H299" s="331" t="e">
        <f t="shared" ca="1" si="53"/>
        <v>#NAME?</v>
      </c>
      <c r="I299" s="331" t="e">
        <f t="shared" ca="1" si="53"/>
        <v>#NAME?</v>
      </c>
      <c r="J299" s="332" t="e">
        <f t="shared" ca="1" si="53"/>
        <v>#NAME?</v>
      </c>
      <c r="K299" s="337"/>
      <c r="L299" s="337"/>
      <c r="M299" s="337"/>
      <c r="N299" s="337"/>
      <c r="O299" s="337"/>
      <c r="P299" s="337"/>
      <c r="Q299" s="337"/>
      <c r="R299" s="337"/>
      <c r="S299" s="337"/>
      <c r="T299" s="337"/>
      <c r="U299" s="337"/>
      <c r="V299" s="337"/>
      <c r="W299" s="337"/>
      <c r="X299" s="337"/>
      <c r="Y299" s="337"/>
      <c r="Z299" s="337"/>
      <c r="AA299" s="337"/>
      <c r="AB299" s="337"/>
      <c r="AC299" s="337"/>
      <c r="AD299" s="337"/>
      <c r="AE299" s="337"/>
      <c r="AF299" s="337"/>
      <c r="AG299" s="337"/>
      <c r="AH299" s="337"/>
      <c r="AI299" s="337"/>
      <c r="AJ299" s="337"/>
    </row>
    <row r="300" spans="1:36" s="326" customFormat="1" ht="14.1" customHeight="1" x14ac:dyDescent="0.25">
      <c r="A300" s="357">
        <v>413</v>
      </c>
      <c r="B300" s="324" t="s">
        <v>438</v>
      </c>
      <c r="C300" s="324" t="s">
        <v>462</v>
      </c>
      <c r="D300" s="328" t="s">
        <v>320</v>
      </c>
      <c r="E300" s="335" t="e">
        <f t="shared" ca="1" si="54"/>
        <v>#NAME?</v>
      </c>
      <c r="F300" s="335" t="e">
        <f t="shared" ca="1" si="53"/>
        <v>#NAME?</v>
      </c>
      <c r="G300" s="335" t="e">
        <f t="shared" ca="1" si="53"/>
        <v>#NAME?</v>
      </c>
      <c r="H300" s="335" t="e">
        <f t="shared" ca="1" si="53"/>
        <v>#NAME?</v>
      </c>
      <c r="I300" s="335" t="e">
        <f t="shared" ca="1" si="53"/>
        <v>#NAME?</v>
      </c>
      <c r="J300" s="335" t="e">
        <f t="shared" ca="1" si="53"/>
        <v>#NAME?</v>
      </c>
      <c r="K300" s="337"/>
      <c r="L300" s="337"/>
      <c r="M300" s="337"/>
      <c r="N300" s="337"/>
      <c r="O300" s="337"/>
      <c r="P300" s="337"/>
      <c r="Q300" s="337"/>
      <c r="R300" s="337"/>
      <c r="S300" s="337"/>
      <c r="T300" s="337"/>
      <c r="U300" s="337"/>
      <c r="V300" s="337"/>
      <c r="W300" s="337"/>
      <c r="X300" s="337"/>
      <c r="Y300" s="337"/>
      <c r="Z300" s="337"/>
      <c r="AA300" s="337"/>
      <c r="AB300" s="337"/>
      <c r="AC300" s="337"/>
      <c r="AD300" s="337"/>
      <c r="AE300" s="337"/>
      <c r="AF300" s="337"/>
      <c r="AG300" s="337"/>
      <c r="AH300" s="337"/>
      <c r="AI300" s="337"/>
      <c r="AJ300" s="337"/>
    </row>
    <row r="301" spans="1:36" s="326" customFormat="1" ht="14.1" customHeight="1" x14ac:dyDescent="0.25">
      <c r="A301" s="357">
        <v>414</v>
      </c>
      <c r="B301" s="324" t="s">
        <v>438</v>
      </c>
      <c r="C301" s="324" t="s">
        <v>460</v>
      </c>
      <c r="D301" s="328" t="s">
        <v>450</v>
      </c>
      <c r="E301" s="346" t="e">
        <f t="shared" ca="1" si="54"/>
        <v>#NAME?</v>
      </c>
      <c r="F301" s="346" t="e">
        <f ca="1">LohnSt26(LohnZZ,F$37,Faktor4,LZZBrutto,LZZFreibetrag,RVStatus,KVMonat,KVStatus,KVZSatz,PVStatus,PVSachsen,AnzahlKFB,sonstBez,mehrjBez,Abfindg,vJBrutto,$A301)</f>
        <v>#NAME?</v>
      </c>
      <c r="G301" s="346" t="e">
        <f ca="1">LohnSt26(LohnZZ,G$37,Faktor4,LZZBrutto,LZZFreibetrag,RVStatus,KVMonat,KVStatus,KVZSatz,PVStatus,PVSachsen,AnzahlKFB,sonstBez,mehrjBez,Abfindg,vJBrutto,$A301)</f>
        <v>#NAME?</v>
      </c>
      <c r="H301" s="346" t="e">
        <f ca="1">LohnSt26(LohnZZ,H$37,Faktor4,LZZBrutto,LZZFreibetrag,RVStatus,KVMonat,KVStatus,KVZSatz,PVStatus,PVSachsen,AnzahlKFB,sonstBez,mehrjBez,Abfindg,vJBrutto,$A301)</f>
        <v>#NAME?</v>
      </c>
      <c r="I301" s="346" t="e">
        <f ca="1">LohnSt26(LohnZZ,I$37,Faktor4,LZZBrutto,LZZFreibetrag,RVStatus,KVMonat,KVStatus,KVZSatz,PVStatus,PVSachsen,AnzahlKFB,sonstBez,mehrjBez,Abfindg,vJBrutto,$A301)</f>
        <v>#NAME?</v>
      </c>
      <c r="J301" s="346" t="e">
        <f ca="1">LohnSt26(LohnZZ,J$37,Faktor4,LZZBrutto,LZZFreibetrag,RVStatus,KVMonat,KVStatus,KVZSatz,PVStatus,PVSachsen,AnzahlKFB,sonstBez,mehrjBez,Abfindg,vJBrutto,$A301)</f>
        <v>#NAME?</v>
      </c>
      <c r="K301" s="337"/>
      <c r="L301" s="337"/>
      <c r="M301" s="337"/>
      <c r="N301" s="337"/>
      <c r="O301" s="337"/>
      <c r="P301" s="337"/>
      <c r="Q301" s="337"/>
      <c r="R301" s="337"/>
      <c r="S301" s="337"/>
      <c r="T301" s="337"/>
      <c r="U301" s="337"/>
      <c r="V301" s="337"/>
      <c r="W301" s="337"/>
      <c r="X301" s="337"/>
      <c r="Y301" s="337"/>
      <c r="Z301" s="337"/>
      <c r="AA301" s="337"/>
      <c r="AB301" s="337"/>
      <c r="AC301" s="337"/>
      <c r="AD301" s="337"/>
      <c r="AE301" s="337"/>
      <c r="AF301" s="337"/>
      <c r="AG301" s="337"/>
      <c r="AH301" s="337"/>
      <c r="AI301" s="337"/>
      <c r="AJ301" s="337"/>
    </row>
    <row r="302" spans="1:36" s="326" customFormat="1" ht="14.1" customHeight="1" x14ac:dyDescent="0.25">
      <c r="A302" s="357">
        <v>415</v>
      </c>
      <c r="B302" s="324" t="s">
        <v>438</v>
      </c>
      <c r="C302" s="324" t="s">
        <v>459</v>
      </c>
      <c r="D302" s="328" t="s">
        <v>484</v>
      </c>
      <c r="E302" s="346" t="e">
        <f t="shared" ca="1" si="54"/>
        <v>#NAME?</v>
      </c>
      <c r="F302" s="346" t="e">
        <f ca="1">LohnSt26(LohnZZ,F$37,Faktor4,LZZBrutto,LZZFreibetrag,RVStatus,KVMonat,KVStatus,KVZSatz,PVStatus,PVSachsen,AnzahlKFB,sonstBez,mehrjBez,Abfindg,vJBrutto,$A302)</f>
        <v>#NAME?</v>
      </c>
      <c r="G302" s="346" t="e">
        <f ca="1">LohnSt26(LohnZZ,G$37,Faktor4,LZZBrutto,LZZFreibetrag,RVStatus,KVMonat,KVStatus,KVZSatz,PVStatus,PVSachsen,AnzahlKFB,sonstBez,mehrjBez,Abfindg,vJBrutto,$A302)</f>
        <v>#NAME?</v>
      </c>
      <c r="H302" s="346" t="e">
        <f t="shared" ca="1" si="53"/>
        <v>#NAME?</v>
      </c>
      <c r="I302" s="346" t="e">
        <f t="shared" ca="1" si="53"/>
        <v>#NAME?</v>
      </c>
      <c r="J302" s="351" t="e">
        <f t="shared" ca="1" si="53"/>
        <v>#NAME?</v>
      </c>
      <c r="K302" s="337"/>
      <c r="L302" s="337"/>
      <c r="M302" s="337"/>
      <c r="N302" s="337"/>
      <c r="O302" s="337"/>
      <c r="P302" s="337"/>
      <c r="Q302" s="337"/>
      <c r="R302" s="337"/>
      <c r="S302" s="337"/>
      <c r="T302" s="337"/>
      <c r="U302" s="337"/>
      <c r="V302" s="337"/>
      <c r="W302" s="337"/>
      <c r="X302" s="337"/>
      <c r="Y302" s="337"/>
      <c r="Z302" s="337"/>
      <c r="AA302" s="337"/>
      <c r="AB302" s="337"/>
      <c r="AC302" s="337"/>
      <c r="AD302" s="337"/>
      <c r="AE302" s="337"/>
      <c r="AF302" s="337"/>
      <c r="AG302" s="337"/>
      <c r="AH302" s="337"/>
      <c r="AI302" s="337"/>
      <c r="AJ302" s="337"/>
    </row>
    <row r="303" spans="1:36" s="326" customFormat="1" ht="14.1" customHeight="1" x14ac:dyDescent="0.25">
      <c r="A303" s="357">
        <v>416</v>
      </c>
      <c r="B303" s="324" t="s">
        <v>438</v>
      </c>
      <c r="C303" s="324" t="s">
        <v>461</v>
      </c>
      <c r="D303" s="328" t="s">
        <v>449</v>
      </c>
      <c r="E303" s="346" t="e">
        <f t="shared" ca="1" si="54"/>
        <v>#NAME?</v>
      </c>
      <c r="F303" s="346" t="e">
        <f t="shared" ca="1" si="53"/>
        <v>#NAME?</v>
      </c>
      <c r="G303" s="346" t="e">
        <f t="shared" ca="1" si="53"/>
        <v>#NAME?</v>
      </c>
      <c r="H303" s="346" t="e">
        <f t="shared" ca="1" si="53"/>
        <v>#NAME?</v>
      </c>
      <c r="I303" s="346" t="e">
        <f t="shared" ca="1" si="53"/>
        <v>#NAME?</v>
      </c>
      <c r="J303" s="346" t="e">
        <f t="shared" ca="1" si="53"/>
        <v>#NAME?</v>
      </c>
      <c r="K303" s="337"/>
      <c r="L303" s="337"/>
      <c r="M303" s="337"/>
      <c r="N303" s="337"/>
      <c r="O303" s="337"/>
      <c r="P303" s="337"/>
      <c r="Q303" s="337"/>
      <c r="R303" s="337"/>
      <c r="S303" s="337"/>
      <c r="T303" s="337"/>
      <c r="U303" s="337"/>
      <c r="V303" s="337"/>
      <c r="W303" s="337"/>
      <c r="X303" s="337"/>
      <c r="Y303" s="337"/>
      <c r="Z303" s="337"/>
      <c r="AA303" s="337"/>
      <c r="AB303" s="337"/>
      <c r="AC303" s="337"/>
      <c r="AD303" s="337"/>
      <c r="AE303" s="337"/>
      <c r="AF303" s="337"/>
      <c r="AG303" s="337"/>
      <c r="AH303" s="337"/>
      <c r="AI303" s="337"/>
      <c r="AJ303" s="337"/>
    </row>
    <row r="304" spans="1:36" s="326" customFormat="1" ht="14.1" customHeight="1" x14ac:dyDescent="0.25">
      <c r="A304" s="357">
        <v>417</v>
      </c>
      <c r="B304" s="324" t="s">
        <v>438</v>
      </c>
      <c r="C304" s="324" t="s">
        <v>463</v>
      </c>
      <c r="D304" s="328" t="s">
        <v>433</v>
      </c>
      <c r="E304" s="346" t="e">
        <f t="shared" ca="1" si="54"/>
        <v>#NAME?</v>
      </c>
      <c r="F304" s="346" t="e">
        <f t="shared" ref="F304:J305" ca="1" si="55">LohnSt26(LohnZZ,F$37,Faktor4,LZZBrutto,LZZFreibetrag,RVStatus,KVMonat,KVStatus,KVZSatz,PVStatus,PVSachsen,AnzahlKFB,sonstBez,mehrjBez,Abfindg,vJBrutto,$A304)</f>
        <v>#NAME?</v>
      </c>
      <c r="G304" s="346" t="e">
        <f t="shared" ca="1" si="55"/>
        <v>#NAME?</v>
      </c>
      <c r="H304" s="346" t="e">
        <f t="shared" ca="1" si="55"/>
        <v>#NAME?</v>
      </c>
      <c r="I304" s="346" t="e">
        <f t="shared" ca="1" si="55"/>
        <v>#NAME?</v>
      </c>
      <c r="J304" s="346" t="e">
        <f t="shared" ca="1" si="55"/>
        <v>#NAME?</v>
      </c>
      <c r="K304" s="337"/>
      <c r="L304" s="337"/>
      <c r="M304" s="337"/>
      <c r="N304" s="337"/>
      <c r="O304" s="337"/>
      <c r="P304" s="337"/>
      <c r="Q304" s="337"/>
      <c r="R304" s="337"/>
      <c r="S304" s="337"/>
      <c r="T304" s="337"/>
      <c r="U304" s="337"/>
      <c r="V304" s="337"/>
      <c r="W304" s="337"/>
      <c r="X304" s="337"/>
      <c r="Y304" s="337"/>
      <c r="Z304" s="337"/>
      <c r="AA304" s="337"/>
      <c r="AB304" s="337"/>
      <c r="AC304" s="337"/>
      <c r="AD304" s="337"/>
      <c r="AE304" s="337"/>
      <c r="AF304" s="337"/>
      <c r="AG304" s="337"/>
      <c r="AH304" s="337"/>
      <c r="AI304" s="337"/>
      <c r="AJ304" s="337"/>
    </row>
    <row r="305" spans="1:36" s="326" customFormat="1" ht="14.1" customHeight="1" x14ac:dyDescent="0.25">
      <c r="A305" s="357">
        <v>418</v>
      </c>
      <c r="B305" s="324" t="s">
        <v>438</v>
      </c>
      <c r="C305" s="324" t="e">
        <f ca="1">"VSPKVPV + VSPR "&amp; E304&amp;" + "&amp;E287</f>
        <v>#NAME?</v>
      </c>
      <c r="D305" s="384" t="s">
        <v>464</v>
      </c>
      <c r="E305" s="386" t="e">
        <f t="shared" ca="1" si="54"/>
        <v>#NAME?</v>
      </c>
      <c r="F305" s="346" t="e">
        <f t="shared" ca="1" si="55"/>
        <v>#NAME?</v>
      </c>
      <c r="G305" s="346" t="e">
        <f t="shared" ca="1" si="55"/>
        <v>#NAME?</v>
      </c>
      <c r="H305" s="346" t="e">
        <f t="shared" ca="1" si="55"/>
        <v>#NAME?</v>
      </c>
      <c r="I305" s="346" t="e">
        <f t="shared" ca="1" si="55"/>
        <v>#NAME?</v>
      </c>
      <c r="J305" s="346" t="e">
        <f t="shared" ca="1" si="55"/>
        <v>#NAME?</v>
      </c>
      <c r="K305" s="337"/>
      <c r="L305" s="337"/>
      <c r="M305" s="337"/>
      <c r="N305" s="337"/>
      <c r="O305" s="337"/>
      <c r="P305" s="337"/>
      <c r="Q305" s="337"/>
      <c r="R305" s="337"/>
      <c r="S305" s="337"/>
      <c r="T305" s="337"/>
      <c r="U305" s="337"/>
      <c r="V305" s="337"/>
      <c r="W305" s="337"/>
      <c r="X305" s="337"/>
      <c r="Y305" s="337"/>
      <c r="Z305" s="337"/>
      <c r="AA305" s="337"/>
      <c r="AB305" s="337"/>
      <c r="AC305" s="337"/>
      <c r="AD305" s="337"/>
      <c r="AE305" s="337"/>
      <c r="AF305" s="337"/>
      <c r="AG305" s="337"/>
      <c r="AH305" s="337"/>
      <c r="AI305" s="337"/>
      <c r="AJ305" s="337"/>
    </row>
    <row r="306" spans="1:36" s="326" customFormat="1" ht="14.1" customHeight="1" x14ac:dyDescent="0.25">
      <c r="A306" s="357"/>
      <c r="B306" s="324"/>
      <c r="C306" s="324"/>
      <c r="D306" s="328"/>
      <c r="E306" s="344"/>
      <c r="F306" s="344"/>
      <c r="G306" s="344"/>
      <c r="H306" s="344"/>
      <c r="I306" s="344"/>
      <c r="J306" s="344"/>
      <c r="K306" s="337"/>
      <c r="L306" s="337"/>
      <c r="M306" s="337"/>
      <c r="N306" s="337"/>
      <c r="O306" s="337"/>
      <c r="P306" s="337"/>
      <c r="Q306" s="337"/>
      <c r="R306" s="337"/>
      <c r="S306" s="337"/>
      <c r="T306" s="337"/>
      <c r="U306" s="337"/>
      <c r="V306" s="337"/>
      <c r="W306" s="337"/>
      <c r="X306" s="337"/>
      <c r="Y306" s="337"/>
      <c r="Z306" s="337"/>
      <c r="AA306" s="337"/>
      <c r="AB306" s="337"/>
      <c r="AC306" s="337"/>
      <c r="AD306" s="337"/>
      <c r="AE306" s="337"/>
      <c r="AF306" s="337"/>
      <c r="AG306" s="337"/>
      <c r="AH306" s="337"/>
      <c r="AI306" s="337"/>
      <c r="AJ306" s="337"/>
    </row>
    <row r="307" spans="1:36" s="326" customFormat="1" ht="14.1" customHeight="1" x14ac:dyDescent="0.25">
      <c r="A307" s="357"/>
      <c r="B307" s="324" t="s">
        <v>0</v>
      </c>
      <c r="C307" s="324"/>
      <c r="D307" s="328"/>
      <c r="E307" s="352"/>
      <c r="F307" s="352"/>
      <c r="G307" s="352"/>
      <c r="H307" s="352"/>
      <c r="I307" s="352"/>
      <c r="J307" s="353"/>
      <c r="K307" s="337"/>
      <c r="L307" s="337"/>
      <c r="M307" s="337"/>
      <c r="N307" s="337"/>
      <c r="O307" s="337"/>
      <c r="P307" s="337"/>
      <c r="Q307" s="337"/>
      <c r="R307" s="337"/>
      <c r="S307" s="337"/>
      <c r="T307" s="337"/>
      <c r="U307" s="337"/>
      <c r="V307" s="337"/>
      <c r="W307" s="337"/>
      <c r="X307" s="337"/>
      <c r="Y307" s="337"/>
      <c r="Z307" s="337"/>
      <c r="AA307" s="337"/>
      <c r="AB307" s="337"/>
      <c r="AC307" s="337"/>
      <c r="AD307" s="337"/>
      <c r="AE307" s="337"/>
      <c r="AF307" s="337"/>
      <c r="AG307" s="337"/>
      <c r="AH307" s="337"/>
      <c r="AI307" s="337"/>
      <c r="AJ307" s="337"/>
    </row>
    <row r="308" spans="1:36" s="336" customFormat="1" ht="14.1" customHeight="1" x14ac:dyDescent="0.25">
      <c r="A308" s="357">
        <v>420</v>
      </c>
      <c r="B308" s="324" t="s">
        <v>468</v>
      </c>
      <c r="C308" s="324" t="s">
        <v>0</v>
      </c>
      <c r="D308" s="336" t="s">
        <v>72</v>
      </c>
      <c r="E308" s="361" t="e">
        <f t="shared" ref="E308:E310" ca="1" si="56">LohnSt26(LohnZZ,E$37,Faktor4,LZZBrutto,LZZFreibetrag,RVStatus,KVMonat,KVStatus,KVZSatz,PVStatus,PVSachsen,AnzahlKFB,sonstBez,mehrjBez,Abfindg,vJBrutto,$A308)</f>
        <v>#NAME?</v>
      </c>
      <c r="F308" s="361" t="e">
        <f t="shared" ref="F308:J308" ca="1" si="57">LohnSt26(LohnZZ,F$37,Faktor4,LZZBrutto,LZZFreibetrag,RVStatus,KVMonat,KVStatus,KVZSatz,PVStatus,PVSachsen,AnzahlKFB,sonstBez,mehrjBez,Abfindg,vJBrutto,$A308)</f>
        <v>#NAME?</v>
      </c>
      <c r="G308" s="361" t="e">
        <f t="shared" ca="1" si="57"/>
        <v>#NAME?</v>
      </c>
      <c r="H308" s="361" t="e">
        <f t="shared" ca="1" si="57"/>
        <v>#NAME?</v>
      </c>
      <c r="I308" s="361" t="e">
        <f t="shared" ca="1" si="57"/>
        <v>#NAME?</v>
      </c>
      <c r="J308" s="361" t="e">
        <f t="shared" ca="1" si="57"/>
        <v>#NAME?</v>
      </c>
      <c r="K308" s="337"/>
      <c r="L308" s="337"/>
      <c r="M308" s="337"/>
      <c r="N308" s="337"/>
      <c r="O308" s="337"/>
      <c r="P308" s="337"/>
      <c r="Q308" s="337"/>
      <c r="R308" s="337"/>
      <c r="S308" s="337"/>
      <c r="T308" s="337"/>
      <c r="U308" s="337"/>
      <c r="V308" s="337"/>
      <c r="W308" s="337"/>
      <c r="X308" s="337"/>
      <c r="Y308" s="337"/>
      <c r="Z308" s="337"/>
      <c r="AA308" s="337"/>
      <c r="AB308" s="337"/>
      <c r="AC308" s="337"/>
      <c r="AD308" s="337"/>
      <c r="AE308" s="337"/>
      <c r="AF308" s="337"/>
      <c r="AG308" s="337"/>
      <c r="AH308" s="337"/>
      <c r="AI308" s="337"/>
      <c r="AJ308" s="337"/>
    </row>
    <row r="309" spans="1:36" s="337" customFormat="1" ht="14.1" customHeight="1" x14ac:dyDescent="0.25">
      <c r="A309" s="357">
        <v>421</v>
      </c>
      <c r="B309" s="324" t="s">
        <v>468</v>
      </c>
      <c r="C309" s="324" t="s">
        <v>489</v>
      </c>
      <c r="D309" s="328" t="s">
        <v>435</v>
      </c>
      <c r="E309" s="346" t="e">
        <f ca="1">LohnSt26(LohnZZ,E$37,Faktor4,LZZBrutto,LZZFreibetrag,RVStatus,KVMonat,KVStatus,KVZSatz,PVStatus,PVSachsen,AnzahlKFB,sonstBez,mehrjBez,Abfindg,vJBrutto,$A309)</f>
        <v>#NAME?</v>
      </c>
      <c r="F309" s="346" t="e">
        <f ca="1">LohnSt26(LohnZZ,F$37,Faktor4,LZZBrutto,LZZFreibetrag,RVStatus,KVMonat,KVStatus,KVZSatz,PVStatus,PVSachsen,AnzahlKFB,sonstBez,mehrjBez,Abfindg,vJBrutto,$A309)</f>
        <v>#NAME?</v>
      </c>
      <c r="G309" s="346" t="e">
        <f t="shared" ca="1" si="53"/>
        <v>#NAME?</v>
      </c>
      <c r="H309" s="346" t="e">
        <f t="shared" ca="1" si="53"/>
        <v>#NAME?</v>
      </c>
      <c r="I309" s="346" t="e">
        <f t="shared" ca="1" si="53"/>
        <v>#NAME?</v>
      </c>
      <c r="J309" s="346" t="e">
        <f t="shared" ca="1" si="53"/>
        <v>#NAME?</v>
      </c>
    </row>
    <row r="310" spans="1:36" s="337" customFormat="1" ht="14.1" customHeight="1" x14ac:dyDescent="0.25">
      <c r="A310" s="357">
        <v>422</v>
      </c>
      <c r="B310" s="324" t="s">
        <v>468</v>
      </c>
      <c r="C310" s="324" t="s">
        <v>463</v>
      </c>
      <c r="D310" s="328" t="s">
        <v>433</v>
      </c>
      <c r="E310" s="346" t="e">
        <f t="shared" ca="1" si="56"/>
        <v>#NAME?</v>
      </c>
      <c r="F310" s="346" t="e">
        <f ca="1">LohnSt26(LohnZZ,F$37,Faktor4,LZZBrutto,LZZFreibetrag,RVStatus,KVMonat,KVStatus,KVZSatz,PVStatus,PVSachsen,AnzahlKFB,sonstBez,mehrjBez,Abfindg,vJBrutto,$A310)</f>
        <v>#NAME?</v>
      </c>
      <c r="G310" s="346" t="e">
        <f t="shared" ca="1" si="53"/>
        <v>#NAME?</v>
      </c>
      <c r="H310" s="346" t="e">
        <f t="shared" ca="1" si="53"/>
        <v>#NAME?</v>
      </c>
      <c r="I310" s="346" t="e">
        <f t="shared" ca="1" si="53"/>
        <v>#NAME?</v>
      </c>
      <c r="J310" s="346" t="e">
        <f t="shared" ca="1" si="53"/>
        <v>#NAME?</v>
      </c>
    </row>
    <row r="311" spans="1:36" s="337" customFormat="1" ht="14.1" customHeight="1" x14ac:dyDescent="0.25">
      <c r="A311" s="357">
        <v>423</v>
      </c>
      <c r="B311" s="324" t="s">
        <v>468</v>
      </c>
      <c r="C311" s="324" t="s">
        <v>487</v>
      </c>
      <c r="D311" s="328" t="s">
        <v>436</v>
      </c>
      <c r="E311" s="346" t="e">
        <f t="shared" ref="E311:E316" ca="1" si="58">LohnSt26(LohnZZ,E$37,Faktor4,LZZBrutto,LZZFreibetrag,RVStatus,KVMonat,KVStatus,KVZSatz,PVStatus,PVSachsen,AnzahlKFB,sonstBez,mehrjBez,Abfindg,vJBrutto,$A311)</f>
        <v>#NAME?</v>
      </c>
      <c r="F311" s="346" t="e">
        <f ca="1">LohnSt26(LohnZZ,F$37,Faktor4,LZZBrutto,LZZFreibetrag,RVStatus,KVMonat,KVStatus,KVZSatz,PVStatus,PVSachsen,AnzahlKFB,sonstBez,mehrjBez,Abfindg,vJBrutto,$A311)</f>
        <v>#NAME?</v>
      </c>
      <c r="G311" s="346" t="e">
        <f ca="1">LohnSt26(LohnZZ,G$37,Faktor4,LZZBrutto,LZZFreibetrag,RVStatus,KVMonat,KVStatus,KVZSatz,PVStatus,PVSachsen,AnzahlKFB,sonstBez,mehrjBez,Abfindg,vJBrutto,$A311)</f>
        <v>#NAME?</v>
      </c>
      <c r="H311" s="346" t="e">
        <f ca="1">LohnSt26(LohnZZ,H$37,Faktor4,LZZBrutto,LZZFreibetrag,RVStatus,KVMonat,KVStatus,KVZSatz,PVStatus,PVSachsen,AnzahlKFB,sonstBez,mehrjBez,Abfindg,vJBrutto,$A311)</f>
        <v>#NAME?</v>
      </c>
      <c r="I311" s="346" t="e">
        <f ca="1">LohnSt26(LohnZZ,I$37,Faktor4,LZZBrutto,LZZFreibetrag,RVStatus,KVMonat,KVStatus,KVZSatz,PVStatus,PVSachsen,AnzahlKFB,sonstBez,mehrjBez,Abfindg,vJBrutto,$A311)</f>
        <v>#NAME?</v>
      </c>
      <c r="J311" s="346" t="e">
        <f ca="1">LohnSt26(LohnZZ,J$37,Faktor4,LZZBrutto,LZZFreibetrag,RVStatus,KVMonat,KVStatus,KVZSatz,PVStatus,PVSachsen,AnzahlKFB,sonstBez,mehrjBez,Abfindg,vJBrutto,$A311)</f>
        <v>#NAME?</v>
      </c>
    </row>
    <row r="312" spans="1:36" s="337" customFormat="1" ht="14.1" customHeight="1" x14ac:dyDescent="0.25">
      <c r="A312" s="357">
        <v>424</v>
      </c>
      <c r="B312" s="324" t="s">
        <v>468</v>
      </c>
      <c r="C312" s="324" t="s">
        <v>478</v>
      </c>
      <c r="D312" s="328" t="s">
        <v>436</v>
      </c>
      <c r="E312" s="346" t="e">
        <f t="shared" ca="1" si="58"/>
        <v>#NAME?</v>
      </c>
      <c r="F312" s="346" t="e">
        <f t="shared" ca="1" si="53"/>
        <v>#NAME?</v>
      </c>
      <c r="G312" s="346" t="e">
        <f t="shared" ca="1" si="53"/>
        <v>#NAME?</v>
      </c>
      <c r="H312" s="346" t="e">
        <f t="shared" ca="1" si="53"/>
        <v>#NAME?</v>
      </c>
      <c r="I312" s="346" t="e">
        <f t="shared" ca="1" si="53"/>
        <v>#NAME?</v>
      </c>
      <c r="J312" s="351" t="e">
        <f t="shared" ca="1" si="53"/>
        <v>#NAME?</v>
      </c>
    </row>
    <row r="313" spans="1:36" s="337" customFormat="1" ht="14.1" customHeight="1" x14ac:dyDescent="0.25">
      <c r="A313" s="357">
        <v>425</v>
      </c>
      <c r="B313" s="324" t="s">
        <v>468</v>
      </c>
      <c r="C313" s="324" t="s">
        <v>488</v>
      </c>
      <c r="D313" s="328" t="s">
        <v>434</v>
      </c>
      <c r="E313" s="346" t="e">
        <f t="shared" ca="1" si="58"/>
        <v>#NAME?</v>
      </c>
      <c r="F313" s="346" t="e">
        <f t="shared" ca="1" si="53"/>
        <v>#NAME?</v>
      </c>
      <c r="G313" s="346" t="e">
        <f t="shared" ca="1" si="53"/>
        <v>#NAME?</v>
      </c>
      <c r="H313" s="346" t="e">
        <f t="shared" ca="1" si="53"/>
        <v>#NAME?</v>
      </c>
      <c r="I313" s="346" t="e">
        <f t="shared" ca="1" si="53"/>
        <v>#NAME?</v>
      </c>
      <c r="J313" s="346" t="e">
        <f t="shared" ca="1" si="53"/>
        <v>#NAME?</v>
      </c>
    </row>
    <row r="314" spans="1:36" s="337" customFormat="1" ht="14.1" customHeight="1" x14ac:dyDescent="0.25">
      <c r="A314" s="357">
        <v>426</v>
      </c>
      <c r="B314" s="324" t="s">
        <v>468</v>
      </c>
      <c r="C314" s="324" t="s">
        <v>479</v>
      </c>
      <c r="D314" s="328" t="s">
        <v>441</v>
      </c>
      <c r="E314" s="346" t="e">
        <f t="shared" ca="1" si="58"/>
        <v>#NAME?</v>
      </c>
      <c r="F314" s="346" t="e">
        <f t="shared" ca="1" si="53"/>
        <v>#NAME?</v>
      </c>
      <c r="G314" s="346" t="e">
        <f t="shared" ca="1" si="53"/>
        <v>#NAME?</v>
      </c>
      <c r="H314" s="346" t="e">
        <f t="shared" ca="1" si="53"/>
        <v>#NAME?</v>
      </c>
      <c r="I314" s="346" t="e">
        <f t="shared" ca="1" si="53"/>
        <v>#NAME?</v>
      </c>
      <c r="J314" s="346" t="e">
        <f t="shared" ca="1" si="53"/>
        <v>#NAME?</v>
      </c>
    </row>
    <row r="315" spans="1:36" s="337" customFormat="1" ht="14.1" customHeight="1" x14ac:dyDescent="0.25">
      <c r="A315" s="357">
        <v>427</v>
      </c>
      <c r="B315" s="324" t="s">
        <v>468</v>
      </c>
      <c r="C315" s="324" t="s">
        <v>490</v>
      </c>
      <c r="D315" s="384" t="s">
        <v>73</v>
      </c>
      <c r="E315" s="386" t="e">
        <f t="shared" ca="1" si="58"/>
        <v>#NAME?</v>
      </c>
      <c r="F315" s="346" t="e">
        <f ca="1">LohnSt26(LohnZZ,F$37,Faktor4,LZZBrutto,LZZFreibetrag,RVStatus,KVMonat,KVStatus,KVZSatz,PVStatus,PVSachsen,AnzahlKFB,sonstBez,mehrjBez,Abfindg,vJBrutto,$A315)</f>
        <v>#NAME?</v>
      </c>
      <c r="G315" s="346" t="e">
        <f t="shared" ca="1" si="53"/>
        <v>#NAME?</v>
      </c>
      <c r="H315" s="346" t="e">
        <f t="shared" ca="1" si="53"/>
        <v>#NAME?</v>
      </c>
      <c r="I315" s="346" t="e">
        <f t="shared" ca="1" si="53"/>
        <v>#NAME?</v>
      </c>
      <c r="J315" s="346" t="e">
        <f t="shared" ca="1" si="53"/>
        <v>#NAME?</v>
      </c>
    </row>
    <row r="316" spans="1:36" s="337" customFormat="1" ht="14.1" customHeight="1" x14ac:dyDescent="0.25">
      <c r="A316" s="357">
        <v>428</v>
      </c>
      <c r="B316" s="324" t="s">
        <v>468</v>
      </c>
      <c r="C316" s="324" t="s">
        <v>451</v>
      </c>
      <c r="D316" s="384" t="s">
        <v>73</v>
      </c>
      <c r="E316" s="386" t="e">
        <f t="shared" ca="1" si="58"/>
        <v>#NAME?</v>
      </c>
      <c r="F316" s="346" t="e">
        <f t="shared" ca="1" si="53"/>
        <v>#NAME?</v>
      </c>
      <c r="G316" s="346" t="e">
        <f t="shared" ca="1" si="53"/>
        <v>#NAME?</v>
      </c>
      <c r="H316" s="346" t="e">
        <f t="shared" ca="1" si="53"/>
        <v>#NAME?</v>
      </c>
      <c r="I316" s="346" t="e">
        <f t="shared" ca="1" si="53"/>
        <v>#NAME?</v>
      </c>
      <c r="J316" s="346" t="e">
        <f t="shared" ca="1" si="53"/>
        <v>#NAME?</v>
      </c>
    </row>
    <row r="317" spans="1:36" s="337" customFormat="1" ht="14.1" customHeight="1" x14ac:dyDescent="0.25">
      <c r="A317" s="357"/>
      <c r="B317" s="324"/>
      <c r="C317" s="325"/>
      <c r="D317" s="328"/>
      <c r="E317" s="333"/>
      <c r="F317" s="333"/>
      <c r="G317" s="333"/>
      <c r="H317" s="333"/>
      <c r="I317" s="333"/>
      <c r="J317" s="333"/>
    </row>
    <row r="318" spans="1:36" s="337" customFormat="1" ht="14.1" customHeight="1" x14ac:dyDescent="0.25">
      <c r="A318" s="357"/>
      <c r="B318" s="324"/>
      <c r="C318" s="325"/>
      <c r="D318" s="328"/>
      <c r="E318" s="329"/>
      <c r="F318" s="329"/>
      <c r="G318" s="329"/>
      <c r="H318" s="329"/>
      <c r="I318" s="329"/>
      <c r="J318" s="329"/>
    </row>
    <row r="319" spans="1:36" s="345" customFormat="1" ht="14.1" customHeight="1" x14ac:dyDescent="0.25">
      <c r="A319" s="357">
        <v>430</v>
      </c>
      <c r="B319" s="324"/>
      <c r="C319" s="324"/>
      <c r="D319" s="324"/>
      <c r="E319" s="324"/>
      <c r="F319" s="324"/>
      <c r="G319" s="324"/>
      <c r="H319" s="324"/>
      <c r="I319" s="324"/>
      <c r="J319" s="324"/>
      <c r="K319" s="337"/>
      <c r="L319" s="337"/>
      <c r="M319" s="337"/>
      <c r="N319" s="337"/>
      <c r="O319" s="337"/>
      <c r="P319" s="337"/>
      <c r="Q319" s="337"/>
      <c r="R319" s="337"/>
      <c r="S319" s="337"/>
      <c r="T319" s="337"/>
      <c r="U319" s="337"/>
      <c r="V319" s="337"/>
      <c r="W319" s="337"/>
      <c r="X319" s="337"/>
      <c r="Y319" s="337"/>
      <c r="Z319" s="337"/>
      <c r="AA319" s="337"/>
      <c r="AB319" s="337"/>
      <c r="AC319" s="337"/>
      <c r="AD319" s="337"/>
      <c r="AE319" s="337"/>
      <c r="AF319" s="337"/>
      <c r="AG319" s="337"/>
      <c r="AH319" s="337"/>
      <c r="AI319" s="337"/>
      <c r="AJ319" s="337"/>
    </row>
    <row r="320" spans="1:36" s="337" customFormat="1" ht="14.1" customHeight="1" x14ac:dyDescent="0.25">
      <c r="A320" s="357">
        <v>431</v>
      </c>
      <c r="B320" s="324"/>
      <c r="C320" s="325"/>
      <c r="D320" s="336"/>
      <c r="E320" s="338"/>
      <c r="F320" s="338"/>
      <c r="G320" s="338"/>
      <c r="H320" s="338"/>
      <c r="I320" s="338"/>
      <c r="J320" s="338"/>
    </row>
    <row r="321" spans="1:10" s="337" customFormat="1" ht="14.1" customHeight="1" x14ac:dyDescent="0.25">
      <c r="A321" s="357">
        <v>432</v>
      </c>
      <c r="B321" s="324"/>
      <c r="C321" s="324"/>
      <c r="D321" s="336"/>
      <c r="E321" s="338"/>
      <c r="F321" s="338"/>
      <c r="G321" s="338"/>
      <c r="H321" s="338"/>
      <c r="I321" s="338"/>
      <c r="J321" s="338"/>
    </row>
    <row r="322" spans="1:10" s="337" customFormat="1" ht="14.1" customHeight="1" x14ac:dyDescent="0.25">
      <c r="A322" s="357">
        <v>433</v>
      </c>
      <c r="B322" s="324"/>
      <c r="C322" s="325"/>
      <c r="D322" s="336"/>
      <c r="E322" s="338"/>
      <c r="F322" s="338"/>
      <c r="G322" s="338"/>
      <c r="H322" s="338"/>
      <c r="I322" s="338"/>
      <c r="J322" s="338"/>
    </row>
    <row r="323" spans="1:10" s="337" customFormat="1" ht="14.1" customHeight="1" x14ac:dyDescent="0.25">
      <c r="A323" s="357">
        <v>434</v>
      </c>
      <c r="B323" s="324"/>
      <c r="C323" s="325"/>
      <c r="D323" s="336"/>
      <c r="E323" s="338"/>
      <c r="F323" s="338"/>
      <c r="G323" s="338"/>
      <c r="H323" s="338"/>
      <c r="I323" s="338"/>
      <c r="J323" s="338"/>
    </row>
    <row r="324" spans="1:10" s="337" customFormat="1" ht="14.1" customHeight="1" x14ac:dyDescent="0.25">
      <c r="A324" s="357">
        <v>435</v>
      </c>
      <c r="B324" s="324"/>
      <c r="C324" s="325"/>
      <c r="D324" s="336"/>
      <c r="E324" s="338"/>
      <c r="F324" s="338"/>
      <c r="G324" s="338"/>
      <c r="H324" s="338"/>
      <c r="I324" s="338"/>
      <c r="J324" s="338"/>
    </row>
    <row r="325" spans="1:10" s="337" customFormat="1" ht="14.1" customHeight="1" x14ac:dyDescent="0.25">
      <c r="A325" s="357">
        <v>436</v>
      </c>
      <c r="B325" s="324"/>
      <c r="C325" s="325"/>
      <c r="D325" s="336"/>
      <c r="E325" s="338"/>
      <c r="F325" s="338"/>
      <c r="G325" s="338"/>
      <c r="H325" s="338"/>
      <c r="I325" s="338"/>
      <c r="J325" s="338"/>
    </row>
    <row r="326" spans="1:10" s="337" customFormat="1" ht="14.1" customHeight="1" x14ac:dyDescent="0.25">
      <c r="A326" s="357">
        <v>437</v>
      </c>
      <c r="B326" s="324"/>
      <c r="C326" s="338"/>
      <c r="D326" s="338"/>
      <c r="E326" s="338"/>
      <c r="F326" s="338"/>
      <c r="G326" s="338"/>
      <c r="H326" s="338"/>
      <c r="I326" s="338"/>
      <c r="J326" s="338"/>
    </row>
    <row r="327" spans="1:10" s="337" customFormat="1" ht="14.1" customHeight="1" x14ac:dyDescent="0.25">
      <c r="A327" s="357">
        <v>438</v>
      </c>
      <c r="B327" s="354"/>
      <c r="C327" s="338"/>
      <c r="D327" s="338"/>
      <c r="E327" s="355"/>
      <c r="F327" s="338"/>
      <c r="G327" s="338"/>
      <c r="H327" s="338"/>
      <c r="I327" s="338"/>
      <c r="J327" s="338"/>
    </row>
    <row r="328" spans="1:10" s="337" customFormat="1" ht="14.1" customHeight="1" x14ac:dyDescent="0.25">
      <c r="A328" s="357">
        <v>439</v>
      </c>
      <c r="B328" s="354"/>
      <c r="C328" s="338"/>
      <c r="D328" s="338"/>
      <c r="E328" s="355"/>
      <c r="F328" s="338"/>
      <c r="G328" s="338"/>
      <c r="H328" s="338"/>
      <c r="I328" s="338"/>
      <c r="J328" s="338"/>
    </row>
    <row r="329" spans="1:10" ht="26.1" customHeight="1" x14ac:dyDescent="0.25">
      <c r="A329" s="327"/>
      <c r="B329" s="338"/>
      <c r="C329" s="338"/>
      <c r="D329" s="338"/>
      <c r="E329" s="356"/>
      <c r="F329" s="148"/>
      <c r="G329" s="148"/>
      <c r="H329" s="148"/>
      <c r="I329" s="148"/>
      <c r="J329" s="148"/>
    </row>
    <row r="330" spans="1:10" ht="14.1" customHeight="1" x14ac:dyDescent="0.25">
      <c r="A330" s="193">
        <v>500</v>
      </c>
      <c r="B330" s="118" t="s">
        <v>256</v>
      </c>
      <c r="C330" s="314" t="s">
        <v>393</v>
      </c>
      <c r="D330" s="315" t="s">
        <v>196</v>
      </c>
      <c r="E330" s="119" t="e">
        <f t="shared" ref="E330:J339" ca="1" si="59">LohnSt26(LohnZZ,E$37,Faktor4,LZZBrutto,LZZFreibetrag,RVStatus,KVMonat,KVStatus,KVZSatz,PVStatus,PVSachsen,AnzahlKFB,sonstBez,mehrjBez,Abfindg,vJBrutto,$A330)</f>
        <v>#NAME?</v>
      </c>
      <c r="F330" s="119" t="e">
        <f t="shared" ca="1" si="59"/>
        <v>#NAME?</v>
      </c>
      <c r="G330" s="119" t="e">
        <f t="shared" ca="1" si="59"/>
        <v>#NAME?</v>
      </c>
      <c r="H330" s="119" t="e">
        <f t="shared" ca="1" si="59"/>
        <v>#NAME?</v>
      </c>
      <c r="I330" s="119" t="e">
        <f t="shared" ca="1" si="59"/>
        <v>#NAME?</v>
      </c>
      <c r="J330" s="119" t="e">
        <f t="shared" ca="1" si="59"/>
        <v>#NAME?</v>
      </c>
    </row>
    <row r="331" spans="1:10" ht="14.1" customHeight="1" x14ac:dyDescent="0.25">
      <c r="A331" s="193">
        <v>501</v>
      </c>
      <c r="B331" s="118" t="s">
        <v>256</v>
      </c>
      <c r="C331" s="124" t="s">
        <v>394</v>
      </c>
      <c r="D331" s="192" t="s">
        <v>199</v>
      </c>
      <c r="E331" s="119" t="e">
        <f t="shared" ca="1" si="59"/>
        <v>#NAME?</v>
      </c>
      <c r="F331" s="119" t="e">
        <f t="shared" ca="1" si="59"/>
        <v>#NAME?</v>
      </c>
      <c r="G331" s="119" t="e">
        <f t="shared" ca="1" si="59"/>
        <v>#NAME?</v>
      </c>
      <c r="H331" s="119" t="e">
        <f t="shared" ca="1" si="59"/>
        <v>#NAME?</v>
      </c>
      <c r="I331" s="119" t="e">
        <f t="shared" ca="1" si="59"/>
        <v>#NAME?</v>
      </c>
      <c r="J331" s="119" t="e">
        <f t="shared" ca="1" si="59"/>
        <v>#NAME?</v>
      </c>
    </row>
    <row r="332" spans="1:10" ht="14.1" customHeight="1" x14ac:dyDescent="0.25">
      <c r="A332" s="193">
        <v>502</v>
      </c>
      <c r="B332" s="118" t="s">
        <v>256</v>
      </c>
      <c r="C332" s="124" t="s">
        <v>395</v>
      </c>
      <c r="D332" s="192" t="s">
        <v>309</v>
      </c>
      <c r="E332" s="119" t="e">
        <f t="shared" ca="1" si="59"/>
        <v>#NAME?</v>
      </c>
      <c r="F332" s="119" t="e">
        <f t="shared" ca="1" si="59"/>
        <v>#NAME?</v>
      </c>
      <c r="G332" s="119" t="e">
        <f t="shared" ca="1" si="59"/>
        <v>#NAME?</v>
      </c>
      <c r="H332" s="119" t="e">
        <f t="shared" ca="1" si="59"/>
        <v>#NAME?</v>
      </c>
      <c r="I332" s="119" t="e">
        <f t="shared" ca="1" si="59"/>
        <v>#NAME?</v>
      </c>
      <c r="J332" s="119" t="e">
        <f t="shared" ca="1" si="59"/>
        <v>#NAME?</v>
      </c>
    </row>
    <row r="333" spans="1:10" ht="14.1" customHeight="1" x14ac:dyDescent="0.25">
      <c r="A333" s="193">
        <v>503</v>
      </c>
      <c r="B333" s="118" t="s">
        <v>256</v>
      </c>
      <c r="C333" s="124" t="s">
        <v>396</v>
      </c>
      <c r="D333" s="192" t="s">
        <v>273</v>
      </c>
      <c r="E333" s="119" t="e">
        <f t="shared" ca="1" si="59"/>
        <v>#NAME?</v>
      </c>
      <c r="F333" s="119" t="e">
        <f t="shared" ca="1" si="59"/>
        <v>#NAME?</v>
      </c>
      <c r="G333" s="119" t="e">
        <f t="shared" ca="1" si="59"/>
        <v>#NAME?</v>
      </c>
      <c r="H333" s="119" t="e">
        <f t="shared" ca="1" si="59"/>
        <v>#NAME?</v>
      </c>
      <c r="I333" s="119" t="e">
        <f t="shared" ca="1" si="59"/>
        <v>#NAME?</v>
      </c>
      <c r="J333" s="119" t="e">
        <f t="shared" ca="1" si="59"/>
        <v>#NAME?</v>
      </c>
    </row>
    <row r="334" spans="1:10" ht="14.1" customHeight="1" x14ac:dyDescent="0.25">
      <c r="A334" s="193">
        <v>504</v>
      </c>
      <c r="B334" s="118" t="s">
        <v>256</v>
      </c>
      <c r="C334" s="124" t="s">
        <v>397</v>
      </c>
      <c r="D334" s="192" t="s">
        <v>206</v>
      </c>
      <c r="E334" s="119" t="e">
        <f t="shared" ca="1" si="59"/>
        <v>#NAME?</v>
      </c>
      <c r="F334" s="119" t="e">
        <f t="shared" ca="1" si="59"/>
        <v>#NAME?</v>
      </c>
      <c r="G334" s="119" t="e">
        <f t="shared" ca="1" si="59"/>
        <v>#NAME?</v>
      </c>
      <c r="H334" s="119" t="e">
        <f t="shared" ca="1" si="59"/>
        <v>#NAME?</v>
      </c>
      <c r="I334" s="119" t="e">
        <f t="shared" ca="1" si="59"/>
        <v>#NAME?</v>
      </c>
      <c r="J334" s="119" t="e">
        <f t="shared" ca="1" si="59"/>
        <v>#NAME?</v>
      </c>
    </row>
    <row r="335" spans="1:10" ht="14.1" customHeight="1" x14ac:dyDescent="0.25">
      <c r="A335" s="193">
        <v>505</v>
      </c>
      <c r="B335" s="118" t="s">
        <v>256</v>
      </c>
      <c r="C335" s="263" t="s">
        <v>0</v>
      </c>
      <c r="D335" s="192" t="s">
        <v>203</v>
      </c>
      <c r="E335" s="119" t="e">
        <f t="shared" ca="1" si="59"/>
        <v>#NAME?</v>
      </c>
      <c r="F335" s="119" t="e">
        <f t="shared" ca="1" si="59"/>
        <v>#NAME?</v>
      </c>
      <c r="G335" s="119" t="e">
        <f t="shared" ca="1" si="59"/>
        <v>#NAME?</v>
      </c>
      <c r="H335" s="119" t="e">
        <f t="shared" ca="1" si="59"/>
        <v>#NAME?</v>
      </c>
      <c r="I335" s="119" t="e">
        <f t="shared" ca="1" si="59"/>
        <v>#NAME?</v>
      </c>
      <c r="J335" s="119" t="e">
        <f t="shared" ca="1" si="59"/>
        <v>#NAME?</v>
      </c>
    </row>
    <row r="336" spans="1:10" ht="14.1" customHeight="1" x14ac:dyDescent="0.25">
      <c r="A336" s="193">
        <v>506</v>
      </c>
      <c r="B336" s="118" t="s">
        <v>256</v>
      </c>
      <c r="C336" s="124"/>
      <c r="D336" s="192" t="s">
        <v>392</v>
      </c>
      <c r="E336" s="201" t="e">
        <f t="shared" ca="1" si="59"/>
        <v>#NAME?</v>
      </c>
      <c r="F336" s="201" t="e">
        <f t="shared" ca="1" si="59"/>
        <v>#NAME?</v>
      </c>
      <c r="G336" s="201" t="e">
        <f t="shared" ca="1" si="59"/>
        <v>#NAME?</v>
      </c>
      <c r="H336" s="201" t="e">
        <f t="shared" ca="1" si="59"/>
        <v>#NAME?</v>
      </c>
      <c r="I336" s="201" t="e">
        <f t="shared" ca="1" si="59"/>
        <v>#NAME?</v>
      </c>
      <c r="J336" s="201" t="e">
        <f t="shared" ca="1" si="59"/>
        <v>#NAME?</v>
      </c>
    </row>
    <row r="337" spans="1:13" ht="14.1" customHeight="1" x14ac:dyDescent="0.25">
      <c r="A337" s="193">
        <v>507</v>
      </c>
      <c r="B337" s="118" t="s">
        <v>256</v>
      </c>
      <c r="C337" s="124"/>
      <c r="D337" s="192">
        <v>0</v>
      </c>
      <c r="E337" s="119" t="e">
        <f t="shared" ca="1" si="59"/>
        <v>#NAME?</v>
      </c>
      <c r="F337" s="119" t="e">
        <f t="shared" ca="1" si="59"/>
        <v>#NAME?</v>
      </c>
      <c r="G337" s="119" t="e">
        <f t="shared" ca="1" si="59"/>
        <v>#NAME?</v>
      </c>
      <c r="H337" s="119" t="e">
        <f t="shared" ca="1" si="59"/>
        <v>#NAME?</v>
      </c>
      <c r="I337" s="119" t="e">
        <f t="shared" ca="1" si="59"/>
        <v>#NAME?</v>
      </c>
      <c r="J337" s="119" t="e">
        <f t="shared" ca="1" si="59"/>
        <v>#NAME?</v>
      </c>
    </row>
    <row r="338" spans="1:13" ht="14.1" customHeight="1" x14ac:dyDescent="0.25">
      <c r="A338" s="193">
        <v>508</v>
      </c>
      <c r="B338" s="118" t="s">
        <v>256</v>
      </c>
      <c r="C338" s="124"/>
      <c r="D338" s="192">
        <v>0</v>
      </c>
      <c r="E338" s="119" t="e">
        <f t="shared" ca="1" si="59"/>
        <v>#NAME?</v>
      </c>
      <c r="F338" s="119" t="e">
        <f t="shared" ca="1" si="59"/>
        <v>#NAME?</v>
      </c>
      <c r="G338" s="119" t="e">
        <f t="shared" ca="1" si="59"/>
        <v>#NAME?</v>
      </c>
      <c r="H338" s="119" t="e">
        <f t="shared" ca="1" si="59"/>
        <v>#NAME?</v>
      </c>
      <c r="I338" s="119" t="e">
        <f t="shared" ca="1" si="59"/>
        <v>#NAME?</v>
      </c>
      <c r="J338" s="119" t="e">
        <f t="shared" ca="1" si="59"/>
        <v>#NAME?</v>
      </c>
    </row>
    <row r="339" spans="1:13" ht="14.1" customHeight="1" x14ac:dyDescent="0.25">
      <c r="A339" s="193">
        <v>509</v>
      </c>
      <c r="B339" s="118" t="s">
        <v>256</v>
      </c>
      <c r="C339" s="124"/>
      <c r="D339" s="192" t="s">
        <v>203</v>
      </c>
      <c r="E339" s="119" t="e">
        <f t="shared" ca="1" si="59"/>
        <v>#NAME?</v>
      </c>
      <c r="F339" s="119" t="e">
        <f t="shared" ca="1" si="59"/>
        <v>#NAME?</v>
      </c>
      <c r="G339" s="119" t="e">
        <f t="shared" ca="1" si="59"/>
        <v>#NAME?</v>
      </c>
      <c r="H339" s="119" t="e">
        <f t="shared" ca="1" si="59"/>
        <v>#NAME?</v>
      </c>
      <c r="I339" s="119" t="e">
        <f t="shared" ca="1" si="59"/>
        <v>#NAME?</v>
      </c>
      <c r="J339" s="119" t="e">
        <f t="shared" ca="1" si="59"/>
        <v>#NAME?</v>
      </c>
    </row>
    <row r="340" spans="1:13" ht="14.1" customHeight="1" x14ac:dyDescent="0.25">
      <c r="A340" s="193">
        <v>510</v>
      </c>
      <c r="B340" s="118" t="s">
        <v>256</v>
      </c>
      <c r="C340" s="124"/>
      <c r="D340" s="192" t="s">
        <v>187</v>
      </c>
      <c r="E340" s="119" t="e">
        <f t="shared" ref="E340:J349" ca="1" si="60">LohnSt26(LohnZZ,E$37,Faktor4,LZZBrutto,LZZFreibetrag,RVStatus,KVMonat,KVStatus,KVZSatz,PVStatus,PVSachsen,AnzahlKFB,sonstBez,mehrjBez,Abfindg,vJBrutto,$A340)</f>
        <v>#NAME?</v>
      </c>
      <c r="F340" s="119" t="e">
        <f t="shared" ca="1" si="60"/>
        <v>#NAME?</v>
      </c>
      <c r="G340" s="119" t="e">
        <f t="shared" ca="1" si="60"/>
        <v>#NAME?</v>
      </c>
      <c r="H340" s="119" t="e">
        <f t="shared" ca="1" si="60"/>
        <v>#NAME?</v>
      </c>
      <c r="I340" s="119" t="e">
        <f t="shared" ca="1" si="60"/>
        <v>#NAME?</v>
      </c>
      <c r="J340" s="119" t="e">
        <f t="shared" ca="1" si="60"/>
        <v>#NAME?</v>
      </c>
    </row>
    <row r="341" spans="1:13" ht="14.1" customHeight="1" x14ac:dyDescent="0.25">
      <c r="A341" s="193">
        <v>511</v>
      </c>
      <c r="B341" s="118" t="s">
        <v>256</v>
      </c>
      <c r="C341" s="124"/>
      <c r="D341" s="192" t="s">
        <v>189</v>
      </c>
      <c r="E341" s="119" t="e">
        <f t="shared" ca="1" si="60"/>
        <v>#NAME?</v>
      </c>
      <c r="F341" s="119" t="e">
        <f t="shared" ca="1" si="60"/>
        <v>#NAME?</v>
      </c>
      <c r="G341" s="119" t="e">
        <f t="shared" ca="1" si="60"/>
        <v>#NAME?</v>
      </c>
      <c r="H341" s="119" t="e">
        <f t="shared" ca="1" si="60"/>
        <v>#NAME?</v>
      </c>
      <c r="I341" s="119" t="e">
        <f t="shared" ca="1" si="60"/>
        <v>#NAME?</v>
      </c>
      <c r="J341" s="119" t="e">
        <f t="shared" ca="1" si="60"/>
        <v>#NAME?</v>
      </c>
    </row>
    <row r="342" spans="1:13" ht="14.1" customHeight="1" x14ac:dyDescent="0.25">
      <c r="A342" s="118"/>
      <c r="B342" s="118"/>
      <c r="C342" s="124"/>
      <c r="D342" s="192"/>
      <c r="E342" s="118" t="e">
        <f t="shared" ca="1" si="60"/>
        <v>#NAME?</v>
      </c>
      <c r="F342" s="118" t="e">
        <f t="shared" ca="1" si="60"/>
        <v>#NAME?</v>
      </c>
      <c r="G342" s="118" t="e">
        <f t="shared" ca="1" si="60"/>
        <v>#NAME?</v>
      </c>
      <c r="H342" s="118" t="e">
        <f t="shared" ca="1" si="60"/>
        <v>#NAME?</v>
      </c>
      <c r="I342" s="118" t="e">
        <f t="shared" ca="1" si="60"/>
        <v>#NAME?</v>
      </c>
      <c r="J342" s="118" t="e">
        <f t="shared" ca="1" si="60"/>
        <v>#NAME?</v>
      </c>
    </row>
    <row r="343" spans="1:13" s="56" customFormat="1" ht="14.1" customHeight="1" x14ac:dyDescent="0.25">
      <c r="A343" s="193">
        <v>1010</v>
      </c>
      <c r="B343" s="118" t="s">
        <v>151</v>
      </c>
      <c r="C343" s="124"/>
      <c r="D343" s="192" t="s">
        <v>330</v>
      </c>
      <c r="E343" s="117" t="e">
        <f t="shared" ca="1" si="60"/>
        <v>#NAME?</v>
      </c>
      <c r="F343" s="117" t="e">
        <f t="shared" ca="1" si="60"/>
        <v>#NAME?</v>
      </c>
      <c r="G343" s="117" t="e">
        <f t="shared" ca="1" si="60"/>
        <v>#NAME?</v>
      </c>
      <c r="H343" s="117" t="e">
        <f t="shared" ca="1" si="60"/>
        <v>#NAME?</v>
      </c>
      <c r="I343" s="117" t="e">
        <f t="shared" ca="1" si="60"/>
        <v>#NAME?</v>
      </c>
      <c r="J343" s="117" t="e">
        <f t="shared" ca="1" si="60"/>
        <v>#NAME?</v>
      </c>
      <c r="M343" s="149"/>
    </row>
    <row r="344" spans="1:13" s="56" customFormat="1" ht="14.1" customHeight="1" x14ac:dyDescent="0.25">
      <c r="A344" s="194">
        <v>1011</v>
      </c>
      <c r="B344" s="118" t="s">
        <v>151</v>
      </c>
      <c r="C344" s="124"/>
      <c r="D344" s="192" t="s">
        <v>307</v>
      </c>
      <c r="E344" s="117" t="e">
        <f t="shared" ca="1" si="60"/>
        <v>#NAME?</v>
      </c>
      <c r="F344" s="117" t="e">
        <f t="shared" ca="1" si="60"/>
        <v>#NAME?</v>
      </c>
      <c r="G344" s="117" t="e">
        <f t="shared" ca="1" si="60"/>
        <v>#NAME?</v>
      </c>
      <c r="H344" s="117" t="e">
        <f t="shared" ca="1" si="60"/>
        <v>#NAME?</v>
      </c>
      <c r="I344" s="117" t="e">
        <f t="shared" ca="1" si="60"/>
        <v>#NAME?</v>
      </c>
      <c r="J344" s="117" t="e">
        <f t="shared" ca="1" si="60"/>
        <v>#NAME?</v>
      </c>
    </row>
    <row r="345" spans="1:13" s="56" customFormat="1" ht="14.1" customHeight="1" x14ac:dyDescent="0.25">
      <c r="A345" s="193">
        <v>1012</v>
      </c>
      <c r="B345" s="118" t="s">
        <v>151</v>
      </c>
      <c r="C345" s="124" t="s">
        <v>0</v>
      </c>
      <c r="D345" s="192" t="s">
        <v>199</v>
      </c>
      <c r="E345" s="117" t="e">
        <f t="shared" ca="1" si="60"/>
        <v>#NAME?</v>
      </c>
      <c r="F345" s="117" t="e">
        <f t="shared" ca="1" si="60"/>
        <v>#NAME?</v>
      </c>
      <c r="G345" s="117" t="e">
        <f t="shared" ca="1" si="60"/>
        <v>#NAME?</v>
      </c>
      <c r="H345" s="117" t="e">
        <f t="shared" ca="1" si="60"/>
        <v>#NAME?</v>
      </c>
      <c r="I345" s="117" t="e">
        <f t="shared" ca="1" si="60"/>
        <v>#NAME?</v>
      </c>
      <c r="J345" s="117" t="e">
        <f t="shared" ca="1" si="60"/>
        <v>#NAME?</v>
      </c>
      <c r="M345" s="149"/>
    </row>
    <row r="346" spans="1:13" s="56" customFormat="1" ht="14.1" customHeight="1" x14ac:dyDescent="0.25">
      <c r="A346" s="194">
        <v>1013</v>
      </c>
      <c r="B346" s="118" t="s">
        <v>151</v>
      </c>
      <c r="C346" s="124"/>
      <c r="D346" s="192" t="s">
        <v>308</v>
      </c>
      <c r="E346" s="117" t="e">
        <f t="shared" ca="1" si="60"/>
        <v>#NAME?</v>
      </c>
      <c r="F346" s="117" t="e">
        <f t="shared" ca="1" si="60"/>
        <v>#NAME?</v>
      </c>
      <c r="G346" s="117" t="e">
        <f t="shared" ca="1" si="60"/>
        <v>#NAME?</v>
      </c>
      <c r="H346" s="117" t="e">
        <f t="shared" ca="1" si="60"/>
        <v>#NAME?</v>
      </c>
      <c r="I346" s="117" t="e">
        <f t="shared" ca="1" si="60"/>
        <v>#NAME?</v>
      </c>
      <c r="J346" s="117" t="e">
        <f t="shared" ca="1" si="60"/>
        <v>#NAME?</v>
      </c>
      <c r="M346" s="149"/>
    </row>
    <row r="347" spans="1:13" s="56" customFormat="1" ht="14.1" customHeight="1" x14ac:dyDescent="0.25">
      <c r="A347" s="193">
        <v>1014</v>
      </c>
      <c r="B347" s="118" t="s">
        <v>151</v>
      </c>
      <c r="C347" s="124"/>
      <c r="D347" s="192" t="s">
        <v>73</v>
      </c>
      <c r="E347" s="117" t="e">
        <f t="shared" ca="1" si="60"/>
        <v>#NAME?</v>
      </c>
      <c r="F347" s="117" t="e">
        <f t="shared" ca="1" si="60"/>
        <v>#NAME?</v>
      </c>
      <c r="G347" s="117" t="e">
        <f t="shared" ca="1" si="60"/>
        <v>#NAME?</v>
      </c>
      <c r="H347" s="117" t="e">
        <f t="shared" ca="1" si="60"/>
        <v>#NAME?</v>
      </c>
      <c r="I347" s="117" t="e">
        <f t="shared" ca="1" si="60"/>
        <v>#NAME?</v>
      </c>
      <c r="J347" s="117" t="e">
        <f t="shared" ca="1" si="60"/>
        <v>#NAME?</v>
      </c>
      <c r="M347" s="149"/>
    </row>
    <row r="348" spans="1:13" s="56" customFormat="1" ht="14.1" customHeight="1" x14ac:dyDescent="0.25">
      <c r="A348" s="194">
        <v>1015</v>
      </c>
      <c r="B348" s="118" t="s">
        <v>151</v>
      </c>
      <c r="C348" s="124"/>
      <c r="D348" s="192" t="s">
        <v>309</v>
      </c>
      <c r="E348" s="117" t="e">
        <f t="shared" ca="1" si="60"/>
        <v>#NAME?</v>
      </c>
      <c r="F348" s="117" t="e">
        <f t="shared" ca="1" si="60"/>
        <v>#NAME?</v>
      </c>
      <c r="G348" s="117" t="e">
        <f t="shared" ca="1" si="60"/>
        <v>#NAME?</v>
      </c>
      <c r="H348" s="117" t="e">
        <f t="shared" ca="1" si="60"/>
        <v>#NAME?</v>
      </c>
      <c r="I348" s="117" t="e">
        <f t="shared" ca="1" si="60"/>
        <v>#NAME?</v>
      </c>
      <c r="J348" s="117" t="e">
        <f t="shared" ca="1" si="60"/>
        <v>#NAME?</v>
      </c>
    </row>
    <row r="349" spans="1:13" s="56" customFormat="1" ht="14.1" customHeight="1" x14ac:dyDescent="0.25">
      <c r="A349" s="193">
        <v>1016</v>
      </c>
      <c r="B349" s="118" t="s">
        <v>151</v>
      </c>
      <c r="C349" s="124"/>
      <c r="D349" s="192" t="s">
        <v>74</v>
      </c>
      <c r="E349" s="117" t="e">
        <f t="shared" ca="1" si="60"/>
        <v>#NAME?</v>
      </c>
      <c r="F349" s="117" t="e">
        <f t="shared" ca="1" si="60"/>
        <v>#NAME?</v>
      </c>
      <c r="G349" s="117" t="e">
        <f t="shared" ca="1" si="60"/>
        <v>#NAME?</v>
      </c>
      <c r="H349" s="117" t="e">
        <f t="shared" ca="1" si="60"/>
        <v>#NAME?</v>
      </c>
      <c r="I349" s="117" t="e">
        <f t="shared" ca="1" si="60"/>
        <v>#NAME?</v>
      </c>
      <c r="J349" s="117" t="e">
        <f t="shared" ca="1" si="60"/>
        <v>#NAME?</v>
      </c>
    </row>
    <row r="350" spans="1:13" s="56" customFormat="1" ht="14.1" customHeight="1" x14ac:dyDescent="0.25">
      <c r="A350" s="194">
        <v>1017</v>
      </c>
      <c r="B350" s="118" t="s">
        <v>151</v>
      </c>
      <c r="C350" s="124"/>
      <c r="D350" s="192" t="s">
        <v>181</v>
      </c>
      <c r="E350" s="117" t="e">
        <f t="shared" ref="E350:J359" ca="1" si="61">LohnSt26(LohnZZ,E$37,Faktor4,LZZBrutto,LZZFreibetrag,RVStatus,KVMonat,KVStatus,KVZSatz,PVStatus,PVSachsen,AnzahlKFB,sonstBez,mehrjBez,Abfindg,vJBrutto,$A350)</f>
        <v>#NAME?</v>
      </c>
      <c r="F350" s="117" t="e">
        <f t="shared" ca="1" si="61"/>
        <v>#NAME?</v>
      </c>
      <c r="G350" s="117" t="e">
        <f t="shared" ca="1" si="61"/>
        <v>#NAME?</v>
      </c>
      <c r="H350" s="117" t="e">
        <f t="shared" ca="1" si="61"/>
        <v>#NAME?</v>
      </c>
      <c r="I350" s="117" t="e">
        <f t="shared" ca="1" si="61"/>
        <v>#NAME?</v>
      </c>
      <c r="J350" s="117" t="e">
        <f t="shared" ca="1" si="61"/>
        <v>#NAME?</v>
      </c>
    </row>
    <row r="351" spans="1:13" s="56" customFormat="1" ht="14.1" customHeight="1" x14ac:dyDescent="0.25">
      <c r="A351" s="193">
        <v>1018</v>
      </c>
      <c r="B351" s="118" t="s">
        <v>151</v>
      </c>
      <c r="C351" s="124"/>
      <c r="D351" s="192" t="s">
        <v>179</v>
      </c>
      <c r="E351" s="117" t="e">
        <f t="shared" ca="1" si="61"/>
        <v>#NAME?</v>
      </c>
      <c r="F351" s="117" t="e">
        <f t="shared" ca="1" si="61"/>
        <v>#NAME?</v>
      </c>
      <c r="G351" s="117" t="e">
        <f t="shared" ca="1" si="61"/>
        <v>#NAME?</v>
      </c>
      <c r="H351" s="117" t="e">
        <f t="shared" ca="1" si="61"/>
        <v>#NAME?</v>
      </c>
      <c r="I351" s="117" t="e">
        <f t="shared" ca="1" si="61"/>
        <v>#NAME?</v>
      </c>
      <c r="J351" s="117" t="e">
        <f t="shared" ca="1" si="61"/>
        <v>#NAME?</v>
      </c>
    </row>
    <row r="352" spans="1:13" s="56" customFormat="1" ht="14.1" customHeight="1" x14ac:dyDescent="0.25">
      <c r="A352" s="194">
        <v>1019</v>
      </c>
      <c r="B352" s="118" t="s">
        <v>151</v>
      </c>
      <c r="C352" s="124"/>
      <c r="D352" s="192" t="s">
        <v>310</v>
      </c>
      <c r="E352" s="117" t="e">
        <f t="shared" ca="1" si="61"/>
        <v>#NAME?</v>
      </c>
      <c r="F352" s="117" t="e">
        <f t="shared" ca="1" si="61"/>
        <v>#NAME?</v>
      </c>
      <c r="G352" s="117" t="e">
        <f t="shared" ca="1" si="61"/>
        <v>#NAME?</v>
      </c>
      <c r="H352" s="117" t="e">
        <f t="shared" ca="1" si="61"/>
        <v>#NAME?</v>
      </c>
      <c r="I352" s="117" t="e">
        <f t="shared" ca="1" si="61"/>
        <v>#NAME?</v>
      </c>
      <c r="J352" s="117" t="e">
        <f t="shared" ca="1" si="61"/>
        <v>#NAME?</v>
      </c>
    </row>
    <row r="353" spans="1:10" s="56" customFormat="1" ht="14.1" customHeight="1" x14ac:dyDescent="0.25">
      <c r="A353" s="118"/>
      <c r="B353" s="118"/>
      <c r="C353" s="124"/>
      <c r="D353" s="192"/>
      <c r="E353" s="117" t="e">
        <f t="shared" ca="1" si="61"/>
        <v>#NAME?</v>
      </c>
      <c r="F353" s="117" t="e">
        <f t="shared" ca="1" si="61"/>
        <v>#NAME?</v>
      </c>
      <c r="G353" s="117" t="e">
        <f t="shared" ca="1" si="61"/>
        <v>#NAME?</v>
      </c>
      <c r="H353" s="117" t="e">
        <f t="shared" ca="1" si="61"/>
        <v>#NAME?</v>
      </c>
      <c r="I353" s="117" t="e">
        <f t="shared" ca="1" si="61"/>
        <v>#NAME?</v>
      </c>
      <c r="J353" s="117" t="e">
        <f t="shared" ca="1" si="61"/>
        <v>#NAME?</v>
      </c>
    </row>
    <row r="354" spans="1:10" s="56" customFormat="1" ht="14.1" customHeight="1" x14ac:dyDescent="0.25">
      <c r="A354" s="193">
        <v>1020</v>
      </c>
      <c r="B354" s="118" t="s">
        <v>151</v>
      </c>
      <c r="C354" s="124"/>
      <c r="D354" s="192" t="s">
        <v>295</v>
      </c>
      <c r="E354" s="117" t="e">
        <f t="shared" ca="1" si="61"/>
        <v>#NAME?</v>
      </c>
      <c r="F354" s="117" t="e">
        <f t="shared" ca="1" si="61"/>
        <v>#NAME?</v>
      </c>
      <c r="G354" s="117" t="e">
        <f t="shared" ca="1" si="61"/>
        <v>#NAME?</v>
      </c>
      <c r="H354" s="117" t="e">
        <f t="shared" ca="1" si="61"/>
        <v>#NAME?</v>
      </c>
      <c r="I354" s="117" t="e">
        <f t="shared" ca="1" si="61"/>
        <v>#NAME?</v>
      </c>
      <c r="J354" s="117" t="e">
        <f t="shared" ca="1" si="61"/>
        <v>#NAME?</v>
      </c>
    </row>
    <row r="355" spans="1:10" s="56" customFormat="1" ht="14.1" customHeight="1" x14ac:dyDescent="0.25">
      <c r="A355" s="194">
        <v>1021</v>
      </c>
      <c r="B355" s="118" t="s">
        <v>151</v>
      </c>
      <c r="C355" s="124"/>
      <c r="D355" s="192" t="s">
        <v>307</v>
      </c>
      <c r="E355" s="117" t="e">
        <f t="shared" ca="1" si="61"/>
        <v>#NAME?</v>
      </c>
      <c r="F355" s="117" t="e">
        <f t="shared" ca="1" si="61"/>
        <v>#NAME?</v>
      </c>
      <c r="G355" s="117" t="e">
        <f t="shared" ca="1" si="61"/>
        <v>#NAME?</v>
      </c>
      <c r="H355" s="117" t="e">
        <f t="shared" ca="1" si="61"/>
        <v>#NAME?</v>
      </c>
      <c r="I355" s="117" t="e">
        <f t="shared" ca="1" si="61"/>
        <v>#NAME?</v>
      </c>
      <c r="J355" s="117" t="e">
        <f t="shared" ca="1" si="61"/>
        <v>#NAME?</v>
      </c>
    </row>
    <row r="356" spans="1:10" s="56" customFormat="1" ht="14.1" customHeight="1" x14ac:dyDescent="0.25">
      <c r="A356" s="193">
        <v>1022</v>
      </c>
      <c r="B356" s="118" t="s">
        <v>151</v>
      </c>
      <c r="C356" s="124"/>
      <c r="D356" s="192" t="s">
        <v>311</v>
      </c>
      <c r="E356" s="117" t="e">
        <f t="shared" ca="1" si="61"/>
        <v>#NAME?</v>
      </c>
      <c r="F356" s="117" t="e">
        <f t="shared" ca="1" si="61"/>
        <v>#NAME?</v>
      </c>
      <c r="G356" s="117" t="e">
        <f t="shared" ca="1" si="61"/>
        <v>#NAME?</v>
      </c>
      <c r="H356" s="117" t="e">
        <f t="shared" ca="1" si="61"/>
        <v>#NAME?</v>
      </c>
      <c r="I356" s="117" t="e">
        <f t="shared" ca="1" si="61"/>
        <v>#NAME?</v>
      </c>
      <c r="J356" s="117" t="e">
        <f t="shared" ca="1" si="61"/>
        <v>#NAME?</v>
      </c>
    </row>
    <row r="357" spans="1:10" s="56" customFormat="1" ht="14.1" customHeight="1" x14ac:dyDescent="0.25">
      <c r="A357" s="194">
        <v>1023</v>
      </c>
      <c r="B357" s="118" t="s">
        <v>151</v>
      </c>
      <c r="C357" s="124"/>
      <c r="D357" s="192" t="s">
        <v>312</v>
      </c>
      <c r="E357" s="117" t="e">
        <f t="shared" ca="1" si="61"/>
        <v>#NAME?</v>
      </c>
      <c r="F357" s="117" t="e">
        <f t="shared" ca="1" si="61"/>
        <v>#NAME?</v>
      </c>
      <c r="G357" s="117" t="e">
        <f t="shared" ca="1" si="61"/>
        <v>#NAME?</v>
      </c>
      <c r="H357" s="117" t="e">
        <f t="shared" ca="1" si="61"/>
        <v>#NAME?</v>
      </c>
      <c r="I357" s="117" t="e">
        <f t="shared" ca="1" si="61"/>
        <v>#NAME?</v>
      </c>
      <c r="J357" s="117" t="e">
        <f t="shared" ca="1" si="61"/>
        <v>#NAME?</v>
      </c>
    </row>
    <row r="358" spans="1:10" s="56" customFormat="1" ht="14.1" customHeight="1" x14ac:dyDescent="0.25">
      <c r="A358" s="193">
        <v>1024</v>
      </c>
      <c r="B358" s="118" t="s">
        <v>151</v>
      </c>
      <c r="C358" s="124"/>
      <c r="D358" s="192" t="s">
        <v>72</v>
      </c>
      <c r="E358" s="117" t="e">
        <f t="shared" ca="1" si="61"/>
        <v>#NAME?</v>
      </c>
      <c r="F358" s="117" t="e">
        <f t="shared" ca="1" si="61"/>
        <v>#NAME?</v>
      </c>
      <c r="G358" s="117" t="e">
        <f t="shared" ca="1" si="61"/>
        <v>#NAME?</v>
      </c>
      <c r="H358" s="117" t="e">
        <f t="shared" ca="1" si="61"/>
        <v>#NAME?</v>
      </c>
      <c r="I358" s="117" t="e">
        <f t="shared" ca="1" si="61"/>
        <v>#NAME?</v>
      </c>
      <c r="J358" s="117" t="e">
        <f t="shared" ca="1" si="61"/>
        <v>#NAME?</v>
      </c>
    </row>
    <row r="359" spans="1:10" s="56" customFormat="1" ht="14.1" customHeight="1" x14ac:dyDescent="0.25">
      <c r="A359" s="194">
        <v>1025</v>
      </c>
      <c r="B359" s="118" t="s">
        <v>151</v>
      </c>
      <c r="C359" s="124"/>
      <c r="D359" s="192" t="s">
        <v>73</v>
      </c>
      <c r="E359" s="117" t="e">
        <f t="shared" ca="1" si="61"/>
        <v>#NAME?</v>
      </c>
      <c r="F359" s="117" t="e">
        <f t="shared" ca="1" si="61"/>
        <v>#NAME?</v>
      </c>
      <c r="G359" s="117" t="e">
        <f t="shared" ca="1" si="61"/>
        <v>#NAME?</v>
      </c>
      <c r="H359" s="117" t="e">
        <f t="shared" ca="1" si="61"/>
        <v>#NAME?</v>
      </c>
      <c r="I359" s="117" t="e">
        <f t="shared" ca="1" si="61"/>
        <v>#NAME?</v>
      </c>
      <c r="J359" s="117" t="e">
        <f t="shared" ca="1" si="61"/>
        <v>#NAME?</v>
      </c>
    </row>
    <row r="360" spans="1:10" s="56" customFormat="1" ht="14.1" customHeight="1" x14ac:dyDescent="0.25">
      <c r="A360" s="193">
        <v>1026</v>
      </c>
      <c r="B360" s="118" t="s">
        <v>151</v>
      </c>
      <c r="C360" s="124"/>
      <c r="D360" s="192" t="s">
        <v>74</v>
      </c>
      <c r="E360" s="117" t="e">
        <f t="shared" ref="E360:J374" ca="1" si="62">LohnSt26(LohnZZ,E$37,Faktor4,LZZBrutto,LZZFreibetrag,RVStatus,KVMonat,KVStatus,KVZSatz,PVStatus,PVSachsen,AnzahlKFB,sonstBez,mehrjBez,Abfindg,vJBrutto,$A360)</f>
        <v>#NAME?</v>
      </c>
      <c r="F360" s="117" t="e">
        <f t="shared" ca="1" si="62"/>
        <v>#NAME?</v>
      </c>
      <c r="G360" s="117" t="e">
        <f t="shared" ca="1" si="62"/>
        <v>#NAME?</v>
      </c>
      <c r="H360" s="117" t="e">
        <f t="shared" ca="1" si="62"/>
        <v>#NAME?</v>
      </c>
      <c r="I360" s="117" t="e">
        <f t="shared" ca="1" si="62"/>
        <v>#NAME?</v>
      </c>
      <c r="J360" s="117" t="e">
        <f t="shared" ca="1" si="62"/>
        <v>#NAME?</v>
      </c>
    </row>
    <row r="361" spans="1:10" s="56" customFormat="1" ht="14.1" customHeight="1" x14ac:dyDescent="0.25">
      <c r="A361" s="194">
        <v>1027</v>
      </c>
      <c r="B361" s="118" t="s">
        <v>151</v>
      </c>
      <c r="C361" s="124"/>
      <c r="D361" s="192" t="s">
        <v>181</v>
      </c>
      <c r="E361" s="117" t="e">
        <f t="shared" ca="1" si="62"/>
        <v>#NAME?</v>
      </c>
      <c r="F361" s="117" t="e">
        <f t="shared" ca="1" si="62"/>
        <v>#NAME?</v>
      </c>
      <c r="G361" s="117" t="e">
        <f t="shared" ca="1" si="62"/>
        <v>#NAME?</v>
      </c>
      <c r="H361" s="117" t="e">
        <f t="shared" ca="1" si="62"/>
        <v>#NAME?</v>
      </c>
      <c r="I361" s="117" t="e">
        <f t="shared" ca="1" si="62"/>
        <v>#NAME?</v>
      </c>
      <c r="J361" s="117" t="e">
        <f t="shared" ca="1" si="62"/>
        <v>#NAME?</v>
      </c>
    </row>
    <row r="362" spans="1:10" s="56" customFormat="1" ht="14.1" customHeight="1" x14ac:dyDescent="0.25">
      <c r="A362" s="193">
        <v>1028</v>
      </c>
      <c r="B362" s="118" t="s">
        <v>151</v>
      </c>
      <c r="C362" s="124"/>
      <c r="D362" s="192" t="s">
        <v>310</v>
      </c>
      <c r="E362" s="117" t="e">
        <f t="shared" ca="1" si="62"/>
        <v>#NAME?</v>
      </c>
      <c r="F362" s="117" t="e">
        <f t="shared" ca="1" si="62"/>
        <v>#NAME?</v>
      </c>
      <c r="G362" s="117" t="e">
        <f t="shared" ca="1" si="62"/>
        <v>#NAME?</v>
      </c>
      <c r="H362" s="117" t="e">
        <f t="shared" ca="1" si="62"/>
        <v>#NAME?</v>
      </c>
      <c r="I362" s="117" t="e">
        <f t="shared" ca="1" si="62"/>
        <v>#NAME?</v>
      </c>
      <c r="J362" s="117" t="e">
        <f t="shared" ca="1" si="62"/>
        <v>#NAME?</v>
      </c>
    </row>
    <row r="363" spans="1:10" s="56" customFormat="1" ht="14.1" customHeight="1" x14ac:dyDescent="0.25">
      <c r="A363" s="194">
        <v>1029</v>
      </c>
      <c r="B363" s="118" t="s">
        <v>151</v>
      </c>
      <c r="C363" s="124"/>
      <c r="D363" s="192" t="s">
        <v>313</v>
      </c>
      <c r="E363" s="117" t="e">
        <f t="shared" ca="1" si="62"/>
        <v>#NAME?</v>
      </c>
      <c r="F363" s="117" t="e">
        <f t="shared" ca="1" si="62"/>
        <v>#NAME?</v>
      </c>
      <c r="G363" s="117" t="e">
        <f t="shared" ca="1" si="62"/>
        <v>#NAME?</v>
      </c>
      <c r="H363" s="117" t="e">
        <f t="shared" ca="1" si="62"/>
        <v>#NAME?</v>
      </c>
      <c r="I363" s="117" t="e">
        <f t="shared" ca="1" si="62"/>
        <v>#NAME?</v>
      </c>
      <c r="J363" s="117" t="e">
        <f t="shared" ca="1" si="62"/>
        <v>#NAME?</v>
      </c>
    </row>
    <row r="364" spans="1:10" s="56" customFormat="1" ht="14.1" customHeight="1" x14ac:dyDescent="0.25">
      <c r="A364" s="118"/>
      <c r="B364" s="118"/>
      <c r="C364" s="124"/>
      <c r="D364" s="192"/>
      <c r="E364" s="117" t="e">
        <f t="shared" ca="1" si="62"/>
        <v>#NAME?</v>
      </c>
      <c r="F364" s="117" t="e">
        <f t="shared" ca="1" si="62"/>
        <v>#NAME?</v>
      </c>
      <c r="G364" s="117" t="e">
        <f t="shared" ca="1" si="62"/>
        <v>#NAME?</v>
      </c>
      <c r="H364" s="117" t="e">
        <f t="shared" ca="1" si="62"/>
        <v>#NAME?</v>
      </c>
      <c r="I364" s="117" t="e">
        <f t="shared" ca="1" si="62"/>
        <v>#NAME?</v>
      </c>
      <c r="J364" s="117" t="e">
        <f t="shared" ca="1" si="62"/>
        <v>#NAME?</v>
      </c>
    </row>
    <row r="365" spans="1:10" s="56" customFormat="1" ht="14.1" customHeight="1" x14ac:dyDescent="0.25">
      <c r="A365" s="193">
        <v>1030</v>
      </c>
      <c r="B365" s="118" t="s">
        <v>151</v>
      </c>
      <c r="C365" s="124"/>
      <c r="D365" s="192" t="s">
        <v>180</v>
      </c>
      <c r="E365" s="117" t="e">
        <f t="shared" ca="1" si="62"/>
        <v>#NAME?</v>
      </c>
      <c r="F365" s="117" t="e">
        <f t="shared" ca="1" si="62"/>
        <v>#NAME?</v>
      </c>
      <c r="G365" s="117" t="e">
        <f t="shared" ca="1" si="62"/>
        <v>#NAME?</v>
      </c>
      <c r="H365" s="117" t="e">
        <f t="shared" ca="1" si="62"/>
        <v>#NAME?</v>
      </c>
      <c r="I365" s="117" t="e">
        <f t="shared" ca="1" si="62"/>
        <v>#NAME?</v>
      </c>
      <c r="J365" s="117" t="e">
        <f t="shared" ca="1" si="62"/>
        <v>#NAME?</v>
      </c>
    </row>
    <row r="366" spans="1:10" s="56" customFormat="1" ht="14.1" customHeight="1" x14ac:dyDescent="0.25">
      <c r="A366" s="194">
        <v>1031</v>
      </c>
      <c r="B366" s="118" t="s">
        <v>151</v>
      </c>
      <c r="C366" s="124"/>
      <c r="D366" s="192" t="s">
        <v>162</v>
      </c>
      <c r="E366" s="117" t="e">
        <f t="shared" ca="1" si="62"/>
        <v>#NAME?</v>
      </c>
      <c r="F366" s="117" t="e">
        <f t="shared" ca="1" si="62"/>
        <v>#NAME?</v>
      </c>
      <c r="G366" s="117" t="e">
        <f t="shared" ca="1" si="62"/>
        <v>#NAME?</v>
      </c>
      <c r="H366" s="117" t="e">
        <f t="shared" ca="1" si="62"/>
        <v>#NAME?</v>
      </c>
      <c r="I366" s="117" t="e">
        <f t="shared" ca="1" si="62"/>
        <v>#NAME?</v>
      </c>
      <c r="J366" s="117" t="e">
        <f t="shared" ca="1" si="62"/>
        <v>#NAME?</v>
      </c>
    </row>
    <row r="367" spans="1:10" s="56" customFormat="1" ht="14.1" customHeight="1" x14ac:dyDescent="0.25">
      <c r="A367" s="193">
        <v>1032</v>
      </c>
      <c r="B367" s="118" t="s">
        <v>151</v>
      </c>
      <c r="C367" s="124"/>
      <c r="D367" s="192" t="s">
        <v>163</v>
      </c>
      <c r="E367" s="117" t="e">
        <f t="shared" ca="1" si="62"/>
        <v>#NAME?</v>
      </c>
      <c r="F367" s="117" t="e">
        <f t="shared" ca="1" si="62"/>
        <v>#NAME?</v>
      </c>
      <c r="G367" s="117" t="e">
        <f t="shared" ca="1" si="62"/>
        <v>#NAME?</v>
      </c>
      <c r="H367" s="117" t="e">
        <f t="shared" ca="1" si="62"/>
        <v>#NAME?</v>
      </c>
      <c r="I367" s="117" t="e">
        <f t="shared" ca="1" si="62"/>
        <v>#NAME?</v>
      </c>
      <c r="J367" s="117" t="e">
        <f t="shared" ca="1" si="62"/>
        <v>#NAME?</v>
      </c>
    </row>
    <row r="368" spans="1:10" s="56" customFormat="1" ht="14.1" customHeight="1" x14ac:dyDescent="0.25">
      <c r="A368" s="194">
        <v>1033</v>
      </c>
      <c r="B368" s="118" t="s">
        <v>151</v>
      </c>
      <c r="C368" s="124"/>
      <c r="D368" s="192" t="s">
        <v>314</v>
      </c>
      <c r="E368" s="117" t="e">
        <f t="shared" ca="1" si="62"/>
        <v>#NAME?</v>
      </c>
      <c r="F368" s="117" t="e">
        <f t="shared" ca="1" si="62"/>
        <v>#NAME?</v>
      </c>
      <c r="G368" s="117" t="e">
        <f t="shared" ca="1" si="62"/>
        <v>#NAME?</v>
      </c>
      <c r="H368" s="117" t="e">
        <f t="shared" ca="1" si="62"/>
        <v>#NAME?</v>
      </c>
      <c r="I368" s="117" t="e">
        <f t="shared" ca="1" si="62"/>
        <v>#NAME?</v>
      </c>
      <c r="J368" s="117" t="e">
        <f t="shared" ca="1" si="62"/>
        <v>#NAME?</v>
      </c>
    </row>
    <row r="369" spans="1:10" s="56" customFormat="1" ht="14.1" customHeight="1" x14ac:dyDescent="0.25">
      <c r="A369" s="193">
        <v>1034</v>
      </c>
      <c r="B369" s="118" t="s">
        <v>151</v>
      </c>
      <c r="C369" s="124"/>
      <c r="D369" s="192" t="s">
        <v>315</v>
      </c>
      <c r="E369" s="117" t="e">
        <f t="shared" ca="1" si="62"/>
        <v>#NAME?</v>
      </c>
      <c r="F369" s="117" t="e">
        <f t="shared" ca="1" si="62"/>
        <v>#NAME?</v>
      </c>
      <c r="G369" s="117" t="e">
        <f t="shared" ca="1" si="62"/>
        <v>#NAME?</v>
      </c>
      <c r="H369" s="117" t="e">
        <f t="shared" ca="1" si="62"/>
        <v>#NAME?</v>
      </c>
      <c r="I369" s="117" t="e">
        <f t="shared" ca="1" si="62"/>
        <v>#NAME?</v>
      </c>
      <c r="J369" s="117" t="e">
        <f t="shared" ca="1" si="62"/>
        <v>#NAME?</v>
      </c>
    </row>
    <row r="370" spans="1:10" s="56" customFormat="1" ht="14.1" customHeight="1" x14ac:dyDescent="0.25">
      <c r="A370" s="193">
        <v>1035</v>
      </c>
      <c r="B370" s="118" t="s">
        <v>151</v>
      </c>
      <c r="C370" s="124"/>
      <c r="D370" s="192"/>
      <c r="E370" s="117" t="e">
        <f t="shared" ca="1" si="62"/>
        <v>#NAME?</v>
      </c>
      <c r="F370" s="117" t="e">
        <f t="shared" ca="1" si="62"/>
        <v>#NAME?</v>
      </c>
      <c r="G370" s="117" t="e">
        <f t="shared" ca="1" si="62"/>
        <v>#NAME?</v>
      </c>
      <c r="H370" s="117" t="e">
        <f t="shared" ca="1" si="62"/>
        <v>#NAME?</v>
      </c>
      <c r="I370" s="117" t="e">
        <f t="shared" ca="1" si="62"/>
        <v>#NAME?</v>
      </c>
      <c r="J370" s="117" t="e">
        <f t="shared" ca="1" si="62"/>
        <v>#NAME?</v>
      </c>
    </row>
    <row r="371" spans="1:10" s="56" customFormat="1" ht="14.1" customHeight="1" x14ac:dyDescent="0.25">
      <c r="A371" s="194">
        <v>1036</v>
      </c>
      <c r="B371" s="118" t="s">
        <v>151</v>
      </c>
      <c r="C371" s="124"/>
      <c r="D371" s="192"/>
      <c r="E371" s="117" t="e">
        <f t="shared" ca="1" si="62"/>
        <v>#NAME?</v>
      </c>
      <c r="F371" s="117" t="e">
        <f t="shared" ca="1" si="62"/>
        <v>#NAME?</v>
      </c>
      <c r="G371" s="117" t="e">
        <f t="shared" ca="1" si="62"/>
        <v>#NAME?</v>
      </c>
      <c r="H371" s="117" t="e">
        <f t="shared" ca="1" si="62"/>
        <v>#NAME?</v>
      </c>
      <c r="I371" s="117" t="e">
        <f t="shared" ca="1" si="62"/>
        <v>#NAME?</v>
      </c>
      <c r="J371" s="117" t="e">
        <f t="shared" ca="1" si="62"/>
        <v>#NAME?</v>
      </c>
    </row>
    <row r="372" spans="1:10" s="56" customFormat="1" ht="14.1" customHeight="1" x14ac:dyDescent="0.25">
      <c r="A372" s="193">
        <v>1037</v>
      </c>
      <c r="B372" s="118" t="s">
        <v>151</v>
      </c>
      <c r="C372" s="124"/>
      <c r="D372" s="192"/>
      <c r="E372" s="117" t="e">
        <f t="shared" ca="1" si="62"/>
        <v>#NAME?</v>
      </c>
      <c r="F372" s="117" t="e">
        <f t="shared" ca="1" si="62"/>
        <v>#NAME?</v>
      </c>
      <c r="G372" s="117" t="e">
        <f t="shared" ca="1" si="62"/>
        <v>#NAME?</v>
      </c>
      <c r="H372" s="117" t="e">
        <f t="shared" ca="1" si="62"/>
        <v>#NAME?</v>
      </c>
      <c r="I372" s="117" t="e">
        <f t="shared" ca="1" si="62"/>
        <v>#NAME?</v>
      </c>
      <c r="J372" s="117" t="e">
        <f t="shared" ca="1" si="62"/>
        <v>#NAME?</v>
      </c>
    </row>
    <row r="373" spans="1:10" s="56" customFormat="1" ht="14.1" customHeight="1" x14ac:dyDescent="0.25">
      <c r="A373" s="194">
        <v>1038</v>
      </c>
      <c r="B373" s="118" t="s">
        <v>151</v>
      </c>
      <c r="C373" s="124"/>
      <c r="D373" s="192"/>
      <c r="E373" s="117" t="e">
        <f t="shared" ca="1" si="62"/>
        <v>#NAME?</v>
      </c>
      <c r="F373" s="117" t="e">
        <f t="shared" ca="1" si="62"/>
        <v>#NAME?</v>
      </c>
      <c r="G373" s="117" t="e">
        <f t="shared" ca="1" si="62"/>
        <v>#NAME?</v>
      </c>
      <c r="H373" s="117" t="e">
        <f t="shared" ca="1" si="62"/>
        <v>#NAME?</v>
      </c>
      <c r="I373" s="117" t="e">
        <f t="shared" ca="1" si="62"/>
        <v>#NAME?</v>
      </c>
      <c r="J373" s="117" t="e">
        <f t="shared" ca="1" si="62"/>
        <v>#NAME?</v>
      </c>
    </row>
    <row r="374" spans="1:10" s="56" customFormat="1" ht="14.1" customHeight="1" x14ac:dyDescent="0.25">
      <c r="A374" s="193">
        <v>1039</v>
      </c>
      <c r="B374" s="118" t="s">
        <v>151</v>
      </c>
      <c r="C374" s="124"/>
      <c r="D374" s="192"/>
      <c r="E374" s="117" t="e">
        <f t="shared" ca="1" si="62"/>
        <v>#NAME?</v>
      </c>
      <c r="F374" s="117" t="e">
        <f t="shared" ca="1" si="62"/>
        <v>#NAME?</v>
      </c>
      <c r="G374" s="117" t="e">
        <f t="shared" ca="1" si="62"/>
        <v>#NAME?</v>
      </c>
      <c r="H374" s="117" t="e">
        <f t="shared" ca="1" si="62"/>
        <v>#NAME?</v>
      </c>
      <c r="I374" s="117" t="e">
        <f t="shared" ca="1" si="62"/>
        <v>#NAME?</v>
      </c>
      <c r="J374" s="117" t="e">
        <f t="shared" ca="1" si="62"/>
        <v>#NAME?</v>
      </c>
    </row>
    <row r="375" spans="1:10" s="56" customFormat="1" ht="14.1" customHeight="1" x14ac:dyDescent="0.25">
      <c r="A375" s="118"/>
      <c r="B375" s="118"/>
      <c r="C375" s="124"/>
      <c r="D375" s="192"/>
      <c r="E375" s="117"/>
      <c r="F375" s="117"/>
      <c r="G375" s="117"/>
      <c r="H375" s="117"/>
      <c r="I375" s="117"/>
      <c r="J375" s="117"/>
    </row>
    <row r="376" spans="1:10" s="56" customFormat="1" ht="14.1" customHeight="1" x14ac:dyDescent="0.25">
      <c r="A376" s="194">
        <v>1100</v>
      </c>
      <c r="B376" s="118" t="s">
        <v>158</v>
      </c>
      <c r="C376" s="124"/>
      <c r="D376" s="192" t="s">
        <v>316</v>
      </c>
      <c r="E376" s="117" t="e">
        <f t="shared" ref="E376:J385" ca="1" si="63">LohnSt26(LohnZZ,E$37,Faktor4,LZZBrutto,LZZFreibetrag,RVStatus,KVMonat,KVStatus,KVZSatz,PVStatus,PVSachsen,AnzahlKFB,sonstBez,mehrjBez,Abfindg,vJBrutto,$A376)</f>
        <v>#NAME?</v>
      </c>
      <c r="F376" s="117" t="e">
        <f t="shared" ca="1" si="63"/>
        <v>#NAME?</v>
      </c>
      <c r="G376" s="117" t="e">
        <f t="shared" ca="1" si="63"/>
        <v>#NAME?</v>
      </c>
      <c r="H376" s="117" t="e">
        <f t="shared" ca="1" si="63"/>
        <v>#NAME?</v>
      </c>
      <c r="I376" s="117" t="e">
        <f t="shared" ca="1" si="63"/>
        <v>#NAME?</v>
      </c>
      <c r="J376" s="117" t="e">
        <f t="shared" ca="1" si="63"/>
        <v>#NAME?</v>
      </c>
    </row>
    <row r="377" spans="1:10" s="56" customFormat="1" ht="14.1" customHeight="1" x14ac:dyDescent="0.25">
      <c r="A377" s="193">
        <v>1101</v>
      </c>
      <c r="B377" s="118" t="s">
        <v>158</v>
      </c>
      <c r="C377" s="124"/>
      <c r="D377" s="192" t="s">
        <v>162</v>
      </c>
      <c r="E377" s="117" t="e">
        <f t="shared" ca="1" si="63"/>
        <v>#NAME?</v>
      </c>
      <c r="F377" s="117" t="e">
        <f t="shared" ca="1" si="63"/>
        <v>#NAME?</v>
      </c>
      <c r="G377" s="117" t="e">
        <f t="shared" ca="1" si="63"/>
        <v>#NAME?</v>
      </c>
      <c r="H377" s="117" t="e">
        <f t="shared" ca="1" si="63"/>
        <v>#NAME?</v>
      </c>
      <c r="I377" s="117" t="e">
        <f t="shared" ca="1" si="63"/>
        <v>#NAME?</v>
      </c>
      <c r="J377" s="117" t="e">
        <f t="shared" ca="1" si="63"/>
        <v>#NAME?</v>
      </c>
    </row>
    <row r="378" spans="1:10" s="56" customFormat="1" ht="14.1" customHeight="1" x14ac:dyDescent="0.25">
      <c r="A378" s="194">
        <v>1102</v>
      </c>
      <c r="B378" s="118" t="s">
        <v>158</v>
      </c>
      <c r="C378" s="124"/>
      <c r="D378" s="192" t="s">
        <v>77</v>
      </c>
      <c r="E378" s="117" t="e">
        <f t="shared" ca="1" si="63"/>
        <v>#NAME?</v>
      </c>
      <c r="F378" s="117" t="e">
        <f t="shared" ca="1" si="63"/>
        <v>#NAME?</v>
      </c>
      <c r="G378" s="117" t="e">
        <f t="shared" ca="1" si="63"/>
        <v>#NAME?</v>
      </c>
      <c r="H378" s="117" t="e">
        <f t="shared" ca="1" si="63"/>
        <v>#NAME?</v>
      </c>
      <c r="I378" s="117" t="e">
        <f t="shared" ca="1" si="63"/>
        <v>#NAME?</v>
      </c>
      <c r="J378" s="117" t="e">
        <f t="shared" ca="1" si="63"/>
        <v>#NAME?</v>
      </c>
    </row>
    <row r="379" spans="1:10" s="56" customFormat="1" ht="14.1" customHeight="1" x14ac:dyDescent="0.25">
      <c r="A379" s="193">
        <v>1103</v>
      </c>
      <c r="B379" s="118" t="s">
        <v>158</v>
      </c>
      <c r="C379" s="124"/>
      <c r="D379" s="192" t="s">
        <v>75</v>
      </c>
      <c r="E379" s="117" t="e">
        <f t="shared" ca="1" si="63"/>
        <v>#NAME?</v>
      </c>
      <c r="F379" s="117" t="e">
        <f t="shared" ca="1" si="63"/>
        <v>#NAME?</v>
      </c>
      <c r="G379" s="117" t="e">
        <f t="shared" ca="1" si="63"/>
        <v>#NAME?</v>
      </c>
      <c r="H379" s="117" t="e">
        <f t="shared" ca="1" si="63"/>
        <v>#NAME?</v>
      </c>
      <c r="I379" s="117" t="e">
        <f t="shared" ca="1" si="63"/>
        <v>#NAME?</v>
      </c>
      <c r="J379" s="117" t="e">
        <f t="shared" ca="1" si="63"/>
        <v>#NAME?</v>
      </c>
    </row>
    <row r="380" spans="1:10" s="56" customFormat="1" ht="14.1" customHeight="1" x14ac:dyDescent="0.25">
      <c r="A380" s="194">
        <v>1104</v>
      </c>
      <c r="B380" s="118" t="s">
        <v>158</v>
      </c>
      <c r="C380" s="124"/>
      <c r="D380" s="192" t="s">
        <v>317</v>
      </c>
      <c r="E380" s="117" t="e">
        <f t="shared" ca="1" si="63"/>
        <v>#NAME?</v>
      </c>
      <c r="F380" s="117" t="e">
        <f t="shared" ca="1" si="63"/>
        <v>#NAME?</v>
      </c>
      <c r="G380" s="117" t="e">
        <f t="shared" ca="1" si="63"/>
        <v>#NAME?</v>
      </c>
      <c r="H380" s="117" t="e">
        <f t="shared" ca="1" si="63"/>
        <v>#NAME?</v>
      </c>
      <c r="I380" s="117" t="e">
        <f t="shared" ca="1" si="63"/>
        <v>#NAME?</v>
      </c>
      <c r="J380" s="117" t="e">
        <f t="shared" ca="1" si="63"/>
        <v>#NAME?</v>
      </c>
    </row>
    <row r="381" spans="1:10" s="56" customFormat="1" ht="14.1" customHeight="1" x14ac:dyDescent="0.25">
      <c r="A381" s="193">
        <v>1105</v>
      </c>
      <c r="B381" s="118" t="s">
        <v>158</v>
      </c>
      <c r="C381" s="124"/>
      <c r="D381" s="192" t="s">
        <v>162</v>
      </c>
      <c r="E381" s="117" t="e">
        <f t="shared" ca="1" si="63"/>
        <v>#NAME?</v>
      </c>
      <c r="F381" s="117" t="e">
        <f t="shared" ca="1" si="63"/>
        <v>#NAME?</v>
      </c>
      <c r="G381" s="117" t="e">
        <f t="shared" ca="1" si="63"/>
        <v>#NAME?</v>
      </c>
      <c r="H381" s="117" t="e">
        <f t="shared" ca="1" si="63"/>
        <v>#NAME?</v>
      </c>
      <c r="I381" s="117" t="e">
        <f t="shared" ca="1" si="63"/>
        <v>#NAME?</v>
      </c>
      <c r="J381" s="117" t="e">
        <f t="shared" ca="1" si="63"/>
        <v>#NAME?</v>
      </c>
    </row>
    <row r="382" spans="1:10" s="56" customFormat="1" ht="14.1" customHeight="1" x14ac:dyDescent="0.25">
      <c r="A382" s="194">
        <v>1106</v>
      </c>
      <c r="B382" s="118" t="s">
        <v>158</v>
      </c>
      <c r="C382" s="124"/>
      <c r="D382" s="192" t="s">
        <v>163</v>
      </c>
      <c r="E382" s="117" t="e">
        <f t="shared" ca="1" si="63"/>
        <v>#NAME?</v>
      </c>
      <c r="F382" s="117" t="e">
        <f t="shared" ca="1" si="63"/>
        <v>#NAME?</v>
      </c>
      <c r="G382" s="117" t="e">
        <f t="shared" ca="1" si="63"/>
        <v>#NAME?</v>
      </c>
      <c r="H382" s="117" t="e">
        <f t="shared" ca="1" si="63"/>
        <v>#NAME?</v>
      </c>
      <c r="I382" s="117" t="e">
        <f t="shared" ca="1" si="63"/>
        <v>#NAME?</v>
      </c>
      <c r="J382" s="117" t="e">
        <f t="shared" ca="1" si="63"/>
        <v>#NAME?</v>
      </c>
    </row>
    <row r="383" spans="1:10" s="56" customFormat="1" ht="14.1" customHeight="1" x14ac:dyDescent="0.25">
      <c r="A383" s="193">
        <v>1107</v>
      </c>
      <c r="B383" s="118" t="s">
        <v>158</v>
      </c>
      <c r="C383" s="124"/>
      <c r="D383" s="192" t="s">
        <v>318</v>
      </c>
      <c r="E383" s="117" t="e">
        <f t="shared" ca="1" si="63"/>
        <v>#NAME?</v>
      </c>
      <c r="F383" s="117" t="e">
        <f t="shared" ca="1" si="63"/>
        <v>#NAME?</v>
      </c>
      <c r="G383" s="117" t="e">
        <f t="shared" ca="1" si="63"/>
        <v>#NAME?</v>
      </c>
      <c r="H383" s="117" t="e">
        <f t="shared" ca="1" si="63"/>
        <v>#NAME?</v>
      </c>
      <c r="I383" s="117" t="e">
        <f t="shared" ca="1" si="63"/>
        <v>#NAME?</v>
      </c>
      <c r="J383" s="117" t="e">
        <f t="shared" ca="1" si="63"/>
        <v>#NAME?</v>
      </c>
    </row>
    <row r="384" spans="1:10" s="56" customFormat="1" ht="14.1" customHeight="1" x14ac:dyDescent="0.25">
      <c r="A384" s="194">
        <v>1108</v>
      </c>
      <c r="B384" s="118" t="s">
        <v>158</v>
      </c>
      <c r="C384" s="124"/>
      <c r="D384" s="192" t="s">
        <v>164</v>
      </c>
      <c r="E384" s="117" t="e">
        <f t="shared" ca="1" si="63"/>
        <v>#NAME?</v>
      </c>
      <c r="F384" s="117" t="e">
        <f t="shared" ca="1" si="63"/>
        <v>#NAME?</v>
      </c>
      <c r="G384" s="117" t="e">
        <f t="shared" ca="1" si="63"/>
        <v>#NAME?</v>
      </c>
      <c r="H384" s="117" t="e">
        <f t="shared" ca="1" si="63"/>
        <v>#NAME?</v>
      </c>
      <c r="I384" s="117" t="e">
        <f t="shared" ca="1" si="63"/>
        <v>#NAME?</v>
      </c>
      <c r="J384" s="117" t="e">
        <f t="shared" ca="1" si="63"/>
        <v>#NAME?</v>
      </c>
    </row>
    <row r="385" spans="1:10" s="56" customFormat="1" ht="14.1" customHeight="1" x14ac:dyDescent="0.25">
      <c r="A385" s="193">
        <v>1109</v>
      </c>
      <c r="B385" s="118" t="s">
        <v>158</v>
      </c>
      <c r="C385" s="124"/>
      <c r="D385" s="192" t="s">
        <v>165</v>
      </c>
      <c r="E385" s="117" t="e">
        <f t="shared" ca="1" si="63"/>
        <v>#NAME?</v>
      </c>
      <c r="F385" s="117" t="e">
        <f t="shared" ca="1" si="63"/>
        <v>#NAME?</v>
      </c>
      <c r="G385" s="117" t="e">
        <f t="shared" ca="1" si="63"/>
        <v>#NAME?</v>
      </c>
      <c r="H385" s="117" t="e">
        <f t="shared" ca="1" si="63"/>
        <v>#NAME?</v>
      </c>
      <c r="I385" s="117" t="e">
        <f t="shared" ca="1" si="63"/>
        <v>#NAME?</v>
      </c>
      <c r="J385" s="117" t="e">
        <f t="shared" ca="1" si="63"/>
        <v>#NAME?</v>
      </c>
    </row>
    <row r="386" spans="1:10" s="115" customFormat="1" ht="14.1" customHeight="1" x14ac:dyDescent="0.25">
      <c r="A386" s="128" t="s">
        <v>0</v>
      </c>
      <c r="B386" s="118"/>
      <c r="C386" s="124"/>
      <c r="D386" s="192"/>
      <c r="E386" s="117" t="e">
        <f t="shared" ref="E386:J395" ca="1" si="64">LohnSt26(LohnZZ,E$37,Faktor4,LZZBrutto,LZZFreibetrag,RVStatus,KVMonat,KVStatus,KVZSatz,PVStatus,PVSachsen,AnzahlKFB,sonstBez,mehrjBez,Abfindg,vJBrutto,$A386)</f>
        <v>#NAME?</v>
      </c>
      <c r="F386" s="117" t="e">
        <f t="shared" ca="1" si="64"/>
        <v>#NAME?</v>
      </c>
      <c r="G386" s="117" t="e">
        <f t="shared" ca="1" si="64"/>
        <v>#NAME?</v>
      </c>
      <c r="H386" s="117" t="e">
        <f t="shared" ca="1" si="64"/>
        <v>#NAME?</v>
      </c>
      <c r="I386" s="117" t="e">
        <f t="shared" ca="1" si="64"/>
        <v>#NAME?</v>
      </c>
      <c r="J386" s="117" t="e">
        <f t="shared" ca="1" si="64"/>
        <v>#NAME?</v>
      </c>
    </row>
    <row r="387" spans="1:10" s="115" customFormat="1" ht="14.1" customHeight="1" x14ac:dyDescent="0.25">
      <c r="A387" s="194">
        <v>1200</v>
      </c>
      <c r="B387" s="144" t="s">
        <v>159</v>
      </c>
      <c r="C387" s="124" t="s">
        <v>349</v>
      </c>
      <c r="D387" s="192" t="s">
        <v>74</v>
      </c>
      <c r="E387" s="117" t="e">
        <f t="shared" ca="1" si="64"/>
        <v>#NAME?</v>
      </c>
      <c r="F387" s="117" t="e">
        <f t="shared" ca="1" si="64"/>
        <v>#NAME?</v>
      </c>
      <c r="G387" s="117" t="e">
        <f t="shared" ca="1" si="64"/>
        <v>#NAME?</v>
      </c>
      <c r="H387" s="117" t="e">
        <f t="shared" ca="1" si="64"/>
        <v>#NAME?</v>
      </c>
      <c r="I387" s="117" t="e">
        <f t="shared" ca="1" si="64"/>
        <v>#NAME?</v>
      </c>
      <c r="J387" s="117" t="e">
        <f t="shared" ca="1" si="64"/>
        <v>#NAME?</v>
      </c>
    </row>
    <row r="388" spans="1:10" s="115" customFormat="1" ht="14.1" customHeight="1" x14ac:dyDescent="0.25">
      <c r="A388" s="193">
        <v>1201</v>
      </c>
      <c r="B388" s="144" t="s">
        <v>159</v>
      </c>
      <c r="C388" s="124"/>
      <c r="D388" s="192" t="s">
        <v>185</v>
      </c>
      <c r="E388" s="117" t="e">
        <f t="shared" ca="1" si="64"/>
        <v>#NAME?</v>
      </c>
      <c r="F388" s="117" t="e">
        <f t="shared" ca="1" si="64"/>
        <v>#NAME?</v>
      </c>
      <c r="G388" s="117" t="e">
        <f t="shared" ca="1" si="64"/>
        <v>#NAME?</v>
      </c>
      <c r="H388" s="117" t="e">
        <f t="shared" ca="1" si="64"/>
        <v>#NAME?</v>
      </c>
      <c r="I388" s="117" t="e">
        <f t="shared" ca="1" si="64"/>
        <v>#NAME?</v>
      </c>
      <c r="J388" s="117" t="e">
        <f t="shared" ca="1" si="64"/>
        <v>#NAME?</v>
      </c>
    </row>
    <row r="389" spans="1:10" s="115" customFormat="1" ht="14.1" customHeight="1" x14ac:dyDescent="0.25">
      <c r="A389" s="194">
        <v>1202</v>
      </c>
      <c r="B389" s="144" t="s">
        <v>159</v>
      </c>
      <c r="C389" s="124"/>
      <c r="D389" s="192" t="s">
        <v>186</v>
      </c>
      <c r="E389" s="117" t="e">
        <f t="shared" ca="1" si="64"/>
        <v>#NAME?</v>
      </c>
      <c r="F389" s="117" t="e">
        <f t="shared" ca="1" si="64"/>
        <v>#NAME?</v>
      </c>
      <c r="G389" s="117" t="e">
        <f t="shared" ca="1" si="64"/>
        <v>#NAME?</v>
      </c>
      <c r="H389" s="117" t="e">
        <f t="shared" ca="1" si="64"/>
        <v>#NAME?</v>
      </c>
      <c r="I389" s="117" t="e">
        <f t="shared" ca="1" si="64"/>
        <v>#NAME?</v>
      </c>
      <c r="J389" s="117" t="e">
        <f t="shared" ca="1" si="64"/>
        <v>#NAME?</v>
      </c>
    </row>
    <row r="390" spans="1:10" s="115" customFormat="1" ht="14.1" customHeight="1" x14ac:dyDescent="0.25">
      <c r="A390" s="193">
        <v>1203</v>
      </c>
      <c r="B390" s="144" t="s">
        <v>159</v>
      </c>
      <c r="C390" s="124"/>
      <c r="D390" s="192" t="s">
        <v>187</v>
      </c>
      <c r="E390" s="117" t="e">
        <f t="shared" ca="1" si="64"/>
        <v>#NAME?</v>
      </c>
      <c r="F390" s="117" t="e">
        <f t="shared" ca="1" si="64"/>
        <v>#NAME?</v>
      </c>
      <c r="G390" s="117" t="e">
        <f t="shared" ca="1" si="64"/>
        <v>#NAME?</v>
      </c>
      <c r="H390" s="117" t="e">
        <f t="shared" ca="1" si="64"/>
        <v>#NAME?</v>
      </c>
      <c r="I390" s="117" t="e">
        <f t="shared" ca="1" si="64"/>
        <v>#NAME?</v>
      </c>
      <c r="J390" s="117" t="e">
        <f t="shared" ca="1" si="64"/>
        <v>#NAME?</v>
      </c>
    </row>
    <row r="391" spans="1:10" s="115" customFormat="1" ht="14.1" customHeight="1" x14ac:dyDescent="0.25">
      <c r="A391" s="194">
        <v>1204</v>
      </c>
      <c r="B391" s="144" t="s">
        <v>159</v>
      </c>
      <c r="C391" s="124"/>
      <c r="D391" s="192" t="s">
        <v>188</v>
      </c>
      <c r="E391" s="117" t="e">
        <f t="shared" ca="1" si="64"/>
        <v>#NAME?</v>
      </c>
      <c r="F391" s="117" t="e">
        <f t="shared" ca="1" si="64"/>
        <v>#NAME?</v>
      </c>
      <c r="G391" s="117" t="e">
        <f t="shared" ca="1" si="64"/>
        <v>#NAME?</v>
      </c>
      <c r="H391" s="117" t="e">
        <f t="shared" ca="1" si="64"/>
        <v>#NAME?</v>
      </c>
      <c r="I391" s="117" t="e">
        <f t="shared" ca="1" si="64"/>
        <v>#NAME?</v>
      </c>
      <c r="J391" s="117" t="e">
        <f t="shared" ca="1" si="64"/>
        <v>#NAME?</v>
      </c>
    </row>
    <row r="392" spans="1:10" s="115" customFormat="1" ht="14.1" customHeight="1" x14ac:dyDescent="0.25">
      <c r="A392" s="193">
        <v>1205</v>
      </c>
      <c r="B392" s="144" t="s">
        <v>159</v>
      </c>
      <c r="C392" s="124"/>
      <c r="D392" s="192" t="s">
        <v>189</v>
      </c>
      <c r="E392" s="117" t="e">
        <f t="shared" ca="1" si="64"/>
        <v>#NAME?</v>
      </c>
      <c r="F392" s="117" t="e">
        <f t="shared" ca="1" si="64"/>
        <v>#NAME?</v>
      </c>
      <c r="G392" s="117" t="e">
        <f t="shared" ca="1" si="64"/>
        <v>#NAME?</v>
      </c>
      <c r="H392" s="117" t="e">
        <f t="shared" ca="1" si="64"/>
        <v>#NAME?</v>
      </c>
      <c r="I392" s="117" t="e">
        <f t="shared" ca="1" si="64"/>
        <v>#NAME?</v>
      </c>
      <c r="J392" s="117" t="e">
        <f t="shared" ca="1" si="64"/>
        <v>#NAME?</v>
      </c>
    </row>
    <row r="393" spans="1:10" s="115" customFormat="1" ht="14.1" customHeight="1" x14ac:dyDescent="0.25">
      <c r="A393" s="194">
        <v>1206</v>
      </c>
      <c r="B393" s="144" t="s">
        <v>159</v>
      </c>
      <c r="C393" s="124"/>
      <c r="D393" s="192" t="s">
        <v>181</v>
      </c>
      <c r="E393" s="117" t="e">
        <f t="shared" ca="1" si="64"/>
        <v>#NAME?</v>
      </c>
      <c r="F393" s="117" t="e">
        <f t="shared" ca="1" si="64"/>
        <v>#NAME?</v>
      </c>
      <c r="G393" s="117" t="e">
        <f t="shared" ca="1" si="64"/>
        <v>#NAME?</v>
      </c>
      <c r="H393" s="117" t="e">
        <f t="shared" ca="1" si="64"/>
        <v>#NAME?</v>
      </c>
      <c r="I393" s="117" t="e">
        <f t="shared" ca="1" si="64"/>
        <v>#NAME?</v>
      </c>
      <c r="J393" s="117" t="e">
        <f t="shared" ca="1" si="64"/>
        <v>#NAME?</v>
      </c>
    </row>
    <row r="394" spans="1:10" s="115" customFormat="1" ht="14.1" customHeight="1" x14ac:dyDescent="0.25">
      <c r="A394" s="193">
        <v>1207</v>
      </c>
      <c r="B394" s="144" t="s">
        <v>159</v>
      </c>
      <c r="C394" s="124"/>
      <c r="D394" s="192" t="s">
        <v>185</v>
      </c>
      <c r="E394" s="117" t="e">
        <f t="shared" ca="1" si="64"/>
        <v>#NAME?</v>
      </c>
      <c r="F394" s="117" t="e">
        <f t="shared" ca="1" si="64"/>
        <v>#NAME?</v>
      </c>
      <c r="G394" s="117" t="e">
        <f t="shared" ca="1" si="64"/>
        <v>#NAME?</v>
      </c>
      <c r="H394" s="117" t="e">
        <f t="shared" ca="1" si="64"/>
        <v>#NAME?</v>
      </c>
      <c r="I394" s="117" t="e">
        <f t="shared" ca="1" si="64"/>
        <v>#NAME?</v>
      </c>
      <c r="J394" s="117" t="e">
        <f t="shared" ca="1" si="64"/>
        <v>#NAME?</v>
      </c>
    </row>
    <row r="395" spans="1:10" s="115" customFormat="1" ht="14.1" customHeight="1" x14ac:dyDescent="0.25">
      <c r="A395" s="194">
        <v>1208</v>
      </c>
      <c r="B395" s="144" t="s">
        <v>159</v>
      </c>
      <c r="C395" s="124"/>
      <c r="D395" s="192" t="s">
        <v>319</v>
      </c>
      <c r="E395" s="117" t="e">
        <f t="shared" ca="1" si="64"/>
        <v>#NAME?</v>
      </c>
      <c r="F395" s="117" t="e">
        <f t="shared" ca="1" si="64"/>
        <v>#NAME?</v>
      </c>
      <c r="G395" s="117" t="e">
        <f t="shared" ca="1" si="64"/>
        <v>#NAME?</v>
      </c>
      <c r="H395" s="117" t="e">
        <f t="shared" ca="1" si="64"/>
        <v>#NAME?</v>
      </c>
      <c r="I395" s="117" t="e">
        <f t="shared" ca="1" si="64"/>
        <v>#NAME?</v>
      </c>
      <c r="J395" s="117" t="e">
        <f t="shared" ca="1" si="64"/>
        <v>#NAME?</v>
      </c>
    </row>
    <row r="396" spans="1:10" s="115" customFormat="1" ht="14.1" customHeight="1" x14ac:dyDescent="0.25">
      <c r="A396" s="193">
        <v>1209</v>
      </c>
      <c r="B396" s="144" t="s">
        <v>159</v>
      </c>
      <c r="C396" s="124"/>
      <c r="D396" s="192" t="s">
        <v>163</v>
      </c>
      <c r="E396" s="117" t="e">
        <f t="shared" ref="E396:J407" ca="1" si="65">LohnSt26(LohnZZ,E$37,Faktor4,LZZBrutto,LZZFreibetrag,RVStatus,KVMonat,KVStatus,KVZSatz,PVStatus,PVSachsen,AnzahlKFB,sonstBez,mehrjBez,Abfindg,vJBrutto,$A396)</f>
        <v>#NAME?</v>
      </c>
      <c r="F396" s="117" t="e">
        <f t="shared" ca="1" si="65"/>
        <v>#NAME?</v>
      </c>
      <c r="G396" s="117" t="e">
        <f t="shared" ca="1" si="65"/>
        <v>#NAME?</v>
      </c>
      <c r="H396" s="117" t="e">
        <f t="shared" ca="1" si="65"/>
        <v>#NAME?</v>
      </c>
      <c r="I396" s="117" t="e">
        <f t="shared" ca="1" si="65"/>
        <v>#NAME?</v>
      </c>
      <c r="J396" s="117" t="e">
        <f t="shared" ca="1" si="65"/>
        <v>#NAME?</v>
      </c>
    </row>
    <row r="397" spans="1:10" s="115" customFormat="1" ht="14.1" customHeight="1" x14ac:dyDescent="0.25">
      <c r="A397" s="118" t="s">
        <v>0</v>
      </c>
      <c r="B397" s="118"/>
      <c r="C397" s="124"/>
      <c r="D397" s="192"/>
      <c r="E397" s="117" t="e">
        <f t="shared" ca="1" si="65"/>
        <v>#NAME?</v>
      </c>
      <c r="F397" s="117" t="e">
        <f t="shared" ca="1" si="65"/>
        <v>#NAME?</v>
      </c>
      <c r="G397" s="117" t="e">
        <f t="shared" ca="1" si="65"/>
        <v>#NAME?</v>
      </c>
      <c r="H397" s="117" t="e">
        <f t="shared" ca="1" si="65"/>
        <v>#NAME?</v>
      </c>
      <c r="I397" s="117" t="e">
        <f t="shared" ca="1" si="65"/>
        <v>#NAME?</v>
      </c>
      <c r="J397" s="117" t="e">
        <f t="shared" ca="1" si="65"/>
        <v>#NAME?</v>
      </c>
    </row>
    <row r="398" spans="1:10" s="115" customFormat="1" ht="14.1" customHeight="1" x14ac:dyDescent="0.25">
      <c r="A398" s="193">
        <v>1300</v>
      </c>
      <c r="B398" s="118" t="s">
        <v>191</v>
      </c>
      <c r="C398" s="124"/>
      <c r="D398" s="192" t="s">
        <v>189</v>
      </c>
      <c r="E398" s="117" t="e">
        <f t="shared" ca="1" si="65"/>
        <v>#NAME?</v>
      </c>
      <c r="F398" s="117" t="e">
        <f t="shared" ca="1" si="65"/>
        <v>#NAME?</v>
      </c>
      <c r="G398" s="117" t="e">
        <f t="shared" ca="1" si="65"/>
        <v>#NAME?</v>
      </c>
      <c r="H398" s="117" t="e">
        <f t="shared" ca="1" si="65"/>
        <v>#NAME?</v>
      </c>
      <c r="I398" s="117" t="e">
        <f t="shared" ca="1" si="65"/>
        <v>#NAME?</v>
      </c>
      <c r="J398" s="117" t="e">
        <f t="shared" ca="1" si="65"/>
        <v>#NAME?</v>
      </c>
    </row>
    <row r="399" spans="1:10" s="56" customFormat="1" ht="14.1" customHeight="1" x14ac:dyDescent="0.25">
      <c r="A399" s="194">
        <v>1301</v>
      </c>
      <c r="B399" s="118" t="s">
        <v>191</v>
      </c>
      <c r="C399" s="124"/>
      <c r="D399" s="192" t="s">
        <v>204</v>
      </c>
      <c r="E399" s="117" t="e">
        <f t="shared" ca="1" si="65"/>
        <v>#NAME?</v>
      </c>
      <c r="F399" s="117" t="e">
        <f t="shared" ca="1" si="65"/>
        <v>#NAME?</v>
      </c>
      <c r="G399" s="117" t="e">
        <f t="shared" ca="1" si="65"/>
        <v>#NAME?</v>
      </c>
      <c r="H399" s="117" t="e">
        <f t="shared" ca="1" si="65"/>
        <v>#NAME?</v>
      </c>
      <c r="I399" s="117" t="e">
        <f t="shared" ca="1" si="65"/>
        <v>#NAME?</v>
      </c>
      <c r="J399" s="117" t="e">
        <f t="shared" ca="1" si="65"/>
        <v>#NAME?</v>
      </c>
    </row>
    <row r="400" spans="1:10" s="115" customFormat="1" ht="14.1" customHeight="1" x14ac:dyDescent="0.25">
      <c r="A400" s="193">
        <v>1302</v>
      </c>
      <c r="B400" s="118" t="s">
        <v>191</v>
      </c>
      <c r="C400" s="124"/>
      <c r="D400" s="192" t="s">
        <v>192</v>
      </c>
      <c r="E400" s="117" t="e">
        <f t="shared" ca="1" si="65"/>
        <v>#NAME?</v>
      </c>
      <c r="F400" s="117" t="e">
        <f t="shared" ca="1" si="65"/>
        <v>#NAME?</v>
      </c>
      <c r="G400" s="117" t="e">
        <f t="shared" ca="1" si="65"/>
        <v>#NAME?</v>
      </c>
      <c r="H400" s="117" t="e">
        <f t="shared" ca="1" si="65"/>
        <v>#NAME?</v>
      </c>
      <c r="I400" s="117" t="e">
        <f t="shared" ca="1" si="65"/>
        <v>#NAME?</v>
      </c>
      <c r="J400" s="117" t="e">
        <f t="shared" ca="1" si="65"/>
        <v>#NAME?</v>
      </c>
    </row>
    <row r="401" spans="1:10" s="115" customFormat="1" ht="14.1" customHeight="1" x14ac:dyDescent="0.25">
      <c r="A401" s="194">
        <v>1303</v>
      </c>
      <c r="B401" s="118" t="s">
        <v>191</v>
      </c>
      <c r="C401" s="124"/>
      <c r="D401" s="192" t="s">
        <v>193</v>
      </c>
      <c r="E401" s="117" t="e">
        <f t="shared" ca="1" si="65"/>
        <v>#NAME?</v>
      </c>
      <c r="F401" s="117" t="e">
        <f t="shared" ca="1" si="65"/>
        <v>#NAME?</v>
      </c>
      <c r="G401" s="117" t="e">
        <f t="shared" ca="1" si="65"/>
        <v>#NAME?</v>
      </c>
      <c r="H401" s="117" t="e">
        <f t="shared" ca="1" si="65"/>
        <v>#NAME?</v>
      </c>
      <c r="I401" s="117" t="e">
        <f t="shared" ca="1" si="65"/>
        <v>#NAME?</v>
      </c>
      <c r="J401" s="117" t="e">
        <f t="shared" ca="1" si="65"/>
        <v>#NAME?</v>
      </c>
    </row>
    <row r="402" spans="1:10" s="115" customFormat="1" ht="14.1" customHeight="1" x14ac:dyDescent="0.25">
      <c r="A402" s="193">
        <v>1304</v>
      </c>
      <c r="B402" s="118" t="s">
        <v>191</v>
      </c>
      <c r="C402" s="124"/>
      <c r="D402" s="192" t="s">
        <v>194</v>
      </c>
      <c r="E402" s="117" t="e">
        <f t="shared" ca="1" si="65"/>
        <v>#NAME?</v>
      </c>
      <c r="F402" s="117" t="e">
        <f t="shared" ca="1" si="65"/>
        <v>#NAME?</v>
      </c>
      <c r="G402" s="117" t="e">
        <f t="shared" ca="1" si="65"/>
        <v>#NAME?</v>
      </c>
      <c r="H402" s="117" t="e">
        <f t="shared" ca="1" si="65"/>
        <v>#NAME?</v>
      </c>
      <c r="I402" s="117" t="e">
        <f t="shared" ca="1" si="65"/>
        <v>#NAME?</v>
      </c>
      <c r="J402" s="117" t="e">
        <f t="shared" ca="1" si="65"/>
        <v>#NAME?</v>
      </c>
    </row>
    <row r="403" spans="1:10" s="115" customFormat="1" ht="14.1" customHeight="1" x14ac:dyDescent="0.25">
      <c r="A403" s="194">
        <v>1305</v>
      </c>
      <c r="B403" s="118" t="s">
        <v>191</v>
      </c>
      <c r="C403" s="124"/>
      <c r="D403" s="192" t="s">
        <v>195</v>
      </c>
      <c r="E403" s="117" t="e">
        <f t="shared" ca="1" si="65"/>
        <v>#NAME?</v>
      </c>
      <c r="F403" s="117" t="e">
        <f t="shared" ca="1" si="65"/>
        <v>#NAME?</v>
      </c>
      <c r="G403" s="117" t="e">
        <f t="shared" ca="1" si="65"/>
        <v>#NAME?</v>
      </c>
      <c r="H403" s="117" t="e">
        <f t="shared" ca="1" si="65"/>
        <v>#NAME?</v>
      </c>
      <c r="I403" s="117" t="e">
        <f t="shared" ca="1" si="65"/>
        <v>#NAME?</v>
      </c>
      <c r="J403" s="117" t="e">
        <f t="shared" ca="1" si="65"/>
        <v>#NAME?</v>
      </c>
    </row>
    <row r="404" spans="1:10" s="115" customFormat="1" ht="14.1" customHeight="1" x14ac:dyDescent="0.25">
      <c r="A404" s="193">
        <v>1306</v>
      </c>
      <c r="B404" s="118" t="s">
        <v>191</v>
      </c>
      <c r="C404" s="124"/>
      <c r="D404" s="192" t="s">
        <v>196</v>
      </c>
      <c r="E404" s="117" t="e">
        <f t="shared" ca="1" si="65"/>
        <v>#NAME?</v>
      </c>
      <c r="F404" s="117" t="e">
        <f t="shared" ca="1" si="65"/>
        <v>#NAME?</v>
      </c>
      <c r="G404" s="117" t="e">
        <f t="shared" ca="1" si="65"/>
        <v>#NAME?</v>
      </c>
      <c r="H404" s="117" t="e">
        <f t="shared" ca="1" si="65"/>
        <v>#NAME?</v>
      </c>
      <c r="I404" s="117" t="e">
        <f t="shared" ca="1" si="65"/>
        <v>#NAME?</v>
      </c>
      <c r="J404" s="117" t="e">
        <f t="shared" ca="1" si="65"/>
        <v>#NAME?</v>
      </c>
    </row>
    <row r="405" spans="1:10" s="115" customFormat="1" ht="14.1" customHeight="1" x14ac:dyDescent="0.25">
      <c r="A405" s="194">
        <v>1307</v>
      </c>
      <c r="B405" s="118" t="s">
        <v>191</v>
      </c>
      <c r="C405" s="124"/>
      <c r="D405" s="192" t="s">
        <v>197</v>
      </c>
      <c r="E405" s="117" t="e">
        <f t="shared" ca="1" si="65"/>
        <v>#NAME?</v>
      </c>
      <c r="F405" s="117" t="e">
        <f t="shared" ca="1" si="65"/>
        <v>#NAME?</v>
      </c>
      <c r="G405" s="117" t="e">
        <f t="shared" ca="1" si="65"/>
        <v>#NAME?</v>
      </c>
      <c r="H405" s="117" t="e">
        <f t="shared" ca="1" si="65"/>
        <v>#NAME?</v>
      </c>
      <c r="I405" s="117" t="e">
        <f t="shared" ca="1" si="65"/>
        <v>#NAME?</v>
      </c>
      <c r="J405" s="117" t="e">
        <f t="shared" ca="1" si="65"/>
        <v>#NAME?</v>
      </c>
    </row>
    <row r="406" spans="1:10" s="115" customFormat="1" ht="14.1" customHeight="1" x14ac:dyDescent="0.25">
      <c r="A406" s="193">
        <v>1308</v>
      </c>
      <c r="B406" s="118" t="s">
        <v>191</v>
      </c>
      <c r="C406" s="124"/>
      <c r="D406" s="192" t="s">
        <v>198</v>
      </c>
      <c r="E406" s="117" t="e">
        <f t="shared" ca="1" si="65"/>
        <v>#NAME?</v>
      </c>
      <c r="F406" s="117" t="e">
        <f t="shared" ca="1" si="65"/>
        <v>#NAME?</v>
      </c>
      <c r="G406" s="117" t="e">
        <f t="shared" ca="1" si="65"/>
        <v>#NAME?</v>
      </c>
      <c r="H406" s="117" t="e">
        <f t="shared" ca="1" si="65"/>
        <v>#NAME?</v>
      </c>
      <c r="I406" s="117" t="e">
        <f t="shared" ca="1" si="65"/>
        <v>#NAME?</v>
      </c>
      <c r="J406" s="117" t="e">
        <f t="shared" ca="1" si="65"/>
        <v>#NAME?</v>
      </c>
    </row>
    <row r="407" spans="1:10" s="115" customFormat="1" ht="14.1" customHeight="1" x14ac:dyDescent="0.25">
      <c r="A407" s="194">
        <v>1309</v>
      </c>
      <c r="B407" s="118" t="s">
        <v>191</v>
      </c>
      <c r="C407" s="124"/>
      <c r="D407" s="192" t="s">
        <v>199</v>
      </c>
      <c r="E407" s="117" t="e">
        <f t="shared" ca="1" si="65"/>
        <v>#NAME?</v>
      </c>
      <c r="F407" s="117" t="e">
        <f t="shared" ca="1" si="65"/>
        <v>#NAME?</v>
      </c>
      <c r="G407" s="117" t="e">
        <f t="shared" ca="1" si="65"/>
        <v>#NAME?</v>
      </c>
      <c r="H407" s="117" t="e">
        <f t="shared" ca="1" si="65"/>
        <v>#NAME?</v>
      </c>
      <c r="I407" s="117" t="e">
        <f t="shared" ca="1" si="65"/>
        <v>#NAME?</v>
      </c>
      <c r="J407" s="117" t="e">
        <f t="shared" ca="1" si="65"/>
        <v>#NAME?</v>
      </c>
    </row>
    <row r="408" spans="1:10" s="115" customFormat="1" ht="14.1" customHeight="1" x14ac:dyDescent="0.25">
      <c r="A408" s="118"/>
      <c r="B408" s="118"/>
      <c r="C408" s="124"/>
      <c r="D408" s="192"/>
      <c r="E408" s="117"/>
      <c r="F408" s="117"/>
      <c r="G408" s="117"/>
      <c r="H408" s="117"/>
      <c r="I408" s="117"/>
      <c r="J408" s="117"/>
    </row>
    <row r="409" spans="1:10" s="115" customFormat="1" ht="14.1" customHeight="1" x14ac:dyDescent="0.25">
      <c r="A409" s="193">
        <v>1310</v>
      </c>
      <c r="B409" s="118" t="s">
        <v>191</v>
      </c>
      <c r="C409" s="124" t="s">
        <v>350</v>
      </c>
      <c r="D409" s="192"/>
      <c r="E409" s="117"/>
      <c r="F409" s="117"/>
      <c r="G409" s="117"/>
      <c r="H409" s="117"/>
      <c r="I409" s="117"/>
      <c r="J409" s="117"/>
    </row>
    <row r="410" spans="1:10" s="115" customFormat="1" ht="14.1" customHeight="1" x14ac:dyDescent="0.25">
      <c r="A410" s="194">
        <v>1311</v>
      </c>
      <c r="B410" s="118" t="s">
        <v>191</v>
      </c>
      <c r="C410" s="124" t="s">
        <v>350</v>
      </c>
      <c r="D410" s="192"/>
      <c r="E410" s="117"/>
      <c r="F410" s="117"/>
      <c r="G410" s="117"/>
      <c r="H410" s="117"/>
      <c r="I410" s="117"/>
      <c r="J410" s="117"/>
    </row>
    <row r="411" spans="1:10" s="115" customFormat="1" ht="14.1" customHeight="1" x14ac:dyDescent="0.25">
      <c r="A411" s="193">
        <v>1312</v>
      </c>
      <c r="B411" s="118" t="s">
        <v>191</v>
      </c>
      <c r="C411" s="124" t="s">
        <v>350</v>
      </c>
      <c r="D411" s="192"/>
      <c r="E411" s="117"/>
      <c r="F411" s="117"/>
      <c r="G411" s="117"/>
      <c r="H411" s="117"/>
      <c r="I411" s="117"/>
      <c r="J411" s="117"/>
    </row>
    <row r="412" spans="1:10" s="115" customFormat="1" ht="14.1" customHeight="1" x14ac:dyDescent="0.25">
      <c r="A412" s="194">
        <v>1313</v>
      </c>
      <c r="B412" s="118" t="s">
        <v>191</v>
      </c>
      <c r="C412" s="124" t="s">
        <v>350</v>
      </c>
      <c r="D412" s="192"/>
      <c r="E412" s="117"/>
      <c r="F412" s="117"/>
      <c r="G412" s="117"/>
      <c r="H412" s="117"/>
      <c r="I412" s="117"/>
      <c r="J412" s="117"/>
    </row>
    <row r="413" spans="1:10" s="115" customFormat="1" ht="14.1" customHeight="1" x14ac:dyDescent="0.25">
      <c r="A413" s="193">
        <v>1314</v>
      </c>
      <c r="B413" s="118" t="s">
        <v>191</v>
      </c>
      <c r="C413" s="124" t="s">
        <v>350</v>
      </c>
      <c r="D413" s="192"/>
      <c r="E413" s="117"/>
      <c r="F413" s="117"/>
      <c r="G413" s="117"/>
      <c r="H413" s="117"/>
      <c r="I413" s="117"/>
      <c r="J413" s="117"/>
    </row>
    <row r="414" spans="1:10" s="115" customFormat="1" ht="14.1" customHeight="1" x14ac:dyDescent="0.25">
      <c r="A414" s="194">
        <v>1315</v>
      </c>
      <c r="B414" s="118" t="s">
        <v>191</v>
      </c>
      <c r="C414" s="124"/>
      <c r="D414" s="192" t="s">
        <v>200</v>
      </c>
      <c r="E414" s="117" t="e">
        <f t="shared" ref="E414:J418" ca="1" si="66">LohnSt26(LohnZZ,E$37,Faktor4,LZZBrutto,LZZFreibetrag,RVStatus,KVMonat,KVStatus,KVZSatz,PVStatus,PVSachsen,AnzahlKFB,sonstBez,mehrjBez,Abfindg,vJBrutto,$A414)</f>
        <v>#NAME?</v>
      </c>
      <c r="F414" s="117" t="e">
        <f t="shared" ca="1" si="66"/>
        <v>#NAME?</v>
      </c>
      <c r="G414" s="117" t="e">
        <f t="shared" ca="1" si="66"/>
        <v>#NAME?</v>
      </c>
      <c r="H414" s="117" t="e">
        <f t="shared" ca="1" si="66"/>
        <v>#NAME?</v>
      </c>
      <c r="I414" s="117" t="e">
        <f t="shared" ca="1" si="66"/>
        <v>#NAME?</v>
      </c>
      <c r="J414" s="117" t="e">
        <f t="shared" ca="1" si="66"/>
        <v>#NAME?</v>
      </c>
    </row>
    <row r="415" spans="1:10" s="115" customFormat="1" ht="14.1" customHeight="1" x14ac:dyDescent="0.25">
      <c r="A415" s="193">
        <v>1316</v>
      </c>
      <c r="B415" s="118" t="s">
        <v>191</v>
      </c>
      <c r="C415" s="124"/>
      <c r="D415" s="192" t="s">
        <v>201</v>
      </c>
      <c r="E415" s="117" t="e">
        <f t="shared" ca="1" si="66"/>
        <v>#NAME?</v>
      </c>
      <c r="F415" s="117" t="e">
        <f t="shared" ca="1" si="66"/>
        <v>#NAME?</v>
      </c>
      <c r="G415" s="117" t="e">
        <f t="shared" ca="1" si="66"/>
        <v>#NAME?</v>
      </c>
      <c r="H415" s="117" t="e">
        <f t="shared" ca="1" si="66"/>
        <v>#NAME?</v>
      </c>
      <c r="I415" s="117" t="e">
        <f t="shared" ca="1" si="66"/>
        <v>#NAME?</v>
      </c>
      <c r="J415" s="117" t="e">
        <f t="shared" ca="1" si="66"/>
        <v>#NAME?</v>
      </c>
    </row>
    <row r="416" spans="1:10" s="115" customFormat="1" ht="14.1" customHeight="1" x14ac:dyDescent="0.25">
      <c r="A416" s="194">
        <v>1317</v>
      </c>
      <c r="B416" s="118" t="s">
        <v>191</v>
      </c>
      <c r="C416" s="124"/>
      <c r="D416" s="192" t="s">
        <v>331</v>
      </c>
      <c r="E416" s="117" t="e">
        <f t="shared" ca="1" si="66"/>
        <v>#NAME?</v>
      </c>
      <c r="F416" s="117" t="e">
        <f t="shared" ca="1" si="66"/>
        <v>#NAME?</v>
      </c>
      <c r="G416" s="117" t="e">
        <f t="shared" ca="1" si="66"/>
        <v>#NAME?</v>
      </c>
      <c r="H416" s="117" t="e">
        <f t="shared" ca="1" si="66"/>
        <v>#NAME?</v>
      </c>
      <c r="I416" s="117" t="e">
        <f t="shared" ca="1" si="66"/>
        <v>#NAME?</v>
      </c>
      <c r="J416" s="117" t="e">
        <f t="shared" ca="1" si="66"/>
        <v>#NAME?</v>
      </c>
    </row>
    <row r="417" spans="1:10" s="115" customFormat="1" ht="14.1" customHeight="1" x14ac:dyDescent="0.25">
      <c r="A417" s="193">
        <v>1318</v>
      </c>
      <c r="B417" s="118" t="s">
        <v>191</v>
      </c>
      <c r="C417" s="124"/>
      <c r="D417" s="192" t="s">
        <v>199</v>
      </c>
      <c r="E417" s="117" t="e">
        <f t="shared" ca="1" si="66"/>
        <v>#NAME?</v>
      </c>
      <c r="F417" s="117" t="e">
        <f t="shared" ca="1" si="66"/>
        <v>#NAME?</v>
      </c>
      <c r="G417" s="117" t="e">
        <f t="shared" ca="1" si="66"/>
        <v>#NAME?</v>
      </c>
      <c r="H417" s="117" t="e">
        <f t="shared" ca="1" si="66"/>
        <v>#NAME?</v>
      </c>
      <c r="I417" s="117" t="e">
        <f t="shared" ca="1" si="66"/>
        <v>#NAME?</v>
      </c>
      <c r="J417" s="117" t="e">
        <f t="shared" ca="1" si="66"/>
        <v>#NAME?</v>
      </c>
    </row>
    <row r="418" spans="1:10" s="115" customFormat="1" ht="14.1" customHeight="1" x14ac:dyDescent="0.25">
      <c r="A418" s="194">
        <v>1319</v>
      </c>
      <c r="B418" s="118" t="s">
        <v>191</v>
      </c>
      <c r="C418" s="124"/>
      <c r="D418" s="192" t="s">
        <v>199</v>
      </c>
      <c r="E418" s="117" t="e">
        <f t="shared" ca="1" si="66"/>
        <v>#NAME?</v>
      </c>
      <c r="F418" s="117" t="e">
        <f t="shared" ca="1" si="66"/>
        <v>#NAME?</v>
      </c>
      <c r="G418" s="117" t="e">
        <f t="shared" ca="1" si="66"/>
        <v>#NAME?</v>
      </c>
      <c r="H418" s="117" t="e">
        <f t="shared" ca="1" si="66"/>
        <v>#NAME?</v>
      </c>
      <c r="I418" s="117" t="e">
        <f t="shared" ca="1" si="66"/>
        <v>#NAME?</v>
      </c>
      <c r="J418" s="117" t="e">
        <f t="shared" ca="1" si="66"/>
        <v>#NAME?</v>
      </c>
    </row>
    <row r="419" spans="1:10" s="115" customFormat="1" ht="14.1" customHeight="1" x14ac:dyDescent="0.25">
      <c r="A419" s="118"/>
      <c r="B419" s="118"/>
      <c r="C419" s="124"/>
      <c r="D419" s="192"/>
      <c r="E419" s="117"/>
      <c r="F419" s="117"/>
      <c r="G419" s="117"/>
      <c r="H419" s="117"/>
      <c r="I419" s="117"/>
      <c r="J419" s="117"/>
    </row>
    <row r="420" spans="1:10" s="115" customFormat="1" ht="14.1" customHeight="1" x14ac:dyDescent="0.25">
      <c r="A420" s="193">
        <v>1320</v>
      </c>
      <c r="B420" s="118" t="s">
        <v>191</v>
      </c>
      <c r="C420" s="124"/>
      <c r="D420" s="192" t="s">
        <v>202</v>
      </c>
      <c r="E420" s="117" t="e">
        <f t="shared" ref="E420:J429" ca="1" si="67">LohnSt26(LohnZZ,E$37,Faktor4,LZZBrutto,LZZFreibetrag,RVStatus,KVMonat,KVStatus,KVZSatz,PVStatus,PVSachsen,AnzahlKFB,sonstBez,mehrjBez,Abfindg,vJBrutto,$A420)</f>
        <v>#NAME?</v>
      </c>
      <c r="F420" s="117" t="e">
        <f t="shared" ca="1" si="67"/>
        <v>#NAME?</v>
      </c>
      <c r="G420" s="117" t="e">
        <f t="shared" ca="1" si="67"/>
        <v>#NAME?</v>
      </c>
      <c r="H420" s="117" t="e">
        <f t="shared" ca="1" si="67"/>
        <v>#NAME?</v>
      </c>
      <c r="I420" s="117" t="e">
        <f t="shared" ca="1" si="67"/>
        <v>#NAME?</v>
      </c>
      <c r="J420" s="117" t="e">
        <f t="shared" ca="1" si="67"/>
        <v>#NAME?</v>
      </c>
    </row>
    <row r="421" spans="1:10" s="115" customFormat="1" ht="14.1" customHeight="1" x14ac:dyDescent="0.25">
      <c r="A421" s="194">
        <v>1321</v>
      </c>
      <c r="B421" s="118" t="s">
        <v>191</v>
      </c>
      <c r="C421" s="124"/>
      <c r="D421" s="192" t="s">
        <v>206</v>
      </c>
      <c r="E421" s="117" t="e">
        <f t="shared" ca="1" si="67"/>
        <v>#NAME?</v>
      </c>
      <c r="F421" s="117" t="e">
        <f t="shared" ca="1" si="67"/>
        <v>#NAME?</v>
      </c>
      <c r="G421" s="117" t="e">
        <f t="shared" ca="1" si="67"/>
        <v>#NAME?</v>
      </c>
      <c r="H421" s="117" t="e">
        <f t="shared" ca="1" si="67"/>
        <v>#NAME?</v>
      </c>
      <c r="I421" s="117" t="e">
        <f t="shared" ca="1" si="67"/>
        <v>#NAME?</v>
      </c>
      <c r="J421" s="117" t="e">
        <f t="shared" ca="1" si="67"/>
        <v>#NAME?</v>
      </c>
    </row>
    <row r="422" spans="1:10" s="115" customFormat="1" ht="14.1" customHeight="1" x14ac:dyDescent="0.25">
      <c r="A422" s="193">
        <v>1322</v>
      </c>
      <c r="B422" s="118" t="s">
        <v>191</v>
      </c>
      <c r="C422" s="124"/>
      <c r="D422" s="192" t="s">
        <v>203</v>
      </c>
      <c r="E422" s="117" t="e">
        <f t="shared" ca="1" si="67"/>
        <v>#NAME?</v>
      </c>
      <c r="F422" s="117" t="e">
        <f t="shared" ca="1" si="67"/>
        <v>#NAME?</v>
      </c>
      <c r="G422" s="117" t="e">
        <f t="shared" ca="1" si="67"/>
        <v>#NAME?</v>
      </c>
      <c r="H422" s="117" t="e">
        <f t="shared" ca="1" si="67"/>
        <v>#NAME?</v>
      </c>
      <c r="I422" s="117" t="e">
        <f t="shared" ca="1" si="67"/>
        <v>#NAME?</v>
      </c>
      <c r="J422" s="117" t="e">
        <f t="shared" ca="1" si="67"/>
        <v>#NAME?</v>
      </c>
    </row>
    <row r="423" spans="1:10" s="115" customFormat="1" ht="14.1" customHeight="1" x14ac:dyDescent="0.25">
      <c r="A423" s="194">
        <v>1323</v>
      </c>
      <c r="B423" s="118" t="s">
        <v>191</v>
      </c>
      <c r="C423" s="124"/>
      <c r="D423" s="192" t="s">
        <v>189</v>
      </c>
      <c r="E423" s="117" t="e">
        <f t="shared" ca="1" si="67"/>
        <v>#NAME?</v>
      </c>
      <c r="F423" s="117" t="e">
        <f t="shared" ca="1" si="67"/>
        <v>#NAME?</v>
      </c>
      <c r="G423" s="117" t="e">
        <f t="shared" ca="1" si="67"/>
        <v>#NAME?</v>
      </c>
      <c r="H423" s="117" t="e">
        <f t="shared" ca="1" si="67"/>
        <v>#NAME?</v>
      </c>
      <c r="I423" s="117" t="e">
        <f t="shared" ca="1" si="67"/>
        <v>#NAME?</v>
      </c>
      <c r="J423" s="117" t="e">
        <f t="shared" ca="1" si="67"/>
        <v>#NAME?</v>
      </c>
    </row>
    <row r="424" spans="1:10" s="115" customFormat="1" ht="14.1" customHeight="1" x14ac:dyDescent="0.25">
      <c r="A424" s="193">
        <v>1324</v>
      </c>
      <c r="B424" s="118" t="s">
        <v>191</v>
      </c>
      <c r="C424" s="124"/>
      <c r="D424" s="192" t="s">
        <v>332</v>
      </c>
      <c r="E424" s="117" t="e">
        <f t="shared" ca="1" si="67"/>
        <v>#NAME?</v>
      </c>
      <c r="F424" s="117" t="e">
        <f t="shared" ca="1" si="67"/>
        <v>#NAME?</v>
      </c>
      <c r="G424" s="117" t="e">
        <f t="shared" ca="1" si="67"/>
        <v>#NAME?</v>
      </c>
      <c r="H424" s="117" t="e">
        <f t="shared" ca="1" si="67"/>
        <v>#NAME?</v>
      </c>
      <c r="I424" s="117" t="e">
        <f t="shared" ca="1" si="67"/>
        <v>#NAME?</v>
      </c>
      <c r="J424" s="117" t="e">
        <f t="shared" ca="1" si="67"/>
        <v>#NAME?</v>
      </c>
    </row>
    <row r="425" spans="1:10" s="115" customFormat="1" ht="14.1" customHeight="1" x14ac:dyDescent="0.25">
      <c r="A425" s="193">
        <v>1325</v>
      </c>
      <c r="B425" s="118" t="s">
        <v>191</v>
      </c>
      <c r="C425" s="124"/>
      <c r="D425" s="192" t="s">
        <v>204</v>
      </c>
      <c r="E425" s="117" t="e">
        <f t="shared" ca="1" si="67"/>
        <v>#NAME?</v>
      </c>
      <c r="F425" s="117" t="e">
        <f t="shared" ca="1" si="67"/>
        <v>#NAME?</v>
      </c>
      <c r="G425" s="117" t="e">
        <f t="shared" ca="1" si="67"/>
        <v>#NAME?</v>
      </c>
      <c r="H425" s="117" t="e">
        <f t="shared" ca="1" si="67"/>
        <v>#NAME?</v>
      </c>
      <c r="I425" s="117" t="e">
        <f t="shared" ca="1" si="67"/>
        <v>#NAME?</v>
      </c>
      <c r="J425" s="117" t="e">
        <f t="shared" ca="1" si="67"/>
        <v>#NAME?</v>
      </c>
    </row>
    <row r="426" spans="1:10" s="56" customFormat="1" ht="14.1" customHeight="1" x14ac:dyDescent="0.25">
      <c r="A426" s="194">
        <v>1326</v>
      </c>
      <c r="B426" s="118" t="s">
        <v>191</v>
      </c>
      <c r="C426" s="124"/>
      <c r="D426" s="192" t="s">
        <v>0</v>
      </c>
      <c r="E426" s="117" t="e">
        <f t="shared" ca="1" si="67"/>
        <v>#NAME?</v>
      </c>
      <c r="F426" s="117" t="e">
        <f t="shared" ca="1" si="67"/>
        <v>#NAME?</v>
      </c>
      <c r="G426" s="117" t="e">
        <f t="shared" ca="1" si="67"/>
        <v>#NAME?</v>
      </c>
      <c r="H426" s="117" t="e">
        <f t="shared" ca="1" si="67"/>
        <v>#NAME?</v>
      </c>
      <c r="I426" s="117" t="e">
        <f t="shared" ca="1" si="67"/>
        <v>#NAME?</v>
      </c>
      <c r="J426" s="117" t="e">
        <f t="shared" ca="1" si="67"/>
        <v>#NAME?</v>
      </c>
    </row>
    <row r="427" spans="1:10" s="115" customFormat="1" ht="14.1" customHeight="1" x14ac:dyDescent="0.25">
      <c r="A427" s="193">
        <v>1327</v>
      </c>
      <c r="B427" s="118" t="s">
        <v>191</v>
      </c>
      <c r="C427" s="124"/>
      <c r="D427" s="192" t="s">
        <v>0</v>
      </c>
      <c r="E427" s="117" t="e">
        <f t="shared" ca="1" si="67"/>
        <v>#NAME?</v>
      </c>
      <c r="F427" s="117" t="e">
        <f t="shared" ca="1" si="67"/>
        <v>#NAME?</v>
      </c>
      <c r="G427" s="117" t="e">
        <f t="shared" ca="1" si="67"/>
        <v>#NAME?</v>
      </c>
      <c r="H427" s="117" t="e">
        <f t="shared" ca="1" si="67"/>
        <v>#NAME?</v>
      </c>
      <c r="I427" s="117" t="e">
        <f t="shared" ca="1" si="67"/>
        <v>#NAME?</v>
      </c>
      <c r="J427" s="117" t="e">
        <f t="shared" ca="1" si="67"/>
        <v>#NAME?</v>
      </c>
    </row>
    <row r="428" spans="1:10" s="115" customFormat="1" ht="14.1" customHeight="1" x14ac:dyDescent="0.25">
      <c r="A428" s="194">
        <v>1328</v>
      </c>
      <c r="B428" s="118" t="s">
        <v>191</v>
      </c>
      <c r="C428" s="124"/>
      <c r="D428" s="192" t="s">
        <v>0</v>
      </c>
      <c r="E428" s="117" t="e">
        <f t="shared" ca="1" si="67"/>
        <v>#NAME?</v>
      </c>
      <c r="F428" s="117" t="e">
        <f t="shared" ca="1" si="67"/>
        <v>#NAME?</v>
      </c>
      <c r="G428" s="117" t="e">
        <f t="shared" ca="1" si="67"/>
        <v>#NAME?</v>
      </c>
      <c r="H428" s="117" t="e">
        <f t="shared" ca="1" si="67"/>
        <v>#NAME?</v>
      </c>
      <c r="I428" s="117" t="e">
        <f t="shared" ca="1" si="67"/>
        <v>#NAME?</v>
      </c>
      <c r="J428" s="117" t="e">
        <f t="shared" ca="1" si="67"/>
        <v>#NAME?</v>
      </c>
    </row>
    <row r="429" spans="1:10" s="115" customFormat="1" ht="14.1" customHeight="1" x14ac:dyDescent="0.25">
      <c r="A429" s="193">
        <v>1329</v>
      </c>
      <c r="B429" s="118" t="s">
        <v>191</v>
      </c>
      <c r="C429" s="124"/>
      <c r="D429" s="192" t="s">
        <v>0</v>
      </c>
      <c r="E429" s="117" t="e">
        <f t="shared" ca="1" si="67"/>
        <v>#NAME?</v>
      </c>
      <c r="F429" s="117" t="e">
        <f t="shared" ca="1" si="67"/>
        <v>#NAME?</v>
      </c>
      <c r="G429" s="117" t="e">
        <f t="shared" ca="1" si="67"/>
        <v>#NAME?</v>
      </c>
      <c r="H429" s="117" t="e">
        <f t="shared" ca="1" si="67"/>
        <v>#NAME?</v>
      </c>
      <c r="I429" s="117" t="e">
        <f t="shared" ca="1" si="67"/>
        <v>#NAME?</v>
      </c>
      <c r="J429" s="117" t="e">
        <f t="shared" ca="1" si="67"/>
        <v>#NAME?</v>
      </c>
    </row>
    <row r="430" spans="1:10" s="115" customFormat="1" ht="14.1" customHeight="1" x14ac:dyDescent="0.25">
      <c r="A430" s="118"/>
      <c r="B430" s="118"/>
      <c r="C430" s="124"/>
      <c r="D430" s="192"/>
      <c r="E430" s="117" t="e">
        <f t="shared" ref="E430:J440" ca="1" si="68">LohnSt26(LohnZZ,E$37,Faktor4,LZZBrutto,LZZFreibetrag,RVStatus,KVMonat,KVStatus,KVZSatz,PVStatus,PVSachsen,AnzahlKFB,sonstBez,mehrjBez,Abfindg,vJBrutto,$A430)</f>
        <v>#NAME?</v>
      </c>
      <c r="F430" s="117" t="e">
        <f t="shared" ca="1" si="68"/>
        <v>#NAME?</v>
      </c>
      <c r="G430" s="117" t="e">
        <f t="shared" ca="1" si="68"/>
        <v>#NAME?</v>
      </c>
      <c r="H430" s="117" t="e">
        <f t="shared" ca="1" si="68"/>
        <v>#NAME?</v>
      </c>
      <c r="I430" s="117" t="e">
        <f t="shared" ca="1" si="68"/>
        <v>#NAME?</v>
      </c>
      <c r="J430" s="117" t="e">
        <f t="shared" ca="1" si="68"/>
        <v>#NAME?</v>
      </c>
    </row>
    <row r="431" spans="1:10" s="115" customFormat="1" ht="14.1" customHeight="1" x14ac:dyDescent="0.25">
      <c r="A431" s="193">
        <v>1400</v>
      </c>
      <c r="B431" s="144" t="s">
        <v>208</v>
      </c>
      <c r="C431" s="124"/>
      <c r="D431" s="192" t="s">
        <v>273</v>
      </c>
      <c r="E431" s="117" t="e">
        <f t="shared" ca="1" si="68"/>
        <v>#NAME?</v>
      </c>
      <c r="F431" s="117" t="e">
        <f t="shared" ca="1" si="68"/>
        <v>#NAME?</v>
      </c>
      <c r="G431" s="117" t="e">
        <f t="shared" ca="1" si="68"/>
        <v>#NAME?</v>
      </c>
      <c r="H431" s="117" t="e">
        <f t="shared" ca="1" si="68"/>
        <v>#NAME?</v>
      </c>
      <c r="I431" s="117" t="e">
        <f t="shared" ca="1" si="68"/>
        <v>#NAME?</v>
      </c>
      <c r="J431" s="117" t="e">
        <f t="shared" ca="1" si="68"/>
        <v>#NAME?</v>
      </c>
    </row>
    <row r="432" spans="1:10" s="115" customFormat="1" ht="14.1" customHeight="1" x14ac:dyDescent="0.25">
      <c r="A432" s="193">
        <v>1401</v>
      </c>
      <c r="B432" s="144" t="s">
        <v>208</v>
      </c>
      <c r="C432" s="124"/>
      <c r="D432" s="192" t="s">
        <v>274</v>
      </c>
      <c r="E432" s="117" t="e">
        <f t="shared" ca="1" si="68"/>
        <v>#NAME?</v>
      </c>
      <c r="F432" s="117" t="e">
        <f t="shared" ca="1" si="68"/>
        <v>#NAME?</v>
      </c>
      <c r="G432" s="117" t="e">
        <f t="shared" ca="1" si="68"/>
        <v>#NAME?</v>
      </c>
      <c r="H432" s="117" t="e">
        <f t="shared" ca="1" si="68"/>
        <v>#NAME?</v>
      </c>
      <c r="I432" s="117" t="e">
        <f t="shared" ca="1" si="68"/>
        <v>#NAME?</v>
      </c>
      <c r="J432" s="117" t="e">
        <f t="shared" ca="1" si="68"/>
        <v>#NAME?</v>
      </c>
    </row>
    <row r="433" spans="1:10" s="115" customFormat="1" ht="14.1" customHeight="1" x14ac:dyDescent="0.25">
      <c r="A433" s="193">
        <v>1402</v>
      </c>
      <c r="B433" s="144" t="s">
        <v>208</v>
      </c>
      <c r="C433" s="124"/>
      <c r="D433" s="192" t="s">
        <v>275</v>
      </c>
      <c r="E433" s="117" t="e">
        <f t="shared" ca="1" si="68"/>
        <v>#NAME?</v>
      </c>
      <c r="F433" s="117" t="e">
        <f t="shared" ca="1" si="68"/>
        <v>#NAME?</v>
      </c>
      <c r="G433" s="117" t="e">
        <f t="shared" ca="1" si="68"/>
        <v>#NAME?</v>
      </c>
      <c r="H433" s="117" t="e">
        <f t="shared" ca="1" si="68"/>
        <v>#NAME?</v>
      </c>
      <c r="I433" s="117" t="e">
        <f t="shared" ca="1" si="68"/>
        <v>#NAME?</v>
      </c>
      <c r="J433" s="117" t="e">
        <f t="shared" ca="1" si="68"/>
        <v>#NAME?</v>
      </c>
    </row>
    <row r="434" spans="1:10" s="115" customFormat="1" ht="14.1" customHeight="1" x14ac:dyDescent="0.25">
      <c r="A434" s="193">
        <v>1403</v>
      </c>
      <c r="B434" s="144" t="s">
        <v>208</v>
      </c>
      <c r="C434" s="124"/>
      <c r="D434" s="192" t="s">
        <v>276</v>
      </c>
      <c r="E434" s="117" t="e">
        <f t="shared" ca="1" si="68"/>
        <v>#NAME?</v>
      </c>
      <c r="F434" s="117" t="e">
        <f t="shared" ca="1" si="68"/>
        <v>#NAME?</v>
      </c>
      <c r="G434" s="117" t="e">
        <f t="shared" ca="1" si="68"/>
        <v>#NAME?</v>
      </c>
      <c r="H434" s="117" t="e">
        <f t="shared" ca="1" si="68"/>
        <v>#NAME?</v>
      </c>
      <c r="I434" s="117" t="e">
        <f t="shared" ca="1" si="68"/>
        <v>#NAME?</v>
      </c>
      <c r="J434" s="117" t="e">
        <f t="shared" ca="1" si="68"/>
        <v>#NAME?</v>
      </c>
    </row>
    <row r="435" spans="1:10" s="115" customFormat="1" ht="14.1" customHeight="1" x14ac:dyDescent="0.25">
      <c r="A435" s="193">
        <v>1404</v>
      </c>
      <c r="B435" s="144" t="s">
        <v>208</v>
      </c>
      <c r="C435" s="124"/>
      <c r="D435" s="192" t="s">
        <v>273</v>
      </c>
      <c r="E435" s="117" t="e">
        <f t="shared" ca="1" si="68"/>
        <v>#NAME?</v>
      </c>
      <c r="F435" s="117" t="e">
        <f t="shared" ca="1" si="68"/>
        <v>#NAME?</v>
      </c>
      <c r="G435" s="117" t="e">
        <f t="shared" ca="1" si="68"/>
        <v>#NAME?</v>
      </c>
      <c r="H435" s="117" t="e">
        <f t="shared" ca="1" si="68"/>
        <v>#NAME?</v>
      </c>
      <c r="I435" s="117" t="e">
        <f t="shared" ca="1" si="68"/>
        <v>#NAME?</v>
      </c>
      <c r="J435" s="117" t="e">
        <f t="shared" ca="1" si="68"/>
        <v>#NAME?</v>
      </c>
    </row>
    <row r="436" spans="1:10" s="115" customFormat="1" ht="14.1" customHeight="1" x14ac:dyDescent="0.25">
      <c r="A436" s="193">
        <v>1405</v>
      </c>
      <c r="B436" s="144" t="s">
        <v>208</v>
      </c>
      <c r="C436" s="124"/>
      <c r="D436" s="192" t="s">
        <v>274</v>
      </c>
      <c r="E436" s="117" t="e">
        <f t="shared" ca="1" si="68"/>
        <v>#NAME?</v>
      </c>
      <c r="F436" s="117" t="e">
        <f t="shared" ca="1" si="68"/>
        <v>#NAME?</v>
      </c>
      <c r="G436" s="117" t="e">
        <f t="shared" ca="1" si="68"/>
        <v>#NAME?</v>
      </c>
      <c r="H436" s="117" t="e">
        <f t="shared" ca="1" si="68"/>
        <v>#NAME?</v>
      </c>
      <c r="I436" s="117" t="e">
        <f t="shared" ca="1" si="68"/>
        <v>#NAME?</v>
      </c>
      <c r="J436" s="117" t="e">
        <f t="shared" ca="1" si="68"/>
        <v>#NAME?</v>
      </c>
    </row>
    <row r="437" spans="1:10" s="115" customFormat="1" ht="14.1" customHeight="1" x14ac:dyDescent="0.25">
      <c r="A437" s="193">
        <v>1406</v>
      </c>
      <c r="B437" s="144" t="s">
        <v>208</v>
      </c>
      <c r="C437" s="124"/>
      <c r="D437" s="192" t="s">
        <v>275</v>
      </c>
      <c r="E437" s="117" t="e">
        <f t="shared" ca="1" si="68"/>
        <v>#NAME?</v>
      </c>
      <c r="F437" s="117" t="e">
        <f t="shared" ca="1" si="68"/>
        <v>#NAME?</v>
      </c>
      <c r="G437" s="117" t="e">
        <f t="shared" ca="1" si="68"/>
        <v>#NAME?</v>
      </c>
      <c r="H437" s="117" t="e">
        <f t="shared" ca="1" si="68"/>
        <v>#NAME?</v>
      </c>
      <c r="I437" s="117" t="e">
        <f t="shared" ca="1" si="68"/>
        <v>#NAME?</v>
      </c>
      <c r="J437" s="117" t="e">
        <f t="shared" ca="1" si="68"/>
        <v>#NAME?</v>
      </c>
    </row>
    <row r="438" spans="1:10" s="115" customFormat="1" ht="14.1" customHeight="1" x14ac:dyDescent="0.25">
      <c r="A438" s="193">
        <v>1407</v>
      </c>
      <c r="B438" s="144" t="s">
        <v>208</v>
      </c>
      <c r="C438" s="124"/>
      <c r="D438" s="192" t="s">
        <v>277</v>
      </c>
      <c r="E438" s="117" t="e">
        <f t="shared" ca="1" si="68"/>
        <v>#NAME?</v>
      </c>
      <c r="F438" s="117" t="e">
        <f t="shared" ca="1" si="68"/>
        <v>#NAME?</v>
      </c>
      <c r="G438" s="117" t="e">
        <f t="shared" ca="1" si="68"/>
        <v>#NAME?</v>
      </c>
      <c r="H438" s="117" t="e">
        <f t="shared" ca="1" si="68"/>
        <v>#NAME?</v>
      </c>
      <c r="I438" s="117" t="e">
        <f t="shared" ca="1" si="68"/>
        <v>#NAME?</v>
      </c>
      <c r="J438" s="117" t="e">
        <f t="shared" ca="1" si="68"/>
        <v>#NAME?</v>
      </c>
    </row>
    <row r="439" spans="1:10" s="115" customFormat="1" ht="14.1" customHeight="1" x14ac:dyDescent="0.25">
      <c r="A439" s="193">
        <v>1408</v>
      </c>
      <c r="B439" s="144" t="s">
        <v>208</v>
      </c>
      <c r="C439" s="124"/>
      <c r="D439" s="192" t="s">
        <v>202</v>
      </c>
      <c r="E439" s="117" t="e">
        <f t="shared" ca="1" si="68"/>
        <v>#NAME?</v>
      </c>
      <c r="F439" s="117" t="e">
        <f t="shared" ca="1" si="68"/>
        <v>#NAME?</v>
      </c>
      <c r="G439" s="117" t="e">
        <f t="shared" ca="1" si="68"/>
        <v>#NAME?</v>
      </c>
      <c r="H439" s="117" t="e">
        <f t="shared" ca="1" si="68"/>
        <v>#NAME?</v>
      </c>
      <c r="I439" s="117" t="e">
        <f t="shared" ca="1" si="68"/>
        <v>#NAME?</v>
      </c>
      <c r="J439" s="117" t="e">
        <f t="shared" ca="1" si="68"/>
        <v>#NAME?</v>
      </c>
    </row>
    <row r="440" spans="1:10" s="115" customFormat="1" ht="14.1" customHeight="1" x14ac:dyDescent="0.25">
      <c r="A440" s="193">
        <v>1409</v>
      </c>
      <c r="B440" s="144" t="s">
        <v>208</v>
      </c>
      <c r="C440" s="124"/>
      <c r="D440" s="192" t="s">
        <v>196</v>
      </c>
      <c r="E440" s="117" t="e">
        <f t="shared" ca="1" si="68"/>
        <v>#NAME?</v>
      </c>
      <c r="F440" s="117" t="e">
        <f t="shared" ca="1" si="68"/>
        <v>#NAME?</v>
      </c>
      <c r="G440" s="117" t="e">
        <f t="shared" ca="1" si="68"/>
        <v>#NAME?</v>
      </c>
      <c r="H440" s="117" t="e">
        <f t="shared" ca="1" si="68"/>
        <v>#NAME?</v>
      </c>
      <c r="I440" s="117" t="e">
        <f t="shared" ca="1" si="68"/>
        <v>#NAME?</v>
      </c>
      <c r="J440" s="117" t="e">
        <f t="shared" ca="1" si="68"/>
        <v>#NAME?</v>
      </c>
    </row>
    <row r="441" spans="1:10" s="115" customFormat="1" ht="14.1" customHeight="1" x14ac:dyDescent="0.25">
      <c r="A441" s="118"/>
      <c r="B441" s="144"/>
      <c r="C441" s="124"/>
      <c r="D441" s="192"/>
      <c r="E441" s="117"/>
      <c r="F441" s="117"/>
      <c r="G441" s="117"/>
      <c r="H441" s="117"/>
      <c r="I441" s="117"/>
      <c r="J441" s="117"/>
    </row>
    <row r="442" spans="1:10" s="115" customFormat="1" ht="14.1" customHeight="1" x14ac:dyDescent="0.25">
      <c r="A442" s="193">
        <v>1410</v>
      </c>
      <c r="B442" s="144" t="s">
        <v>208</v>
      </c>
      <c r="C442" s="124"/>
      <c r="D442" s="192" t="s">
        <v>197</v>
      </c>
      <c r="E442" s="117" t="e">
        <f t="shared" ref="E442:J451" ca="1" si="69">LohnSt26(LohnZZ,E$37,Faktor4,LZZBrutto,LZZFreibetrag,RVStatus,KVMonat,KVStatus,KVZSatz,PVStatus,PVSachsen,AnzahlKFB,sonstBez,mehrjBez,Abfindg,vJBrutto,$A442)</f>
        <v>#NAME?</v>
      </c>
      <c r="F442" s="117" t="e">
        <f t="shared" ca="1" si="69"/>
        <v>#NAME?</v>
      </c>
      <c r="G442" s="117" t="e">
        <f t="shared" ca="1" si="69"/>
        <v>#NAME?</v>
      </c>
      <c r="H442" s="117" t="e">
        <f t="shared" ca="1" si="69"/>
        <v>#NAME?</v>
      </c>
      <c r="I442" s="117" t="e">
        <f t="shared" ca="1" si="69"/>
        <v>#NAME?</v>
      </c>
      <c r="J442" s="117" t="e">
        <f t="shared" ca="1" si="69"/>
        <v>#NAME?</v>
      </c>
    </row>
    <row r="443" spans="1:10" s="115" customFormat="1" ht="14.1" customHeight="1" x14ac:dyDescent="0.25">
      <c r="A443" s="193">
        <v>1411</v>
      </c>
      <c r="B443" s="144" t="s">
        <v>208</v>
      </c>
      <c r="C443" s="124"/>
      <c r="D443" s="192" t="s">
        <v>199</v>
      </c>
      <c r="E443" s="117" t="e">
        <f t="shared" ca="1" si="69"/>
        <v>#NAME?</v>
      </c>
      <c r="F443" s="117" t="e">
        <f t="shared" ca="1" si="69"/>
        <v>#NAME?</v>
      </c>
      <c r="G443" s="117" t="e">
        <f t="shared" ca="1" si="69"/>
        <v>#NAME?</v>
      </c>
      <c r="H443" s="117" t="e">
        <f t="shared" ca="1" si="69"/>
        <v>#NAME?</v>
      </c>
      <c r="I443" s="117" t="e">
        <f t="shared" ca="1" si="69"/>
        <v>#NAME?</v>
      </c>
      <c r="J443" s="117" t="e">
        <f t="shared" ca="1" si="69"/>
        <v>#NAME?</v>
      </c>
    </row>
    <row r="444" spans="1:10" s="115" customFormat="1" ht="14.1" customHeight="1" x14ac:dyDescent="0.25">
      <c r="A444" s="193">
        <v>1412</v>
      </c>
      <c r="B444" s="144" t="s">
        <v>208</v>
      </c>
      <c r="C444" s="124"/>
      <c r="D444" s="192" t="s">
        <v>209</v>
      </c>
      <c r="E444" s="117" t="e">
        <f t="shared" ca="1" si="69"/>
        <v>#NAME?</v>
      </c>
      <c r="F444" s="117" t="e">
        <f t="shared" ca="1" si="69"/>
        <v>#NAME?</v>
      </c>
      <c r="G444" s="117" t="e">
        <f t="shared" ca="1" si="69"/>
        <v>#NAME?</v>
      </c>
      <c r="H444" s="117" t="e">
        <f t="shared" ca="1" si="69"/>
        <v>#NAME?</v>
      </c>
      <c r="I444" s="117" t="e">
        <f t="shared" ca="1" si="69"/>
        <v>#NAME?</v>
      </c>
      <c r="J444" s="117" t="e">
        <f t="shared" ca="1" si="69"/>
        <v>#NAME?</v>
      </c>
    </row>
    <row r="445" spans="1:10" s="115" customFormat="1" ht="14.1" customHeight="1" x14ac:dyDescent="0.25">
      <c r="A445" s="193">
        <v>1413</v>
      </c>
      <c r="B445" s="144" t="s">
        <v>208</v>
      </c>
      <c r="C445" s="124"/>
      <c r="D445" s="192" t="s">
        <v>205</v>
      </c>
      <c r="E445" s="117" t="e">
        <f t="shared" ca="1" si="69"/>
        <v>#NAME?</v>
      </c>
      <c r="F445" s="117" t="e">
        <f t="shared" ca="1" si="69"/>
        <v>#NAME?</v>
      </c>
      <c r="G445" s="117" t="e">
        <f t="shared" ca="1" si="69"/>
        <v>#NAME?</v>
      </c>
      <c r="H445" s="117" t="e">
        <f t="shared" ca="1" si="69"/>
        <v>#NAME?</v>
      </c>
      <c r="I445" s="117" t="e">
        <f t="shared" ca="1" si="69"/>
        <v>#NAME?</v>
      </c>
      <c r="J445" s="117" t="e">
        <f t="shared" ca="1" si="69"/>
        <v>#NAME?</v>
      </c>
    </row>
    <row r="446" spans="1:10" s="115" customFormat="1" ht="14.1" customHeight="1" x14ac:dyDescent="0.25">
      <c r="A446" s="193">
        <v>1414</v>
      </c>
      <c r="B446" s="144" t="s">
        <v>208</v>
      </c>
      <c r="C446" s="124"/>
      <c r="D446" s="192" t="s">
        <v>193</v>
      </c>
      <c r="E446" s="117" t="e">
        <f t="shared" ca="1" si="69"/>
        <v>#NAME?</v>
      </c>
      <c r="F446" s="117" t="e">
        <f t="shared" ca="1" si="69"/>
        <v>#NAME?</v>
      </c>
      <c r="G446" s="117" t="e">
        <f t="shared" ca="1" si="69"/>
        <v>#NAME?</v>
      </c>
      <c r="H446" s="117" t="e">
        <f t="shared" ca="1" si="69"/>
        <v>#NAME?</v>
      </c>
      <c r="I446" s="117" t="e">
        <f t="shared" ca="1" si="69"/>
        <v>#NAME?</v>
      </c>
      <c r="J446" s="117" t="e">
        <f t="shared" ca="1" si="69"/>
        <v>#NAME?</v>
      </c>
    </row>
    <row r="447" spans="1:10" s="115" customFormat="1" ht="14.1" customHeight="1" x14ac:dyDescent="0.25">
      <c r="A447" s="193">
        <v>1415</v>
      </c>
      <c r="B447" s="144" t="s">
        <v>208</v>
      </c>
      <c r="C447" s="124"/>
      <c r="D447" s="192" t="s">
        <v>199</v>
      </c>
      <c r="E447" s="117" t="e">
        <f t="shared" ca="1" si="69"/>
        <v>#NAME?</v>
      </c>
      <c r="F447" s="117" t="e">
        <f t="shared" ca="1" si="69"/>
        <v>#NAME?</v>
      </c>
      <c r="G447" s="117" t="e">
        <f t="shared" ca="1" si="69"/>
        <v>#NAME?</v>
      </c>
      <c r="H447" s="117" t="e">
        <f t="shared" ca="1" si="69"/>
        <v>#NAME?</v>
      </c>
      <c r="I447" s="117" t="e">
        <f t="shared" ca="1" si="69"/>
        <v>#NAME?</v>
      </c>
      <c r="J447" s="117" t="e">
        <f t="shared" ca="1" si="69"/>
        <v>#NAME?</v>
      </c>
    </row>
    <row r="448" spans="1:10" s="115" customFormat="1" ht="14.1" customHeight="1" x14ac:dyDescent="0.25">
      <c r="A448" s="193">
        <v>1416</v>
      </c>
      <c r="B448" s="144" t="s">
        <v>208</v>
      </c>
      <c r="C448" s="124"/>
      <c r="D448" s="192" t="s">
        <v>200</v>
      </c>
      <c r="E448" s="117" t="e">
        <f t="shared" ca="1" si="69"/>
        <v>#NAME?</v>
      </c>
      <c r="F448" s="117" t="e">
        <f t="shared" ca="1" si="69"/>
        <v>#NAME?</v>
      </c>
      <c r="G448" s="117" t="e">
        <f t="shared" ca="1" si="69"/>
        <v>#NAME?</v>
      </c>
      <c r="H448" s="117" t="e">
        <f t="shared" ca="1" si="69"/>
        <v>#NAME?</v>
      </c>
      <c r="I448" s="117" t="e">
        <f t="shared" ca="1" si="69"/>
        <v>#NAME?</v>
      </c>
      <c r="J448" s="117" t="e">
        <f t="shared" ca="1" si="69"/>
        <v>#NAME?</v>
      </c>
    </row>
    <row r="449" spans="1:10" s="115" customFormat="1" ht="14.1" customHeight="1" x14ac:dyDescent="0.25">
      <c r="A449" s="193">
        <v>1417</v>
      </c>
      <c r="B449" s="144" t="s">
        <v>208</v>
      </c>
      <c r="C449" s="124"/>
      <c r="D449" s="192" t="s">
        <v>210</v>
      </c>
      <c r="E449" s="117" t="e">
        <f t="shared" ca="1" si="69"/>
        <v>#NAME?</v>
      </c>
      <c r="F449" s="117" t="e">
        <f t="shared" ca="1" si="69"/>
        <v>#NAME?</v>
      </c>
      <c r="G449" s="117" t="e">
        <f t="shared" ca="1" si="69"/>
        <v>#NAME?</v>
      </c>
      <c r="H449" s="117" t="e">
        <f t="shared" ca="1" si="69"/>
        <v>#NAME?</v>
      </c>
      <c r="I449" s="117" t="e">
        <f t="shared" ca="1" si="69"/>
        <v>#NAME?</v>
      </c>
      <c r="J449" s="117" t="e">
        <f t="shared" ca="1" si="69"/>
        <v>#NAME?</v>
      </c>
    </row>
    <row r="450" spans="1:10" s="56" customFormat="1" ht="14.1" customHeight="1" x14ac:dyDescent="0.25">
      <c r="A450" s="193">
        <v>1418</v>
      </c>
      <c r="B450" s="144" t="s">
        <v>208</v>
      </c>
      <c r="C450" s="124"/>
      <c r="D450" s="192" t="s">
        <v>202</v>
      </c>
      <c r="E450" s="117" t="e">
        <f t="shared" ca="1" si="69"/>
        <v>#NAME?</v>
      </c>
      <c r="F450" s="117" t="e">
        <f t="shared" ca="1" si="69"/>
        <v>#NAME?</v>
      </c>
      <c r="G450" s="117" t="e">
        <f t="shared" ca="1" si="69"/>
        <v>#NAME?</v>
      </c>
      <c r="H450" s="117" t="e">
        <f t="shared" ca="1" si="69"/>
        <v>#NAME?</v>
      </c>
      <c r="I450" s="117" t="e">
        <f t="shared" ca="1" si="69"/>
        <v>#NAME?</v>
      </c>
      <c r="J450" s="117" t="e">
        <f t="shared" ca="1" si="69"/>
        <v>#NAME?</v>
      </c>
    </row>
    <row r="451" spans="1:10" s="115" customFormat="1" ht="14.1" customHeight="1" x14ac:dyDescent="0.25">
      <c r="A451" s="193">
        <v>1419</v>
      </c>
      <c r="B451" s="144" t="s">
        <v>208</v>
      </c>
      <c r="C451" s="124"/>
      <c r="D451" s="192" t="s">
        <v>207</v>
      </c>
      <c r="E451" s="117" t="e">
        <f t="shared" ca="1" si="69"/>
        <v>#NAME?</v>
      </c>
      <c r="F451" s="117" t="e">
        <f t="shared" ca="1" si="69"/>
        <v>#NAME?</v>
      </c>
      <c r="G451" s="117" t="e">
        <f t="shared" ca="1" si="69"/>
        <v>#NAME?</v>
      </c>
      <c r="H451" s="117" t="e">
        <f t="shared" ca="1" si="69"/>
        <v>#NAME?</v>
      </c>
      <c r="I451" s="117" t="e">
        <f t="shared" ca="1" si="69"/>
        <v>#NAME?</v>
      </c>
      <c r="J451" s="117" t="e">
        <f t="shared" ca="1" si="69"/>
        <v>#NAME?</v>
      </c>
    </row>
    <row r="452" spans="1:10" ht="14.1" customHeight="1" x14ac:dyDescent="0.25">
      <c r="C452" s="124"/>
      <c r="D452" s="192"/>
    </row>
    <row r="453" spans="1:10" s="115" customFormat="1" ht="14.1" customHeight="1" x14ac:dyDescent="0.25">
      <c r="A453" s="193">
        <v>7000</v>
      </c>
      <c r="B453" s="118" t="s">
        <v>211</v>
      </c>
      <c r="C453" s="124"/>
      <c r="D453" s="192" t="s">
        <v>187</v>
      </c>
      <c r="E453" s="117" t="e">
        <f t="shared" ref="E453:J457" ca="1" si="70">LohnSt26(LohnZZ,E$37,Faktor4,LZZBrutto,LZZFreibetrag,RVStatus,KVMonat,KVStatus,KVZSatz,PVStatus,PVSachsen,AnzahlKFB,sonstBez,mehrjBez,Abfindg,vJBrutto,$A453)</f>
        <v>#NAME?</v>
      </c>
      <c r="F453" s="117" t="e">
        <f t="shared" ca="1" si="70"/>
        <v>#NAME?</v>
      </c>
      <c r="G453" s="117" t="e">
        <f t="shared" ca="1" si="70"/>
        <v>#NAME?</v>
      </c>
      <c r="H453" s="117" t="e">
        <f t="shared" ca="1" si="70"/>
        <v>#NAME?</v>
      </c>
      <c r="I453" s="117" t="e">
        <f t="shared" ca="1" si="70"/>
        <v>#NAME?</v>
      </c>
      <c r="J453" s="117" t="e">
        <f t="shared" ca="1" si="70"/>
        <v>#NAME?</v>
      </c>
    </row>
    <row r="454" spans="1:10" s="115" customFormat="1" ht="14.1" customHeight="1" x14ac:dyDescent="0.25">
      <c r="A454" s="193">
        <v>7001</v>
      </c>
      <c r="B454" s="118" t="s">
        <v>211</v>
      </c>
      <c r="C454" s="124"/>
      <c r="D454" s="192" t="s">
        <v>212</v>
      </c>
      <c r="E454" s="117" t="e">
        <f t="shared" ca="1" si="70"/>
        <v>#NAME?</v>
      </c>
      <c r="F454" s="117" t="e">
        <f t="shared" ca="1" si="70"/>
        <v>#NAME?</v>
      </c>
      <c r="G454" s="117" t="e">
        <f t="shared" ca="1" si="70"/>
        <v>#NAME?</v>
      </c>
      <c r="H454" s="117" t="e">
        <f t="shared" ca="1" si="70"/>
        <v>#NAME?</v>
      </c>
      <c r="I454" s="117" t="e">
        <f t="shared" ca="1" si="70"/>
        <v>#NAME?</v>
      </c>
      <c r="J454" s="117" t="e">
        <f t="shared" ca="1" si="70"/>
        <v>#NAME?</v>
      </c>
    </row>
    <row r="455" spans="1:10" s="115" customFormat="1" ht="14.1" customHeight="1" x14ac:dyDescent="0.25">
      <c r="A455" s="193">
        <v>7002</v>
      </c>
      <c r="B455" s="118" t="s">
        <v>211</v>
      </c>
      <c r="C455" s="124" t="s">
        <v>0</v>
      </c>
      <c r="D455" s="192" t="s">
        <v>213</v>
      </c>
      <c r="E455" s="117" t="e">
        <f t="shared" ca="1" si="70"/>
        <v>#NAME?</v>
      </c>
      <c r="F455" s="117" t="e">
        <f t="shared" ca="1" si="70"/>
        <v>#NAME?</v>
      </c>
      <c r="G455" s="117" t="e">
        <f t="shared" ca="1" si="70"/>
        <v>#NAME?</v>
      </c>
      <c r="H455" s="117" t="e">
        <f t="shared" ca="1" si="70"/>
        <v>#NAME?</v>
      </c>
      <c r="I455" s="117" t="e">
        <f t="shared" ca="1" si="70"/>
        <v>#NAME?</v>
      </c>
      <c r="J455" s="117" t="e">
        <f t="shared" ca="1" si="70"/>
        <v>#NAME?</v>
      </c>
    </row>
    <row r="456" spans="1:10" s="115" customFormat="1" ht="14.1" customHeight="1" x14ac:dyDescent="0.25">
      <c r="A456" s="193">
        <v>7003</v>
      </c>
      <c r="B456" s="118" t="s">
        <v>211</v>
      </c>
      <c r="C456" s="124" t="s">
        <v>0</v>
      </c>
      <c r="D456" s="192" t="s">
        <v>278</v>
      </c>
      <c r="E456" s="117" t="e">
        <f t="shared" ca="1" si="70"/>
        <v>#NAME?</v>
      </c>
      <c r="F456" s="117" t="e">
        <f t="shared" ca="1" si="70"/>
        <v>#NAME?</v>
      </c>
      <c r="G456" s="117" t="e">
        <f t="shared" ca="1" si="70"/>
        <v>#NAME?</v>
      </c>
      <c r="H456" s="117" t="e">
        <f t="shared" ca="1" si="70"/>
        <v>#NAME?</v>
      </c>
      <c r="I456" s="117" t="e">
        <f t="shared" ca="1" si="70"/>
        <v>#NAME?</v>
      </c>
      <c r="J456" s="117" t="e">
        <f t="shared" ca="1" si="70"/>
        <v>#NAME?</v>
      </c>
    </row>
    <row r="457" spans="1:10" s="115" customFormat="1" ht="14.1" customHeight="1" x14ac:dyDescent="0.25">
      <c r="A457" s="193">
        <v>7004</v>
      </c>
      <c r="B457" s="118" t="s">
        <v>211</v>
      </c>
      <c r="C457" s="124"/>
      <c r="D457" s="192" t="s">
        <v>283</v>
      </c>
      <c r="E457" s="117" t="e">
        <f t="shared" ca="1" si="70"/>
        <v>#NAME?</v>
      </c>
      <c r="F457" s="117" t="e">
        <f t="shared" ca="1" si="70"/>
        <v>#NAME?</v>
      </c>
      <c r="G457" s="117" t="e">
        <f t="shared" ca="1" si="70"/>
        <v>#NAME?</v>
      </c>
      <c r="H457" s="117" t="e">
        <f t="shared" ca="1" si="70"/>
        <v>#NAME?</v>
      </c>
      <c r="I457" s="117" t="e">
        <f t="shared" ca="1" si="70"/>
        <v>#NAME?</v>
      </c>
      <c r="J457" s="117" t="e">
        <f t="shared" ca="1" si="70"/>
        <v>#NAME?</v>
      </c>
    </row>
    <row r="458" spans="1:10" s="115" customFormat="1" ht="14.1" customHeight="1" x14ac:dyDescent="0.25">
      <c r="A458" s="118"/>
      <c r="B458" s="118"/>
      <c r="C458" s="124"/>
      <c r="D458" s="192"/>
      <c r="E458" s="117"/>
      <c r="F458" s="117"/>
      <c r="G458" s="117"/>
      <c r="H458" s="117"/>
      <c r="I458" s="117"/>
      <c r="J458" s="117"/>
    </row>
    <row r="459" spans="1:10" s="115" customFormat="1" ht="14.1" customHeight="1" x14ac:dyDescent="0.25">
      <c r="A459" s="193">
        <v>7005</v>
      </c>
      <c r="B459" s="144" t="s">
        <v>279</v>
      </c>
      <c r="C459" s="124" t="s">
        <v>355</v>
      </c>
      <c r="D459" s="192" t="s">
        <v>310</v>
      </c>
      <c r="E459" s="117" t="e">
        <f t="shared" ref="E459:J463" ca="1" si="71">LohnSt26(LohnZZ,E$37,Faktor4,LZZBrutto,LZZFreibetrag,RVStatus,KVMonat,KVStatus,KVZSatz,PVStatus,PVSachsen,AnzahlKFB,sonstBez,mehrjBez,Abfindg,vJBrutto,$A459)</f>
        <v>#NAME?</v>
      </c>
      <c r="F459" s="117" t="e">
        <f t="shared" ca="1" si="71"/>
        <v>#NAME?</v>
      </c>
      <c r="G459" s="117" t="e">
        <f t="shared" ca="1" si="71"/>
        <v>#NAME?</v>
      </c>
      <c r="H459" s="117" t="e">
        <f t="shared" ca="1" si="71"/>
        <v>#NAME?</v>
      </c>
      <c r="I459" s="117" t="e">
        <f t="shared" ca="1" si="71"/>
        <v>#NAME?</v>
      </c>
      <c r="J459" s="117" t="e">
        <f t="shared" ca="1" si="71"/>
        <v>#NAME?</v>
      </c>
    </row>
    <row r="460" spans="1:10" s="115" customFormat="1" ht="14.1" customHeight="1" x14ac:dyDescent="0.25">
      <c r="A460" s="193">
        <v>7006</v>
      </c>
      <c r="B460" s="144" t="s">
        <v>279</v>
      </c>
      <c r="C460" s="124"/>
      <c r="D460" s="192" t="s">
        <v>269</v>
      </c>
      <c r="E460" s="117" t="e">
        <f t="shared" ca="1" si="71"/>
        <v>#NAME?</v>
      </c>
      <c r="F460" s="117" t="e">
        <f t="shared" ca="1" si="71"/>
        <v>#NAME?</v>
      </c>
      <c r="G460" s="117" t="e">
        <f t="shared" ca="1" si="71"/>
        <v>#NAME?</v>
      </c>
      <c r="H460" s="117" t="e">
        <f t="shared" ca="1" si="71"/>
        <v>#NAME?</v>
      </c>
      <c r="I460" s="117" t="e">
        <f t="shared" ca="1" si="71"/>
        <v>#NAME?</v>
      </c>
      <c r="J460" s="117" t="e">
        <f t="shared" ca="1" si="71"/>
        <v>#NAME?</v>
      </c>
    </row>
    <row r="461" spans="1:10" s="115" customFormat="1" ht="14.1" customHeight="1" x14ac:dyDescent="0.25">
      <c r="A461" s="193">
        <v>7007</v>
      </c>
      <c r="B461" s="144" t="s">
        <v>279</v>
      </c>
      <c r="C461" s="124" t="s">
        <v>356</v>
      </c>
      <c r="D461" s="192" t="s">
        <v>351</v>
      </c>
      <c r="E461" s="117" t="e">
        <f t="shared" ca="1" si="71"/>
        <v>#NAME?</v>
      </c>
      <c r="F461" s="117" t="e">
        <f t="shared" ca="1" si="71"/>
        <v>#NAME?</v>
      </c>
      <c r="G461" s="117" t="e">
        <f t="shared" ca="1" si="71"/>
        <v>#NAME?</v>
      </c>
      <c r="H461" s="117" t="e">
        <f t="shared" ca="1" si="71"/>
        <v>#NAME?</v>
      </c>
      <c r="I461" s="117" t="e">
        <f t="shared" ca="1" si="71"/>
        <v>#NAME?</v>
      </c>
      <c r="J461" s="117" t="e">
        <f t="shared" ca="1" si="71"/>
        <v>#NAME?</v>
      </c>
    </row>
    <row r="462" spans="1:10" s="56" customFormat="1" ht="14.1" customHeight="1" x14ac:dyDescent="0.25">
      <c r="A462" s="193">
        <v>7008</v>
      </c>
      <c r="B462" s="144" t="s">
        <v>279</v>
      </c>
      <c r="C462" s="124" t="s">
        <v>337</v>
      </c>
      <c r="D462" s="192" t="s">
        <v>295</v>
      </c>
      <c r="E462" s="117" t="e">
        <f t="shared" ca="1" si="71"/>
        <v>#NAME?</v>
      </c>
      <c r="F462" s="117" t="e">
        <f t="shared" ca="1" si="71"/>
        <v>#NAME?</v>
      </c>
      <c r="G462" s="117" t="e">
        <f t="shared" ca="1" si="71"/>
        <v>#NAME?</v>
      </c>
      <c r="H462" s="117" t="e">
        <f t="shared" ca="1" si="71"/>
        <v>#NAME?</v>
      </c>
      <c r="I462" s="117" t="e">
        <f t="shared" ca="1" si="71"/>
        <v>#NAME?</v>
      </c>
      <c r="J462" s="117" t="e">
        <f t="shared" ca="1" si="71"/>
        <v>#NAME?</v>
      </c>
    </row>
    <row r="463" spans="1:10" s="56" customFormat="1" ht="14.1" customHeight="1" x14ac:dyDescent="0.25">
      <c r="A463" s="193">
        <v>7009</v>
      </c>
      <c r="B463" s="144" t="s">
        <v>279</v>
      </c>
      <c r="C463" s="124" t="s">
        <v>356</v>
      </c>
      <c r="D463" s="192" t="s">
        <v>296</v>
      </c>
      <c r="E463" s="117" t="e">
        <f t="shared" ca="1" si="71"/>
        <v>#NAME?</v>
      </c>
      <c r="F463" s="117" t="e">
        <f t="shared" ca="1" si="71"/>
        <v>#NAME?</v>
      </c>
      <c r="G463" s="117" t="e">
        <f t="shared" ca="1" si="71"/>
        <v>#NAME?</v>
      </c>
      <c r="H463" s="117" t="e">
        <f t="shared" ca="1" si="71"/>
        <v>#NAME?</v>
      </c>
      <c r="I463" s="117" t="e">
        <f t="shared" ca="1" si="71"/>
        <v>#NAME?</v>
      </c>
      <c r="J463" s="117" t="e">
        <f t="shared" ca="1" si="71"/>
        <v>#NAME?</v>
      </c>
    </row>
    <row r="464" spans="1:10" s="56" customFormat="1" ht="14.1" customHeight="1" x14ac:dyDescent="0.25">
      <c r="A464" s="118"/>
      <c r="B464" s="144"/>
      <c r="C464" s="124"/>
      <c r="D464" s="192"/>
      <c r="E464" s="117"/>
      <c r="F464" s="117"/>
      <c r="G464" s="117"/>
      <c r="H464" s="117"/>
      <c r="I464" s="117"/>
      <c r="J464" s="117"/>
    </row>
    <row r="465" spans="1:13" s="56" customFormat="1" ht="14.1" customHeight="1" x14ac:dyDescent="0.25">
      <c r="A465" s="193">
        <v>7010</v>
      </c>
      <c r="B465" s="118" t="s">
        <v>294</v>
      </c>
      <c r="C465" s="124" t="s">
        <v>352</v>
      </c>
      <c r="D465" s="192" t="s">
        <v>320</v>
      </c>
      <c r="E465" s="117" t="e">
        <f t="shared" ref="E465:J469" ca="1" si="72">LohnSt26(LohnZZ,E$37,Faktor4,LZZBrutto,LZZFreibetrag,RVStatus,KVMonat,KVStatus,KVZSatz,PVStatus,PVSachsen,AnzahlKFB,sonstBez,mehrjBez,Abfindg,vJBrutto,$A465)</f>
        <v>#NAME?</v>
      </c>
      <c r="F465" s="117" t="e">
        <f t="shared" ca="1" si="72"/>
        <v>#NAME?</v>
      </c>
      <c r="G465" s="117" t="e">
        <f t="shared" ca="1" si="72"/>
        <v>#NAME?</v>
      </c>
      <c r="H465" s="117" t="e">
        <f t="shared" ca="1" si="72"/>
        <v>#NAME?</v>
      </c>
      <c r="I465" s="117" t="e">
        <f t="shared" ca="1" si="72"/>
        <v>#NAME?</v>
      </c>
      <c r="J465" s="117" t="e">
        <f t="shared" ca="1" si="72"/>
        <v>#NAME?</v>
      </c>
    </row>
    <row r="466" spans="1:13" s="115" customFormat="1" ht="14.1" customHeight="1" x14ac:dyDescent="0.25">
      <c r="A466" s="193">
        <v>7011</v>
      </c>
      <c r="B466" s="118" t="s">
        <v>294</v>
      </c>
      <c r="C466" s="124" t="s">
        <v>353</v>
      </c>
      <c r="D466" s="192" t="s">
        <v>227</v>
      </c>
      <c r="E466" s="117" t="e">
        <f t="shared" ca="1" si="72"/>
        <v>#NAME?</v>
      </c>
      <c r="F466" s="117" t="e">
        <f t="shared" ca="1" si="72"/>
        <v>#NAME?</v>
      </c>
      <c r="G466" s="117" t="e">
        <f t="shared" ca="1" si="72"/>
        <v>#NAME?</v>
      </c>
      <c r="H466" s="117" t="e">
        <f t="shared" ca="1" si="72"/>
        <v>#NAME?</v>
      </c>
      <c r="I466" s="117" t="e">
        <f t="shared" ca="1" si="72"/>
        <v>#NAME?</v>
      </c>
      <c r="J466" s="117" t="e">
        <f t="shared" ca="1" si="72"/>
        <v>#NAME?</v>
      </c>
    </row>
    <row r="467" spans="1:13" s="115" customFormat="1" ht="14.1" customHeight="1" x14ac:dyDescent="0.25">
      <c r="A467" s="193">
        <v>7012</v>
      </c>
      <c r="B467" s="118" t="s">
        <v>294</v>
      </c>
      <c r="C467" s="124" t="s">
        <v>354</v>
      </c>
      <c r="D467" s="192" t="s">
        <v>228</v>
      </c>
      <c r="E467" s="117" t="e">
        <f t="shared" ca="1" si="72"/>
        <v>#NAME?</v>
      </c>
      <c r="F467" s="117" t="e">
        <f t="shared" ca="1" si="72"/>
        <v>#NAME?</v>
      </c>
      <c r="G467" s="117" t="e">
        <f t="shared" ca="1" si="72"/>
        <v>#NAME?</v>
      </c>
      <c r="H467" s="117" t="e">
        <f t="shared" ca="1" si="72"/>
        <v>#NAME?</v>
      </c>
      <c r="I467" s="117" t="e">
        <f t="shared" ca="1" si="72"/>
        <v>#NAME?</v>
      </c>
      <c r="J467" s="117" t="e">
        <f t="shared" ca="1" si="72"/>
        <v>#NAME?</v>
      </c>
    </row>
    <row r="468" spans="1:13" s="115" customFormat="1" ht="14.1" customHeight="1" x14ac:dyDescent="0.25">
      <c r="A468" s="193">
        <v>7013</v>
      </c>
      <c r="B468" s="118" t="s">
        <v>294</v>
      </c>
      <c r="C468" s="124"/>
      <c r="D468" s="192" t="s">
        <v>220</v>
      </c>
      <c r="E468" s="117" t="e">
        <f t="shared" ca="1" si="72"/>
        <v>#NAME?</v>
      </c>
      <c r="F468" s="117" t="e">
        <f t="shared" ca="1" si="72"/>
        <v>#NAME?</v>
      </c>
      <c r="G468" s="117" t="e">
        <f t="shared" ca="1" si="72"/>
        <v>#NAME?</v>
      </c>
      <c r="H468" s="117" t="e">
        <f t="shared" ca="1" si="72"/>
        <v>#NAME?</v>
      </c>
      <c r="I468" s="117" t="e">
        <f t="shared" ca="1" si="72"/>
        <v>#NAME?</v>
      </c>
      <c r="J468" s="117" t="e">
        <f t="shared" ca="1" si="72"/>
        <v>#NAME?</v>
      </c>
    </row>
    <row r="469" spans="1:13" s="115" customFormat="1" ht="14.1" customHeight="1" x14ac:dyDescent="0.25">
      <c r="A469" s="193">
        <v>7014</v>
      </c>
      <c r="B469" s="118" t="s">
        <v>294</v>
      </c>
      <c r="C469" s="124" t="s">
        <v>337</v>
      </c>
      <c r="D469" s="192" t="s">
        <v>295</v>
      </c>
      <c r="E469" s="117" t="e">
        <f t="shared" ca="1" si="72"/>
        <v>#NAME?</v>
      </c>
      <c r="F469" s="117" t="e">
        <f t="shared" ca="1" si="72"/>
        <v>#NAME?</v>
      </c>
      <c r="G469" s="117" t="e">
        <f t="shared" ca="1" si="72"/>
        <v>#NAME?</v>
      </c>
      <c r="H469" s="117" t="e">
        <f t="shared" ca="1" si="72"/>
        <v>#NAME?</v>
      </c>
      <c r="I469" s="117" t="e">
        <f t="shared" ca="1" si="72"/>
        <v>#NAME?</v>
      </c>
      <c r="J469" s="117" t="e">
        <f t="shared" ca="1" si="72"/>
        <v>#NAME?</v>
      </c>
    </row>
    <row r="470" spans="1:13" s="115" customFormat="1" ht="14.1" customHeight="1" x14ac:dyDescent="0.25">
      <c r="A470" s="118"/>
      <c r="B470" s="118"/>
      <c r="C470" s="124"/>
      <c r="D470" s="192"/>
      <c r="E470" s="117"/>
      <c r="F470" s="117"/>
      <c r="G470" s="117"/>
      <c r="H470" s="117"/>
      <c r="I470" s="117"/>
      <c r="J470" s="117"/>
    </row>
    <row r="471" spans="1:13" s="115" customFormat="1" ht="14.1" customHeight="1" x14ac:dyDescent="0.25">
      <c r="A471" s="193">
        <v>7015</v>
      </c>
      <c r="B471" s="144" t="s">
        <v>280</v>
      </c>
      <c r="C471" s="124"/>
      <c r="D471" s="192" t="s">
        <v>272</v>
      </c>
      <c r="E471" s="117" t="e">
        <f t="shared" ref="E471:J475" ca="1" si="73">LohnSt26(LohnZZ,E$37,Faktor4,LZZBrutto,LZZFreibetrag,RVStatus,KVMonat,KVStatus,KVZSatz,PVStatus,PVSachsen,AnzahlKFB,sonstBez,mehrjBez,Abfindg,vJBrutto,$A471)</f>
        <v>#NAME?</v>
      </c>
      <c r="F471" s="117" t="e">
        <f t="shared" ca="1" si="73"/>
        <v>#NAME?</v>
      </c>
      <c r="G471" s="117" t="e">
        <f t="shared" ca="1" si="73"/>
        <v>#NAME?</v>
      </c>
      <c r="H471" s="117" t="e">
        <f t="shared" ca="1" si="73"/>
        <v>#NAME?</v>
      </c>
      <c r="I471" s="117" t="e">
        <f t="shared" ca="1" si="73"/>
        <v>#NAME?</v>
      </c>
      <c r="J471" s="117" t="e">
        <f t="shared" ca="1" si="73"/>
        <v>#NAME?</v>
      </c>
    </row>
    <row r="472" spans="1:13" s="115" customFormat="1" ht="14.1" customHeight="1" x14ac:dyDescent="0.25">
      <c r="A472" s="193">
        <v>7016</v>
      </c>
      <c r="B472" s="144" t="s">
        <v>280</v>
      </c>
      <c r="C472" s="124"/>
      <c r="D472" s="192" t="s">
        <v>269</v>
      </c>
      <c r="E472" s="117" t="e">
        <f t="shared" ca="1" si="73"/>
        <v>#NAME?</v>
      </c>
      <c r="F472" s="117" t="e">
        <f t="shared" ca="1" si="73"/>
        <v>#NAME?</v>
      </c>
      <c r="G472" s="117" t="e">
        <f t="shared" ca="1" si="73"/>
        <v>#NAME?</v>
      </c>
      <c r="H472" s="117" t="e">
        <f t="shared" ca="1" si="73"/>
        <v>#NAME?</v>
      </c>
      <c r="I472" s="117" t="e">
        <f t="shared" ca="1" si="73"/>
        <v>#NAME?</v>
      </c>
      <c r="J472" s="117" t="e">
        <f t="shared" ca="1" si="73"/>
        <v>#NAME?</v>
      </c>
    </row>
    <row r="473" spans="1:13" s="56" customFormat="1" ht="14.1" customHeight="1" x14ac:dyDescent="0.25">
      <c r="A473" s="193">
        <v>7017</v>
      </c>
      <c r="B473" s="144" t="s">
        <v>280</v>
      </c>
      <c r="C473" s="124"/>
      <c r="D473" s="192" t="s">
        <v>281</v>
      </c>
      <c r="E473" s="117" t="e">
        <f t="shared" ca="1" si="73"/>
        <v>#NAME?</v>
      </c>
      <c r="F473" s="117" t="e">
        <f t="shared" ca="1" si="73"/>
        <v>#NAME?</v>
      </c>
      <c r="G473" s="117" t="e">
        <f t="shared" ca="1" si="73"/>
        <v>#NAME?</v>
      </c>
      <c r="H473" s="117" t="e">
        <f t="shared" ca="1" si="73"/>
        <v>#NAME?</v>
      </c>
      <c r="I473" s="117" t="e">
        <f t="shared" ca="1" si="73"/>
        <v>#NAME?</v>
      </c>
      <c r="J473" s="117" t="e">
        <f t="shared" ca="1" si="73"/>
        <v>#NAME?</v>
      </c>
    </row>
    <row r="474" spans="1:13" s="115" customFormat="1" ht="14.1" customHeight="1" x14ac:dyDescent="0.25">
      <c r="A474" s="193">
        <v>7018</v>
      </c>
      <c r="B474" s="144" t="s">
        <v>280</v>
      </c>
      <c r="C474" s="124"/>
      <c r="D474" s="192" t="s">
        <v>282</v>
      </c>
      <c r="E474" s="117" t="e">
        <f t="shared" ca="1" si="73"/>
        <v>#NAME?</v>
      </c>
      <c r="F474" s="117" t="e">
        <f t="shared" ca="1" si="73"/>
        <v>#NAME?</v>
      </c>
      <c r="G474" s="117" t="e">
        <f t="shared" ca="1" si="73"/>
        <v>#NAME?</v>
      </c>
      <c r="H474" s="117" t="e">
        <f t="shared" ca="1" si="73"/>
        <v>#NAME?</v>
      </c>
      <c r="I474" s="117" t="e">
        <f t="shared" ca="1" si="73"/>
        <v>#NAME?</v>
      </c>
      <c r="J474" s="117" t="e">
        <f t="shared" ca="1" si="73"/>
        <v>#NAME?</v>
      </c>
    </row>
    <row r="475" spans="1:13" s="115" customFormat="1" ht="14.1" customHeight="1" x14ac:dyDescent="0.25">
      <c r="A475" s="193">
        <v>7019</v>
      </c>
      <c r="B475" s="144" t="s">
        <v>280</v>
      </c>
      <c r="C475" s="124"/>
      <c r="D475" s="192" t="s">
        <v>282</v>
      </c>
      <c r="E475" s="117" t="e">
        <f t="shared" ca="1" si="73"/>
        <v>#NAME?</v>
      </c>
      <c r="F475" s="117" t="e">
        <f t="shared" ca="1" si="73"/>
        <v>#NAME?</v>
      </c>
      <c r="G475" s="117" t="e">
        <f t="shared" ca="1" si="73"/>
        <v>#NAME?</v>
      </c>
      <c r="H475" s="117" t="e">
        <f t="shared" ca="1" si="73"/>
        <v>#NAME?</v>
      </c>
      <c r="I475" s="117" t="e">
        <f t="shared" ca="1" si="73"/>
        <v>#NAME?</v>
      </c>
      <c r="J475" s="117" t="e">
        <f t="shared" ca="1" si="73"/>
        <v>#NAME?</v>
      </c>
      <c r="M475" s="125" t="s">
        <v>0</v>
      </c>
    </row>
    <row r="476" spans="1:13" s="115" customFormat="1" ht="14.1" customHeight="1" x14ac:dyDescent="0.25">
      <c r="A476" s="118"/>
      <c r="B476" s="144"/>
      <c r="C476" s="124"/>
      <c r="D476" s="192"/>
      <c r="E476" s="117"/>
      <c r="F476" s="117"/>
      <c r="G476" s="117"/>
      <c r="H476" s="117"/>
      <c r="I476" s="117"/>
      <c r="J476" s="117"/>
      <c r="M476" s="125"/>
    </row>
    <row r="477" spans="1:13" ht="14.1" customHeight="1" x14ac:dyDescent="0.25">
      <c r="A477" s="193">
        <v>7020</v>
      </c>
      <c r="B477" s="118" t="s">
        <v>255</v>
      </c>
      <c r="C477" s="124"/>
      <c r="D477" s="192" t="s">
        <v>258</v>
      </c>
      <c r="E477" s="117" t="e">
        <f t="shared" ref="E477:J483" ca="1" si="74">LohnSt26(LohnZZ,E$37,Faktor4,LZZBrutto,LZZFreibetrag,RVStatus,KVMonat,KVStatus,KVZSatz,PVStatus,PVSachsen,AnzahlKFB,sonstBez,mehrjBez,Abfindg,vJBrutto,$A477)</f>
        <v>#NAME?</v>
      </c>
      <c r="F477" s="117" t="e">
        <f t="shared" ca="1" si="74"/>
        <v>#NAME?</v>
      </c>
      <c r="G477" s="117" t="e">
        <f t="shared" ca="1" si="74"/>
        <v>#NAME?</v>
      </c>
      <c r="H477" s="117" t="e">
        <f t="shared" ca="1" si="74"/>
        <v>#NAME?</v>
      </c>
      <c r="I477" s="117" t="e">
        <f t="shared" ca="1" si="74"/>
        <v>#NAME?</v>
      </c>
      <c r="J477" s="117" t="e">
        <f t="shared" ca="1" si="74"/>
        <v>#NAME?</v>
      </c>
    </row>
    <row r="478" spans="1:13" ht="14.1" customHeight="1" x14ac:dyDescent="0.25">
      <c r="A478" s="193">
        <v>7021</v>
      </c>
      <c r="B478" s="118" t="s">
        <v>255</v>
      </c>
      <c r="C478" s="124" t="s">
        <v>259</v>
      </c>
      <c r="D478" s="192" t="s">
        <v>187</v>
      </c>
      <c r="E478" s="117" t="e">
        <f t="shared" ca="1" si="74"/>
        <v>#NAME?</v>
      </c>
      <c r="F478" s="117" t="e">
        <f t="shared" ca="1" si="74"/>
        <v>#NAME?</v>
      </c>
      <c r="G478" s="117" t="e">
        <f t="shared" ca="1" si="74"/>
        <v>#NAME?</v>
      </c>
      <c r="H478" s="117" t="e">
        <f t="shared" ca="1" si="74"/>
        <v>#NAME?</v>
      </c>
      <c r="I478" s="117" t="e">
        <f t="shared" ca="1" si="74"/>
        <v>#NAME?</v>
      </c>
      <c r="J478" s="117" t="e">
        <f t="shared" ca="1" si="74"/>
        <v>#NAME?</v>
      </c>
    </row>
    <row r="479" spans="1:13" ht="14.1" customHeight="1" x14ac:dyDescent="0.25">
      <c r="A479" s="193">
        <v>7022</v>
      </c>
      <c r="B479" s="118" t="s">
        <v>255</v>
      </c>
      <c r="C479" s="124" t="s">
        <v>260</v>
      </c>
      <c r="D479" s="192" t="s">
        <v>215</v>
      </c>
      <c r="E479" s="117" t="e">
        <f t="shared" ca="1" si="74"/>
        <v>#NAME?</v>
      </c>
      <c r="F479" s="117" t="e">
        <f t="shared" ca="1" si="74"/>
        <v>#NAME?</v>
      </c>
      <c r="G479" s="117" t="e">
        <f t="shared" ca="1" si="74"/>
        <v>#NAME?</v>
      </c>
      <c r="H479" s="117" t="e">
        <f t="shared" ca="1" si="74"/>
        <v>#NAME?</v>
      </c>
      <c r="I479" s="117" t="e">
        <f t="shared" ca="1" si="74"/>
        <v>#NAME?</v>
      </c>
      <c r="J479" s="117" t="e">
        <f t="shared" ca="1" si="74"/>
        <v>#NAME?</v>
      </c>
    </row>
    <row r="480" spans="1:13" ht="14.1" customHeight="1" x14ac:dyDescent="0.25">
      <c r="A480" s="193">
        <v>7023</v>
      </c>
      <c r="B480" s="118" t="s">
        <v>255</v>
      </c>
      <c r="C480" s="124" t="s">
        <v>261</v>
      </c>
      <c r="D480" s="192" t="s">
        <v>216</v>
      </c>
      <c r="E480" s="117" t="e">
        <f t="shared" ca="1" si="74"/>
        <v>#NAME?</v>
      </c>
      <c r="F480" s="117" t="e">
        <f t="shared" ca="1" si="74"/>
        <v>#NAME?</v>
      </c>
      <c r="G480" s="117" t="e">
        <f t="shared" ca="1" si="74"/>
        <v>#NAME?</v>
      </c>
      <c r="H480" s="117" t="e">
        <f t="shared" ca="1" si="74"/>
        <v>#NAME?</v>
      </c>
      <c r="I480" s="117" t="e">
        <f t="shared" ca="1" si="74"/>
        <v>#NAME?</v>
      </c>
      <c r="J480" s="117" t="e">
        <f t="shared" ca="1" si="74"/>
        <v>#NAME?</v>
      </c>
    </row>
    <row r="481" spans="1:10" ht="14.1" customHeight="1" x14ac:dyDescent="0.25">
      <c r="A481" s="193">
        <v>7024</v>
      </c>
      <c r="B481" s="118" t="s">
        <v>255</v>
      </c>
      <c r="C481" s="124" t="s">
        <v>262</v>
      </c>
      <c r="D481" s="192" t="s">
        <v>217</v>
      </c>
      <c r="E481" s="117" t="e">
        <f t="shared" ca="1" si="74"/>
        <v>#NAME?</v>
      </c>
      <c r="F481" s="117" t="e">
        <f t="shared" ca="1" si="74"/>
        <v>#NAME?</v>
      </c>
      <c r="G481" s="117" t="e">
        <f t="shared" ca="1" si="74"/>
        <v>#NAME?</v>
      </c>
      <c r="H481" s="117" t="e">
        <f t="shared" ca="1" si="74"/>
        <v>#NAME?</v>
      </c>
      <c r="I481" s="117" t="e">
        <f t="shared" ca="1" si="74"/>
        <v>#NAME?</v>
      </c>
      <c r="J481" s="117" t="e">
        <f t="shared" ca="1" si="74"/>
        <v>#NAME?</v>
      </c>
    </row>
    <row r="482" spans="1:10" ht="14.1" customHeight="1" x14ac:dyDescent="0.25">
      <c r="A482" s="193">
        <v>7025</v>
      </c>
      <c r="B482" s="118" t="s">
        <v>255</v>
      </c>
      <c r="C482" s="124" t="s">
        <v>263</v>
      </c>
      <c r="D482" s="192" t="s">
        <v>218</v>
      </c>
      <c r="E482" s="117" t="e">
        <f t="shared" ca="1" si="74"/>
        <v>#NAME?</v>
      </c>
      <c r="F482" s="117" t="e">
        <f t="shared" ca="1" si="74"/>
        <v>#NAME?</v>
      </c>
      <c r="G482" s="117" t="e">
        <f t="shared" ca="1" si="74"/>
        <v>#NAME?</v>
      </c>
      <c r="H482" s="117" t="e">
        <f t="shared" ca="1" si="74"/>
        <v>#NAME?</v>
      </c>
      <c r="I482" s="117" t="e">
        <f t="shared" ca="1" si="74"/>
        <v>#NAME?</v>
      </c>
      <c r="J482" s="117" t="e">
        <f t="shared" ca="1" si="74"/>
        <v>#NAME?</v>
      </c>
    </row>
    <row r="483" spans="1:10" ht="14.1" customHeight="1" x14ac:dyDescent="0.25">
      <c r="A483" s="193">
        <v>7026</v>
      </c>
      <c r="B483" s="118" t="s">
        <v>255</v>
      </c>
      <c r="C483" s="124"/>
      <c r="D483" s="192" t="s">
        <v>264</v>
      </c>
      <c r="E483" s="117" t="e">
        <f t="shared" ca="1" si="74"/>
        <v>#NAME?</v>
      </c>
      <c r="F483" s="117" t="e">
        <f t="shared" ca="1" si="74"/>
        <v>#NAME?</v>
      </c>
      <c r="G483" s="117" t="e">
        <f t="shared" ca="1" si="74"/>
        <v>#NAME?</v>
      </c>
      <c r="H483" s="117" t="e">
        <f t="shared" ca="1" si="74"/>
        <v>#NAME?</v>
      </c>
      <c r="I483" s="117" t="e">
        <f t="shared" ca="1" si="74"/>
        <v>#NAME?</v>
      </c>
      <c r="J483" s="117" t="e">
        <f t="shared" ca="1" si="74"/>
        <v>#NAME?</v>
      </c>
    </row>
    <row r="484" spans="1:10" ht="14.1" customHeight="1" x14ac:dyDescent="0.25">
      <c r="A484" s="118"/>
      <c r="B484" s="118"/>
      <c r="C484" s="124"/>
      <c r="D484" s="192"/>
      <c r="E484" s="117"/>
      <c r="F484" s="117"/>
      <c r="G484" s="117"/>
      <c r="H484" s="117"/>
      <c r="I484" s="117"/>
      <c r="J484" s="117"/>
    </row>
    <row r="485" spans="1:10" ht="14.1" customHeight="1" x14ac:dyDescent="0.25">
      <c r="A485" s="193">
        <v>7030</v>
      </c>
      <c r="B485" s="144" t="s">
        <v>214</v>
      </c>
      <c r="C485" s="124"/>
      <c r="D485" s="192" t="s">
        <v>203</v>
      </c>
      <c r="E485" s="117" t="e">
        <f t="shared" ref="E485:J490" ca="1" si="75">LohnSt26(LohnZZ,E$37,Faktor4,LZZBrutto,LZZFreibetrag,RVStatus,KVMonat,KVStatus,KVZSatz,PVStatus,PVSachsen,AnzahlKFB,sonstBez,mehrjBez,Abfindg,vJBrutto,$A485)</f>
        <v>#NAME?</v>
      </c>
      <c r="F485" s="117" t="e">
        <f t="shared" ca="1" si="75"/>
        <v>#NAME?</v>
      </c>
      <c r="G485" s="117" t="e">
        <f t="shared" ca="1" si="75"/>
        <v>#NAME?</v>
      </c>
      <c r="H485" s="117" t="e">
        <f t="shared" ca="1" si="75"/>
        <v>#NAME?</v>
      </c>
      <c r="I485" s="117" t="e">
        <f t="shared" ca="1" si="75"/>
        <v>#NAME?</v>
      </c>
      <c r="J485" s="117" t="e">
        <f t="shared" ca="1" si="75"/>
        <v>#NAME?</v>
      </c>
    </row>
    <row r="486" spans="1:10" ht="14.1" customHeight="1" x14ac:dyDescent="0.25">
      <c r="A486" s="193">
        <v>7031</v>
      </c>
      <c r="B486" s="144" t="s">
        <v>214</v>
      </c>
      <c r="C486" s="124"/>
      <c r="D486" s="192" t="s">
        <v>187</v>
      </c>
      <c r="E486" s="117" t="e">
        <f t="shared" ca="1" si="75"/>
        <v>#NAME?</v>
      </c>
      <c r="F486" s="117" t="e">
        <f t="shared" ca="1" si="75"/>
        <v>#NAME?</v>
      </c>
      <c r="G486" s="117" t="e">
        <f t="shared" ca="1" si="75"/>
        <v>#NAME?</v>
      </c>
      <c r="H486" s="117" t="e">
        <f t="shared" ca="1" si="75"/>
        <v>#NAME?</v>
      </c>
      <c r="I486" s="117" t="e">
        <f t="shared" ca="1" si="75"/>
        <v>#NAME?</v>
      </c>
      <c r="J486" s="117" t="e">
        <f t="shared" ca="1" si="75"/>
        <v>#NAME?</v>
      </c>
    </row>
    <row r="487" spans="1:10" ht="14.1" customHeight="1" x14ac:dyDescent="0.25">
      <c r="A487" s="193">
        <v>7032</v>
      </c>
      <c r="B487" s="144" t="s">
        <v>214</v>
      </c>
      <c r="C487" s="124"/>
      <c r="D487" s="192" t="s">
        <v>181</v>
      </c>
      <c r="E487" s="117" t="e">
        <f t="shared" ca="1" si="75"/>
        <v>#NAME?</v>
      </c>
      <c r="F487" s="117" t="e">
        <f t="shared" ca="1" si="75"/>
        <v>#NAME?</v>
      </c>
      <c r="G487" s="117" t="e">
        <f t="shared" ca="1" si="75"/>
        <v>#NAME?</v>
      </c>
      <c r="H487" s="117" t="e">
        <f t="shared" ca="1" si="75"/>
        <v>#NAME?</v>
      </c>
      <c r="I487" s="117" t="e">
        <f t="shared" ca="1" si="75"/>
        <v>#NAME?</v>
      </c>
      <c r="J487" s="117" t="e">
        <f t="shared" ca="1" si="75"/>
        <v>#NAME?</v>
      </c>
    </row>
    <row r="488" spans="1:10" ht="14.1" customHeight="1" x14ac:dyDescent="0.25">
      <c r="A488" s="193">
        <v>7033</v>
      </c>
      <c r="B488" s="144" t="s">
        <v>214</v>
      </c>
      <c r="C488" s="124"/>
      <c r="D488" s="192" t="s">
        <v>181</v>
      </c>
      <c r="E488" s="117" t="e">
        <f t="shared" ca="1" si="75"/>
        <v>#NAME?</v>
      </c>
      <c r="F488" s="117" t="e">
        <f t="shared" ca="1" si="75"/>
        <v>#NAME?</v>
      </c>
      <c r="G488" s="117" t="e">
        <f t="shared" ca="1" si="75"/>
        <v>#NAME?</v>
      </c>
      <c r="H488" s="117" t="e">
        <f t="shared" ca="1" si="75"/>
        <v>#NAME?</v>
      </c>
      <c r="I488" s="117" t="e">
        <f t="shared" ca="1" si="75"/>
        <v>#NAME?</v>
      </c>
      <c r="J488" s="117" t="e">
        <f t="shared" ca="1" si="75"/>
        <v>#NAME?</v>
      </c>
    </row>
    <row r="489" spans="1:10" ht="14.1" customHeight="1" x14ac:dyDescent="0.25">
      <c r="A489" s="193">
        <v>7034</v>
      </c>
      <c r="B489" s="144" t="s">
        <v>214</v>
      </c>
      <c r="C489" s="124"/>
      <c r="D489" s="192" t="s">
        <v>181</v>
      </c>
      <c r="E489" s="117" t="e">
        <f t="shared" ca="1" si="75"/>
        <v>#NAME?</v>
      </c>
      <c r="F489" s="117" t="e">
        <f t="shared" ca="1" si="75"/>
        <v>#NAME?</v>
      </c>
      <c r="G489" s="117" t="e">
        <f t="shared" ca="1" si="75"/>
        <v>#NAME?</v>
      </c>
      <c r="H489" s="117" t="e">
        <f t="shared" ca="1" si="75"/>
        <v>#NAME?</v>
      </c>
      <c r="I489" s="117" t="e">
        <f t="shared" ca="1" si="75"/>
        <v>#NAME?</v>
      </c>
      <c r="J489" s="117" t="e">
        <f t="shared" ca="1" si="75"/>
        <v>#NAME?</v>
      </c>
    </row>
    <row r="490" spans="1:10" ht="14.1" customHeight="1" x14ac:dyDescent="0.25">
      <c r="A490" s="193">
        <v>7035</v>
      </c>
      <c r="B490" s="144" t="s">
        <v>214</v>
      </c>
      <c r="C490" s="124"/>
      <c r="D490" s="192" t="s">
        <v>181</v>
      </c>
      <c r="E490" s="117" t="e">
        <f t="shared" ca="1" si="75"/>
        <v>#NAME?</v>
      </c>
      <c r="F490" s="117" t="e">
        <f t="shared" ca="1" si="75"/>
        <v>#NAME?</v>
      </c>
      <c r="G490" s="117" t="e">
        <f t="shared" ca="1" si="75"/>
        <v>#NAME?</v>
      </c>
      <c r="H490" s="117" t="e">
        <f t="shared" ca="1" si="75"/>
        <v>#NAME?</v>
      </c>
      <c r="I490" s="117" t="e">
        <f t="shared" ca="1" si="75"/>
        <v>#NAME?</v>
      </c>
      <c r="J490" s="117" t="e">
        <f t="shared" ca="1" si="75"/>
        <v>#NAME?</v>
      </c>
    </row>
  </sheetData>
  <scenarios current="10" sqref="E38:J41">
    <scenario name="10tdm" locked="1" count="1" user="VO v. 23.6.2014, BGBl. I S.825" comment="Erstellt von VO v. 23.6.2014, BGBl. I S.825 am 05.12.2014">
      <inputCells r="E7" val="10000" numFmtId="172"/>
    </scenario>
    <scenario name="td9000" locked="1" count="1" user="VO v. 23.6.2014, BGBl. I S.825" comment="Erstellt von VO v. 23.6.2014, BGBl. I S.825 am 05.12.2014">
      <inputCells r="E7" val="9000" numFmtId="172"/>
    </scenario>
    <scenario name="td8" locked="1" count="1" user="VO v. 23.6.2014, BGBl. I S.825" comment="Erstellt von VO v. 23.6.2014, BGBl. I S.825 am 05.12.2014">
      <inputCells r="E7" val="8330" numFmtId="172"/>
    </scenario>
    <scenario name="td7" locked="1" count="1" user="VO v. 23.6.2014, BGBl. I S.825" comment="Erstellt von VO v. 23.6.2014, BGBl. I S.825 am 05.12.2014">
      <inputCells r="E7" val="7643" numFmtId="172"/>
    </scenario>
    <scenario name="td6" locked="1" count="1" user="VO v. 23.6.2014, BGBl. I S.825" comment="Erstellt von VO v. 23.6.2014, BGBl. I S.825 am 05.12.2014">
      <inputCells r="E7" val="6946" numFmtId="172"/>
    </scenario>
    <scenario name="td5" locked="1" count="1" user="VO v. 23.6.2014, BGBl. I S.825" comment="Erstellt von VO v. 23.6.2014, BGBl. I S.825 am 05.12.2014">
      <inputCells r="E7" val="5432" numFmtId="172"/>
    </scenario>
    <scenario name="td4" locked="1" count="1" user="VO v. 23.6.2014, BGBl. I S.825" comment="Erstellt von VO v. 23.6.2014, BGBl. I S.825 am 05.12.2014">
      <inputCells r="E7" val="4785" numFmtId="172"/>
    </scenario>
    <scenario name="td3" locked="1" count="1" user="VO v. 23.6.2014, BGBl. I S.825" comment="Erstellt von VO v. 23.6.2014, BGBl. I S.825 am 05.12.2014">
      <inputCells r="E7" val="3978" numFmtId="172"/>
    </scenario>
    <scenario name="td2" locked="1" count="1" user="VO v. 23.6.2014, BGBl. I S.825" comment="Erstellt von VO v. 23.6.2014, BGBl. I S.825 am 05.12.2014">
      <inputCells r="E7" val="2134" numFmtId="172"/>
    </scenario>
    <scenario name="td1" locked="1" count="1" user="VO v. 23.6.2014, BGBl. I S.825" comment="Erstellt von VO v. 23.6.2014, BGBl. I S.825 am 05.12.2014">
      <inputCells r="E7" val="1856" numFmtId="172"/>
    </scenario>
    <scenario name="td0" locked="1" count="1" user="VO v. 23.6.2014, BGBl. I S.825" comment="Erstellt von VO v. 23.6.2014, BGBl. I S.825 am 05.12.2014">
      <inputCells r="E7" val="869" numFmtId="172"/>
    </scenario>
  </scenarios>
  <mergeCells count="7">
    <mergeCell ref="E101:J101"/>
    <mergeCell ref="K101:P101"/>
    <mergeCell ref="F2:L2"/>
    <mergeCell ref="E55:J55"/>
    <mergeCell ref="E64:J64"/>
    <mergeCell ref="E73:J73"/>
    <mergeCell ref="E86:J86"/>
  </mergeCells>
  <phoneticPr fontId="32" type="noConversion"/>
  <conditionalFormatting sqref="E2 E18:E35 E4:E16">
    <cfRule type="cellIs" dxfId="4" priority="2" operator="lessThanOrEqual">
      <formula>0</formula>
    </cfRule>
  </conditionalFormatting>
  <conditionalFormatting sqref="E3">
    <cfRule type="cellIs" dxfId="3" priority="1" operator="lessThanOrEqual">
      <formula>0</formula>
    </cfRule>
  </conditionalFormatting>
  <pageMargins left="0.39370078740157483" right="0" top="0.39370078740157483" bottom="0.47244094488188981" header="0.51181102362204722" footer="0.51181102362204722"/>
  <pageSetup paperSize="9" scale="72" fitToHeight="0" orientation="landscape" r:id="rId1"/>
  <headerFooter alignWithMargins="0"/>
  <colBreaks count="1" manualBreakCount="1">
    <brk id="7" min="1" max="321" man="1"/>
  </colBreaks>
  <cellWatches>
    <cellWatch r="E4"/>
    <cellWatch r="E6"/>
    <cellWatch r="E7"/>
    <cellWatch r="E8"/>
    <cellWatch r="E9"/>
    <cellWatch r="E11"/>
    <cellWatch r="E12"/>
    <cellWatch r="E13"/>
    <cellWatch r="E14"/>
    <cellWatch r="E15"/>
    <cellWatch r="E16"/>
    <cellWatch r="E18"/>
    <cellWatch r="E19"/>
    <cellWatch r="E20"/>
    <cellWatch r="E21"/>
    <cellWatch r="E22"/>
    <cellWatch r="E23"/>
    <cellWatch r="E24"/>
    <cellWatch r="E25"/>
    <cellWatch r="E32"/>
    <cellWatch r="E33"/>
    <cellWatch r="E34"/>
    <cellWatch r="E35"/>
    <cellWatch r="E26"/>
    <cellWatch r="E27"/>
    <cellWatch r="E28"/>
    <cellWatch r="E29"/>
    <cellWatch r="E30"/>
    <cellWatch r="G38"/>
  </cellWatches>
  <ignoredErrors>
    <ignoredError sqref="J110" evalError="1"/>
  </ignoredError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3281C-51C6-42AC-B36C-C07B71E9A065}">
  <dimension ref="C11:E14"/>
  <sheetViews>
    <sheetView workbookViewId="0">
      <selection activeCell="E33" sqref="E33"/>
    </sheetView>
  </sheetViews>
  <sheetFormatPr baseColWidth="10" defaultRowHeight="11.4" x14ac:dyDescent="0.2"/>
  <sheetData>
    <row r="11" spans="3:5" x14ac:dyDescent="0.2">
      <c r="C11" t="s">
        <v>491</v>
      </c>
      <c r="D11" s="387">
        <v>1106</v>
      </c>
    </row>
    <row r="12" spans="3:5" x14ac:dyDescent="0.2">
      <c r="C12" t="s">
        <v>492</v>
      </c>
      <c r="D12" s="387">
        <f>126.91+10.15</f>
        <v>137.06</v>
      </c>
      <c r="E12" s="388">
        <f>D12/D11*100</f>
        <v>12.39240506329114</v>
      </c>
    </row>
    <row r="13" spans="3:5" x14ac:dyDescent="0.2">
      <c r="C13" t="s">
        <v>493</v>
      </c>
      <c r="D13" s="387">
        <f>93+13+73+14.5+18</f>
        <v>211.5</v>
      </c>
      <c r="E13" s="388">
        <f>D13/D11*100</f>
        <v>19.122965641952984</v>
      </c>
    </row>
    <row r="14" spans="3:5" x14ac:dyDescent="0.2">
      <c r="C14" t="s">
        <v>494</v>
      </c>
      <c r="D14">
        <v>756.94</v>
      </c>
      <c r="E14" s="388">
        <f>D14/D11*100</f>
        <v>68.439421338155512</v>
      </c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0D898-69B8-4695-8E1F-A4B9F1A72639}">
  <sheetPr codeName="Tabelle1"/>
  <dimension ref="B11:Q116"/>
  <sheetViews>
    <sheetView workbookViewId="0">
      <selection activeCell="P18" sqref="P18"/>
    </sheetView>
  </sheetViews>
  <sheetFormatPr baseColWidth="10" defaultRowHeight="11.4" x14ac:dyDescent="0.2"/>
  <cols>
    <col min="3" max="3" width="7.875" customWidth="1"/>
    <col min="4" max="4" width="3.625" customWidth="1"/>
    <col min="5" max="5" width="5.125" customWidth="1"/>
    <col min="7" max="9" width="11.125" style="319"/>
    <col min="11" max="11" width="11.125" style="319"/>
  </cols>
  <sheetData>
    <row r="11" spans="2:17" x14ac:dyDescent="0.2">
      <c r="C11" s="285"/>
      <c r="G11" s="323">
        <v>405</v>
      </c>
      <c r="H11" s="323"/>
      <c r="I11" s="323">
        <v>407</v>
      </c>
      <c r="J11" s="323"/>
      <c r="K11" s="323">
        <v>409</v>
      </c>
      <c r="L11" s="323">
        <v>426</v>
      </c>
      <c r="M11" s="323">
        <v>428</v>
      </c>
    </row>
    <row r="12" spans="2:17" x14ac:dyDescent="0.2">
      <c r="C12" s="285"/>
      <c r="F12" t="s">
        <v>0</v>
      </c>
    </row>
    <row r="13" spans="2:17" s="285" customFormat="1" x14ac:dyDescent="0.2">
      <c r="B13" s="286" t="s">
        <v>408</v>
      </c>
      <c r="C13" s="285">
        <v>1</v>
      </c>
      <c r="F13" s="285" t="s">
        <v>346</v>
      </c>
      <c r="G13" s="320" t="s">
        <v>446</v>
      </c>
      <c r="H13" s="322"/>
      <c r="I13" s="320" t="s">
        <v>433</v>
      </c>
      <c r="J13" s="287"/>
      <c r="K13" s="320" t="s">
        <v>435</v>
      </c>
      <c r="L13" s="285" t="s">
        <v>447</v>
      </c>
      <c r="M13" s="285" t="s">
        <v>447</v>
      </c>
      <c r="Q13" s="287"/>
    </row>
    <row r="14" spans="2:17" x14ac:dyDescent="0.2">
      <c r="B14" s="286" t="s">
        <v>409</v>
      </c>
      <c r="C14" s="285">
        <v>1</v>
      </c>
      <c r="F14">
        <v>1000</v>
      </c>
      <c r="G14" s="319" t="e" cm="1">
        <f t="array" aca="1" ref="G14" ca="1">LohnSt26($C$13,$C$14,$C$15,$F14,$C$17,$C$18,$C$19,$C$20,$C$21,$C$22,$C$23,$C$24,$C$25,$C$26,$C$27,$C$28,$G$11)</f>
        <v>#NAME?</v>
      </c>
      <c r="I14" s="319" t="e" cm="1">
        <f t="array" aca="1" ref="I14" ca="1">LohnSt26($C$13,$C$14,$C$15,$F14,$C$17,$C$18,$C$19,$C$20,$C$21,$C$22,$C$23,$C$24,$C$25,$C$26,$C$27,$C$28,$I$11)</f>
        <v>#NAME?</v>
      </c>
      <c r="K14" s="319" t="e" cm="1">
        <f t="array" aca="1" ref="K14" ca="1">LohnSt26($C$13,$C$14,$C$15,$F14,$C$17,$C$18,$C$19,$C$20,$C$21,$C$22,$C$23,$C$24,$C$25,$C$26,$C$27,$C$28,$K$11)</f>
        <v>#NAME?</v>
      </c>
      <c r="L14" s="319" t="e" cm="1">
        <f t="array" aca="1" ref="L14" ca="1">LohnSt26($C$13,$C$14,$C$15,$F14,$C$17,$C$18,$C$19,$C$20,$C$21,$C$22,$C$23,$C$24,$C$25,$C$26,$C$27,$C$28,$L$11)</f>
        <v>#NAME?</v>
      </c>
      <c r="M14" s="319" t="e" cm="1">
        <f t="array" aca="1" ref="M14" ca="1">LohnSt26($C$13,$C$14,$C$15,$F14,$C$17,$C$18,$C$19,$C$20,$C$21,$C$22,$C$23,$C$24,$C$25,$C$26,$C$27,$C$28,$M$11)</f>
        <v>#NAME?</v>
      </c>
    </row>
    <row r="15" spans="2:17" x14ac:dyDescent="0.2">
      <c r="B15" s="286" t="s">
        <v>410</v>
      </c>
      <c r="C15" s="285">
        <v>0</v>
      </c>
      <c r="F15">
        <v>2000</v>
      </c>
      <c r="G15" s="319" t="e" cm="1">
        <f t="array" aca="1" ref="G15" ca="1">LohnSt26($C$13,$C$14,$C$15,$F15,$C$17,$C$18,$C$19,$C$20,$C$21,$C$22,$C$23,$C$24,$C$25,$C$26,$C$27,$C$28,$G$11)</f>
        <v>#NAME?</v>
      </c>
      <c r="I15" s="319" t="e" cm="1">
        <f t="array" aca="1" ref="I15" ca="1">LohnSt26($C$13,$C$14,$C$15,$F15,$C$17,$C$18,$C$19,$C$20,$C$21,$C$22,$C$23,$C$24,$C$25,$C$26,$C$27,$C$28,$I$11)</f>
        <v>#NAME?</v>
      </c>
      <c r="K15" s="319" t="e" cm="1">
        <f t="array" aca="1" ref="K15" ca="1">LohnSt26($C$13,$C$14,$C$15,$F15,$C$17,$C$18,$C$19,$C$20,$C$21,$C$22,$C$23,$C$24,$C$25,$C$26,$C$27,$C$28,$K$11)</f>
        <v>#NAME?</v>
      </c>
      <c r="L15" s="319" t="e" cm="1">
        <f t="array" aca="1" ref="L15" ca="1">LohnSt26($C$13,$C$14,$C$15,$F15,$C$17,$C$18,$C$19,$C$20,$C$21,$C$22,$C$23,$C$24,$C$25,$C$26,$C$27,$C$28,$L$11)</f>
        <v>#NAME?</v>
      </c>
      <c r="M15" s="319" t="e" cm="1">
        <f t="array" aca="1" ref="M15" ca="1">LohnSt26($C$13,$C$14,$C$15,$F15,$C$17,$C$18,$C$19,$C$20,$C$21,$C$22,$C$23,$C$24,$C$25,$C$26,$C$27,$C$28,$M$11)</f>
        <v>#NAME?</v>
      </c>
    </row>
    <row r="16" spans="2:17" x14ac:dyDescent="0.2">
      <c r="B16" s="286" t="s">
        <v>411</v>
      </c>
      <c r="C16" s="285"/>
      <c r="F16">
        <v>3000</v>
      </c>
      <c r="G16" s="319" t="e" cm="1">
        <f t="array" aca="1" ref="G16" ca="1">LohnSt26($C$13,$C$14,$C$15,$F16,$C$17,$C$18,$C$19,$C$20,$C$21,$C$22,$C$23,$C$24,$C$25,$C$26,$C$27,$C$28,$G$11)</f>
        <v>#NAME?</v>
      </c>
      <c r="I16" s="319" t="e" cm="1">
        <f t="array" aca="1" ref="I16" ca="1">LohnSt26($C$13,$C$14,$C$15,$F16,$C$17,$C$18,$C$19,$C$20,$C$21,$C$22,$C$23,$C$24,$C$25,$C$26,$C$27,$C$28,$I$11)</f>
        <v>#NAME?</v>
      </c>
      <c r="K16" s="319" t="e" cm="1">
        <f t="array" aca="1" ref="K16" ca="1">LohnSt26($C$13,$C$14,$C$15,$F16,$C$17,$C$18,$C$19,$C$20,$C$21,$C$22,$C$23,$C$24,$C$25,$C$26,$C$27,$C$28,$K$11)</f>
        <v>#NAME?</v>
      </c>
      <c r="L16" s="319" t="e" cm="1">
        <f t="array" aca="1" ref="L16" ca="1">LohnSt26($C$13,$C$14,$C$15,$F16,$C$17,$C$18,$C$19,$C$20,$C$21,$C$22,$C$23,$C$24,$C$25,$C$26,$C$27,$C$28,$L$11)</f>
        <v>#NAME?</v>
      </c>
      <c r="M16" s="319" t="e" cm="1">
        <f t="array" aca="1" ref="M16" ca="1">LohnSt26($C$13,$C$14,$C$15,$F16,$C$17,$C$18,$C$19,$C$20,$C$21,$C$22,$C$23,$C$24,$C$25,$C$26,$C$27,$C$28,$M$11)</f>
        <v>#NAME?</v>
      </c>
    </row>
    <row r="17" spans="2:13" x14ac:dyDescent="0.2">
      <c r="B17" s="286" t="s">
        <v>412</v>
      </c>
      <c r="C17" s="285">
        <v>0</v>
      </c>
      <c r="F17">
        <v>4000</v>
      </c>
      <c r="G17" s="319" t="e" cm="1">
        <f t="array" aca="1" ref="G17" ca="1">LohnSt26($C$13,$C$14,$C$15,$F17,$C$17,$C$18,$C$19,$C$20,$C$21,$C$22,$C$23,$C$24,$C$25,$C$26,$C$27,$C$28,$G$11)</f>
        <v>#NAME?</v>
      </c>
      <c r="I17" s="319" t="e" cm="1">
        <f t="array" aca="1" ref="I17" ca="1">LohnSt26($C$13,$C$14,$C$15,$F17,$C$17,$C$18,$C$19,$C$20,$C$21,$C$22,$C$23,$C$24,$C$25,$C$26,$C$27,$C$28,$I$11)</f>
        <v>#NAME?</v>
      </c>
      <c r="K17" s="319" t="e" cm="1">
        <f t="array" aca="1" ref="K17" ca="1">LohnSt26($C$13,$C$14,$C$15,$F17,$C$17,$C$18,$C$19,$C$20,$C$21,$C$22,$C$23,$C$24,$C$25,$C$26,$C$27,$C$28,$K$11)</f>
        <v>#NAME?</v>
      </c>
      <c r="L17" s="319" t="e" cm="1">
        <f t="array" aca="1" ref="L17" ca="1">LohnSt26($C$13,$C$14,$C$15,$F17,$C$17,$C$18,$C$19,$C$20,$C$21,$C$22,$C$23,$C$24,$C$25,$C$26,$C$27,$C$28,$L$11)</f>
        <v>#NAME?</v>
      </c>
      <c r="M17" s="319" t="e" cm="1">
        <f t="array" aca="1" ref="M17" ca="1">LohnSt26($C$13,$C$14,$C$15,$F17,$C$17,$C$18,$C$19,$C$20,$C$21,$C$22,$C$23,$C$24,$C$25,$C$26,$C$27,$C$28,$M$11)</f>
        <v>#NAME?</v>
      </c>
    </row>
    <row r="18" spans="2:13" x14ac:dyDescent="0.2">
      <c r="B18" s="286" t="s">
        <v>413</v>
      </c>
      <c r="C18" s="285">
        <v>0</v>
      </c>
      <c r="F18">
        <v>5000</v>
      </c>
      <c r="G18" s="319" t="e" cm="1">
        <f t="array" aca="1" ref="G18" ca="1">LohnSt26($C$13,$C$14,$C$15,$F18,$C$17,$C$18,$C$19,$C$20,$C$21,$C$22,$C$23,$C$24,$C$25,$C$26,$C$27,$C$28,$G$11)</f>
        <v>#NAME?</v>
      </c>
      <c r="I18" s="319" t="e" cm="1">
        <f t="array" aca="1" ref="I18" ca="1">LohnSt26($C$13,$C$14,$C$15,$F18,$C$17,$C$18,$C$19,$C$20,$C$21,$C$22,$C$23,$C$24,$C$25,$C$26,$C$27,$C$28,$I$11)</f>
        <v>#NAME?</v>
      </c>
      <c r="K18" s="319" t="e" cm="1">
        <f t="array" aca="1" ref="K18" ca="1">LohnSt26($C$13,$C$14,$C$15,$F18,$C$17,$C$18,$C$19,$C$20,$C$21,$C$22,$C$23,$C$24,$C$25,$C$26,$C$27,$C$28,$K$11)</f>
        <v>#NAME?</v>
      </c>
      <c r="L18" s="319" t="e" cm="1">
        <f t="array" aca="1" ref="L18" ca="1">LohnSt26($C$13,$C$14,$C$15,$F18,$C$17,$C$18,$C$19,$C$20,$C$21,$C$22,$C$23,$C$24,$C$25,$C$26,$C$27,$C$28,$L$11)</f>
        <v>#NAME?</v>
      </c>
      <c r="M18" s="319" t="e" cm="1">
        <f t="array" aca="1" ref="M18" ca="1">LohnSt26($C$13,$C$14,$C$15,$F18,$C$17,$C$18,$C$19,$C$20,$C$21,$C$22,$C$23,$C$24,$C$25,$C$26,$C$27,$C$28,$M$11)</f>
        <v>#NAME?</v>
      </c>
    </row>
    <row r="19" spans="2:13" x14ac:dyDescent="0.2">
      <c r="B19" s="286" t="s">
        <v>414</v>
      </c>
      <c r="C19" s="285">
        <v>0</v>
      </c>
      <c r="F19">
        <v>6000</v>
      </c>
      <c r="G19" s="319" t="e" cm="1">
        <f t="array" aca="1" ref="G19" ca="1">LohnSt26($C$13,$C$14,$C$15,$F19,$C$17,$C$18,$C$19,$C$20,$C$21,$C$22,$C$23,$C$24,$C$25,$C$26,$C$27,$C$28,$G$11)</f>
        <v>#NAME?</v>
      </c>
      <c r="I19" s="319" t="e" cm="1">
        <f t="array" aca="1" ref="I19" ca="1">LohnSt26($C$13,$C$14,$C$15,$F19,$C$17,$C$18,$C$19,$C$20,$C$21,$C$22,$C$23,$C$24,$C$25,$C$26,$C$27,$C$28,$I$11)</f>
        <v>#NAME?</v>
      </c>
      <c r="K19" s="319" t="e" cm="1">
        <f t="array" aca="1" ref="K19" ca="1">LohnSt26($C$13,$C$14,$C$15,$F19,$C$17,$C$18,$C$19,$C$20,$C$21,$C$22,$C$23,$C$24,$C$25,$C$26,$C$27,$C$28,$K$11)</f>
        <v>#NAME?</v>
      </c>
      <c r="L19" s="319" t="e" cm="1">
        <f t="array" aca="1" ref="L19" ca="1">LohnSt26($C$13,$C$14,$C$15,$F19,$C$17,$C$18,$C$19,$C$20,$C$21,$C$22,$C$23,$C$24,$C$25,$C$26,$C$27,$C$28,$L$11)</f>
        <v>#NAME?</v>
      </c>
      <c r="M19" s="319" t="e" cm="1">
        <f t="array" aca="1" ref="M19" ca="1">LohnSt26($C$13,$C$14,$C$15,$F19,$C$17,$C$18,$C$19,$C$20,$C$21,$C$22,$C$23,$C$24,$C$25,$C$26,$C$27,$C$28,$M$11)</f>
        <v>#NAME?</v>
      </c>
    </row>
    <row r="20" spans="2:13" x14ac:dyDescent="0.2">
      <c r="B20" s="286" t="s">
        <v>415</v>
      </c>
      <c r="C20" s="285">
        <v>0</v>
      </c>
      <c r="F20">
        <v>7000</v>
      </c>
      <c r="G20" s="319" t="e" cm="1">
        <f t="array" aca="1" ref="G20" ca="1">LohnSt26($C$13,$C$14,$C$15,$F20,$C$17,$C$18,$C$19,$C$20,$C$21,$C$22,$C$23,$C$24,$C$25,$C$26,$C$27,$C$28,$G$11)</f>
        <v>#NAME?</v>
      </c>
      <c r="I20" s="319" t="e" cm="1">
        <f t="array" aca="1" ref="I20" ca="1">LohnSt26($C$13,$C$14,$C$15,$F20,$C$17,$C$18,$C$19,$C$20,$C$21,$C$22,$C$23,$C$24,$C$25,$C$26,$C$27,$C$28,$I$11)</f>
        <v>#NAME?</v>
      </c>
      <c r="K20" s="319" t="e" cm="1">
        <f t="array" aca="1" ref="K20" ca="1">LohnSt26($C$13,$C$14,$C$15,$F20,$C$17,$C$18,$C$19,$C$20,$C$21,$C$22,$C$23,$C$24,$C$25,$C$26,$C$27,$C$28,$K$11)</f>
        <v>#NAME?</v>
      </c>
      <c r="L20" s="319" t="e" cm="1">
        <f t="array" aca="1" ref="L20" ca="1">LohnSt26($C$13,$C$14,$C$15,$F20,$C$17,$C$18,$C$19,$C$20,$C$21,$C$22,$C$23,$C$24,$C$25,$C$26,$C$27,$C$28,$L$11)</f>
        <v>#NAME?</v>
      </c>
      <c r="M20" s="319" t="e" cm="1">
        <f t="array" aca="1" ref="M20" ca="1">LohnSt26($C$13,$C$14,$C$15,$F20,$C$17,$C$18,$C$19,$C$20,$C$21,$C$22,$C$23,$C$24,$C$25,$C$26,$C$27,$C$28,$M$11)</f>
        <v>#NAME?</v>
      </c>
    </row>
    <row r="21" spans="2:13" x14ac:dyDescent="0.2">
      <c r="B21" s="286" t="s">
        <v>293</v>
      </c>
      <c r="C21" s="285">
        <f>KVZSatz</f>
        <v>2.9</v>
      </c>
      <c r="F21">
        <v>8000</v>
      </c>
      <c r="G21" s="319" t="e" cm="1">
        <f t="array" aca="1" ref="G21" ca="1">LohnSt26($C$13,$C$14,$C$15,$F21,$C$17,$C$18,$C$19,$C$20,$C$21,$C$22,$C$23,$C$24,$C$25,$C$26,$C$27,$C$28,$G$11)</f>
        <v>#NAME?</v>
      </c>
      <c r="I21" s="319" t="e" cm="1">
        <f t="array" aca="1" ref="I21" ca="1">LohnSt26($C$13,$C$14,$C$15,$F21,$C$17,$C$18,$C$19,$C$20,$C$21,$C$22,$C$23,$C$24,$C$25,$C$26,$C$27,$C$28,$I$11)</f>
        <v>#NAME?</v>
      </c>
      <c r="K21" s="319" t="e" cm="1">
        <f t="array" aca="1" ref="K21" ca="1">LohnSt26($C$13,$C$14,$C$15,$F21,$C$17,$C$18,$C$19,$C$20,$C$21,$C$22,$C$23,$C$24,$C$25,$C$26,$C$27,$C$28,$K$11)</f>
        <v>#NAME?</v>
      </c>
      <c r="L21" s="319" t="e" cm="1">
        <f t="array" aca="1" ref="L21" ca="1">LohnSt26($C$13,$C$14,$C$15,$F21,$C$17,$C$18,$C$19,$C$20,$C$21,$C$22,$C$23,$C$24,$C$25,$C$26,$C$27,$C$28,$L$11)</f>
        <v>#NAME?</v>
      </c>
      <c r="M21" s="319" t="e" cm="1">
        <f t="array" aca="1" ref="M21" ca="1">LohnSt26($C$13,$C$14,$C$15,$F21,$C$17,$C$18,$C$19,$C$20,$C$21,$C$22,$C$23,$C$24,$C$25,$C$26,$C$27,$C$28,$M$11)</f>
        <v>#NAME?</v>
      </c>
    </row>
    <row r="22" spans="2:13" x14ac:dyDescent="0.2">
      <c r="B22" s="286" t="s">
        <v>416</v>
      </c>
      <c r="C22" s="285">
        <v>0</v>
      </c>
      <c r="F22">
        <v>9000</v>
      </c>
      <c r="G22" s="319" t="e" cm="1">
        <f t="array" aca="1" ref="G22" ca="1">LohnSt26($C$13,$C$14,$C$15,$F22,$C$17,$C$18,$C$19,$C$20,$C$21,$C$22,$C$23,$C$24,$C$25,$C$26,$C$27,$C$28,$G$11)</f>
        <v>#NAME?</v>
      </c>
      <c r="I22" s="319" t="e" cm="1">
        <f t="array" aca="1" ref="I22" ca="1">LohnSt26($C$13,$C$14,$C$15,$F22,$C$17,$C$18,$C$19,$C$20,$C$21,$C$22,$C$23,$C$24,$C$25,$C$26,$C$27,$C$28,$I$11)</f>
        <v>#NAME?</v>
      </c>
      <c r="K22" s="319" t="e" cm="1">
        <f t="array" aca="1" ref="K22" ca="1">LohnSt26($C$13,$C$14,$C$15,$F22,$C$17,$C$18,$C$19,$C$20,$C$21,$C$22,$C$23,$C$24,$C$25,$C$26,$C$27,$C$28,$K$11)</f>
        <v>#NAME?</v>
      </c>
      <c r="L22" s="319" t="e" cm="1">
        <f t="array" aca="1" ref="L22" ca="1">LohnSt26($C$13,$C$14,$C$15,$F22,$C$17,$C$18,$C$19,$C$20,$C$21,$C$22,$C$23,$C$24,$C$25,$C$26,$C$27,$C$28,$L$11)</f>
        <v>#NAME?</v>
      </c>
      <c r="M22" s="319" t="e" cm="1">
        <f t="array" aca="1" ref="M22" ca="1">LohnSt26($C$13,$C$14,$C$15,$F22,$C$17,$C$18,$C$19,$C$20,$C$21,$C$22,$C$23,$C$24,$C$25,$C$26,$C$27,$C$28,$M$11)</f>
        <v>#NAME?</v>
      </c>
    </row>
    <row r="23" spans="2:13" x14ac:dyDescent="0.2">
      <c r="B23" s="286" t="s">
        <v>417</v>
      </c>
      <c r="C23" s="285">
        <v>0</v>
      </c>
      <c r="F23">
        <v>10000</v>
      </c>
      <c r="G23" s="319" t="e" cm="1">
        <f t="array" aca="1" ref="G23" ca="1">LohnSt26($C$13,$C$14,$C$15,$F23,$C$17,$C$18,$C$19,$C$20,$C$21,$C$22,$C$23,$C$24,$C$25,$C$26,$C$27,$C$28,$G$11)</f>
        <v>#NAME?</v>
      </c>
      <c r="I23" s="319" t="e" cm="1">
        <f t="array" aca="1" ref="I23" ca="1">LohnSt26($C$13,$C$14,$C$15,$F23,$C$17,$C$18,$C$19,$C$20,$C$21,$C$22,$C$23,$C$24,$C$25,$C$26,$C$27,$C$28,$I$11)</f>
        <v>#NAME?</v>
      </c>
      <c r="K23" s="319" t="e" cm="1">
        <f t="array" aca="1" ref="K23" ca="1">LohnSt26($C$13,$C$14,$C$15,$F23,$C$17,$C$18,$C$19,$C$20,$C$21,$C$22,$C$23,$C$24,$C$25,$C$26,$C$27,$C$28,$K$11)</f>
        <v>#NAME?</v>
      </c>
      <c r="L23" s="319" t="e" cm="1">
        <f t="array" aca="1" ref="L23" ca="1">LohnSt26($C$13,$C$14,$C$15,$F23,$C$17,$C$18,$C$19,$C$20,$C$21,$C$22,$C$23,$C$24,$C$25,$C$26,$C$27,$C$28,$L$11)</f>
        <v>#NAME?</v>
      </c>
      <c r="M23" s="319" t="e" cm="1">
        <f t="array" aca="1" ref="M23" ca="1">LohnSt26($C$13,$C$14,$C$15,$F23,$C$17,$C$18,$C$19,$C$20,$C$21,$C$22,$C$23,$C$24,$C$25,$C$26,$C$27,$C$28,$M$11)</f>
        <v>#NAME?</v>
      </c>
    </row>
    <row r="24" spans="2:13" x14ac:dyDescent="0.2">
      <c r="B24" s="286" t="s">
        <v>418</v>
      </c>
      <c r="C24" s="285">
        <v>0</v>
      </c>
      <c r="F24">
        <v>11000</v>
      </c>
      <c r="G24" s="319" t="e" cm="1">
        <f t="array" aca="1" ref="G24" ca="1">LohnSt26($C$13,$C$14,$C$15,$F24,$C$17,$C$18,$C$19,$C$20,$C$21,$C$22,$C$23,$C$24,$C$25,$C$26,$C$27,$C$28,$G$11)</f>
        <v>#NAME?</v>
      </c>
      <c r="I24" s="319" t="e" cm="1">
        <f t="array" aca="1" ref="I24" ca="1">LohnSt26($C$13,$C$14,$C$15,$F24,$C$17,$C$18,$C$19,$C$20,$C$21,$C$22,$C$23,$C$24,$C$25,$C$26,$C$27,$C$28,$I$11)</f>
        <v>#NAME?</v>
      </c>
      <c r="K24" s="319" t="e" cm="1">
        <f t="array" aca="1" ref="K24" ca="1">LohnSt26($C$13,$C$14,$C$15,$F24,$C$17,$C$18,$C$19,$C$20,$C$21,$C$22,$C$23,$C$24,$C$25,$C$26,$C$27,$C$28,$K$11)</f>
        <v>#NAME?</v>
      </c>
      <c r="L24" s="319" t="e" cm="1">
        <f t="array" aca="1" ref="L24" ca="1">LohnSt26($C$13,$C$14,$C$15,$F24,$C$17,$C$18,$C$19,$C$20,$C$21,$C$22,$C$23,$C$24,$C$25,$C$26,$C$27,$C$28,$L$11)</f>
        <v>#NAME?</v>
      </c>
      <c r="M24" s="319" t="e" cm="1">
        <f t="array" aca="1" ref="M24" ca="1">LohnSt26($C$13,$C$14,$C$15,$F24,$C$17,$C$18,$C$19,$C$20,$C$21,$C$22,$C$23,$C$24,$C$25,$C$26,$C$27,$C$28,$M$11)</f>
        <v>#NAME?</v>
      </c>
    </row>
    <row r="25" spans="2:13" x14ac:dyDescent="0.2">
      <c r="B25" s="286" t="s">
        <v>419</v>
      </c>
      <c r="C25" s="285">
        <v>0</v>
      </c>
      <c r="F25">
        <v>12000</v>
      </c>
      <c r="G25" s="319" t="e" cm="1">
        <f t="array" aca="1" ref="G25" ca="1">LohnSt26($C$13,$C$14,$C$15,$F25,$C$17,$C$18,$C$19,$C$20,$C$21,$C$22,$C$23,$C$24,$C$25,$C$26,$C$27,$C$28,$G$11)</f>
        <v>#NAME?</v>
      </c>
      <c r="I25" s="319" t="e" cm="1">
        <f t="array" aca="1" ref="I25" ca="1">LohnSt26($C$13,$C$14,$C$15,$F25,$C$17,$C$18,$C$19,$C$20,$C$21,$C$22,$C$23,$C$24,$C$25,$C$26,$C$27,$C$28,$I$11)</f>
        <v>#NAME?</v>
      </c>
      <c r="K25" s="319" t="e" cm="1">
        <f t="array" aca="1" ref="K25" ca="1">LohnSt26($C$13,$C$14,$C$15,$F25,$C$17,$C$18,$C$19,$C$20,$C$21,$C$22,$C$23,$C$24,$C$25,$C$26,$C$27,$C$28,$K$11)</f>
        <v>#NAME?</v>
      </c>
      <c r="L25" s="319" t="e" cm="1">
        <f t="array" aca="1" ref="L25" ca="1">LohnSt26($C$13,$C$14,$C$15,$F25,$C$17,$C$18,$C$19,$C$20,$C$21,$C$22,$C$23,$C$24,$C$25,$C$26,$C$27,$C$28,$L$11)</f>
        <v>#NAME?</v>
      </c>
      <c r="M25" s="319" t="e" cm="1">
        <f t="array" aca="1" ref="M25" ca="1">LohnSt26($C$13,$C$14,$C$15,$F25,$C$17,$C$18,$C$19,$C$20,$C$21,$C$22,$C$23,$C$24,$C$25,$C$26,$C$27,$C$28,$M$11)</f>
        <v>#NAME?</v>
      </c>
    </row>
    <row r="26" spans="2:13" x14ac:dyDescent="0.2">
      <c r="B26" s="286" t="s">
        <v>420</v>
      </c>
      <c r="C26" s="285">
        <v>0</v>
      </c>
      <c r="F26">
        <v>13000</v>
      </c>
      <c r="G26" s="319" t="e" cm="1">
        <f t="array" aca="1" ref="G26" ca="1">LohnSt26($C$13,$C$14,$C$15,$F26,$C$17,$C$18,$C$19,$C$20,$C$21,$C$22,$C$23,$C$24,$C$25,$C$26,$C$27,$C$28,$G$11)</f>
        <v>#NAME?</v>
      </c>
      <c r="I26" s="319" t="e" cm="1">
        <f t="array" aca="1" ref="I26" ca="1">LohnSt26($C$13,$C$14,$C$15,$F26,$C$17,$C$18,$C$19,$C$20,$C$21,$C$22,$C$23,$C$24,$C$25,$C$26,$C$27,$C$28,$I$11)</f>
        <v>#NAME?</v>
      </c>
      <c r="K26" s="319" t="e" cm="1">
        <f t="array" aca="1" ref="K26" ca="1">LohnSt26($C$13,$C$14,$C$15,$F26,$C$17,$C$18,$C$19,$C$20,$C$21,$C$22,$C$23,$C$24,$C$25,$C$26,$C$27,$C$28,$K$11)</f>
        <v>#NAME?</v>
      </c>
      <c r="L26" s="319" t="e" cm="1">
        <f t="array" aca="1" ref="L26" ca="1">LohnSt26($C$13,$C$14,$C$15,$F26,$C$17,$C$18,$C$19,$C$20,$C$21,$C$22,$C$23,$C$24,$C$25,$C$26,$C$27,$C$28,$L$11)</f>
        <v>#NAME?</v>
      </c>
      <c r="M26" s="319" t="e" cm="1">
        <f t="array" aca="1" ref="M26" ca="1">LohnSt26($C$13,$C$14,$C$15,$F26,$C$17,$C$18,$C$19,$C$20,$C$21,$C$22,$C$23,$C$24,$C$25,$C$26,$C$27,$C$28,$M$11)</f>
        <v>#NAME?</v>
      </c>
    </row>
    <row r="27" spans="2:13" x14ac:dyDescent="0.2">
      <c r="B27" s="286" t="s">
        <v>421</v>
      </c>
      <c r="C27" s="285">
        <v>0</v>
      </c>
      <c r="F27">
        <v>14000</v>
      </c>
      <c r="G27" s="319" t="e" cm="1">
        <f t="array" aca="1" ref="G27" ca="1">LohnSt26($C$13,$C$14,$C$15,$F27,$C$17,$C$18,$C$19,$C$20,$C$21,$C$22,$C$23,$C$24,$C$25,$C$26,$C$27,$C$28,$G$11)</f>
        <v>#NAME?</v>
      </c>
      <c r="I27" s="319" t="e" cm="1">
        <f t="array" aca="1" ref="I27" ca="1">LohnSt26($C$13,$C$14,$C$15,$F27,$C$17,$C$18,$C$19,$C$20,$C$21,$C$22,$C$23,$C$24,$C$25,$C$26,$C$27,$C$28,$I$11)</f>
        <v>#NAME?</v>
      </c>
      <c r="K27" s="319" t="e" cm="1">
        <f t="array" aca="1" ref="K27" ca="1">LohnSt26($C$13,$C$14,$C$15,$F27,$C$17,$C$18,$C$19,$C$20,$C$21,$C$22,$C$23,$C$24,$C$25,$C$26,$C$27,$C$28,$K$11)</f>
        <v>#NAME?</v>
      </c>
      <c r="L27" s="319" t="e" cm="1">
        <f t="array" aca="1" ref="L27" ca="1">LohnSt26($C$13,$C$14,$C$15,$F27,$C$17,$C$18,$C$19,$C$20,$C$21,$C$22,$C$23,$C$24,$C$25,$C$26,$C$27,$C$28,$L$11)</f>
        <v>#NAME?</v>
      </c>
      <c r="M27" s="319" t="e" cm="1">
        <f t="array" aca="1" ref="M27" ca="1">LohnSt26($C$13,$C$14,$C$15,$F27,$C$17,$C$18,$C$19,$C$20,$C$21,$C$22,$C$23,$C$24,$C$25,$C$26,$C$27,$C$28,$M$11)</f>
        <v>#NAME?</v>
      </c>
    </row>
    <row r="28" spans="2:13" x14ac:dyDescent="0.2">
      <c r="B28" s="286" t="s">
        <v>422</v>
      </c>
      <c r="C28" s="285">
        <v>0</v>
      </c>
      <c r="F28">
        <v>15000</v>
      </c>
      <c r="G28" s="319" t="e" cm="1">
        <f t="array" aca="1" ref="G28" ca="1">LohnSt26($C$13,$C$14,$C$15,$F28,$C$17,$C$18,$C$19,$C$20,$C$21,$C$22,$C$23,$C$24,$C$25,$C$26,$C$27,$C$28,$G$11)</f>
        <v>#NAME?</v>
      </c>
      <c r="I28" s="319" t="e" cm="1">
        <f t="array" aca="1" ref="I28" ca="1">LohnSt26($C$13,$C$14,$C$15,$F28,$C$17,$C$18,$C$19,$C$20,$C$21,$C$22,$C$23,$C$24,$C$25,$C$26,$C$27,$C$28,$I$11)</f>
        <v>#NAME?</v>
      </c>
      <c r="K28" s="319" t="e" cm="1">
        <f t="array" aca="1" ref="K28" ca="1">LohnSt26($C$13,$C$14,$C$15,$F28,$C$17,$C$18,$C$19,$C$20,$C$21,$C$22,$C$23,$C$24,$C$25,$C$26,$C$27,$C$28,$K$11)</f>
        <v>#NAME?</v>
      </c>
      <c r="L28" s="319" t="e" cm="1">
        <f t="array" aca="1" ref="L28" ca="1">LohnSt26($C$13,$C$14,$C$15,$F28,$C$17,$C$18,$C$19,$C$20,$C$21,$C$22,$C$23,$C$24,$C$25,$C$26,$C$27,$C$28,$L$11)</f>
        <v>#NAME?</v>
      </c>
      <c r="M28" s="319" t="e" cm="1">
        <f t="array" aca="1" ref="M28" ca="1">LohnSt26($C$13,$C$14,$C$15,$F28,$C$17,$C$18,$C$19,$C$20,$C$21,$C$22,$C$23,$C$24,$C$25,$C$26,$C$27,$C$28,$M$11)</f>
        <v>#NAME?</v>
      </c>
    </row>
    <row r="29" spans="2:13" x14ac:dyDescent="0.2">
      <c r="B29" s="286" t="s">
        <v>423</v>
      </c>
      <c r="C29" s="285" t="s">
        <v>0</v>
      </c>
      <c r="F29">
        <v>16000</v>
      </c>
      <c r="G29" s="319" t="e" cm="1">
        <f t="array" aca="1" ref="G29" ca="1">LohnSt26($C$13,$C$14,$C$15,$F29,$C$17,$C$18,$C$19,$C$20,$C$21,$C$22,$C$23,$C$24,$C$25,$C$26,$C$27,$C$28,$G$11)</f>
        <v>#NAME?</v>
      </c>
      <c r="I29" s="319" t="e" cm="1">
        <f t="array" aca="1" ref="I29" ca="1">LohnSt26($C$13,$C$14,$C$15,$F29,$C$17,$C$18,$C$19,$C$20,$C$21,$C$22,$C$23,$C$24,$C$25,$C$26,$C$27,$C$28,$I$11)</f>
        <v>#NAME?</v>
      </c>
      <c r="K29" s="319" t="e" cm="1">
        <f t="array" aca="1" ref="K29" ca="1">LohnSt26($C$13,$C$14,$C$15,$F29,$C$17,$C$18,$C$19,$C$20,$C$21,$C$22,$C$23,$C$24,$C$25,$C$26,$C$27,$C$28,$K$11)</f>
        <v>#NAME?</v>
      </c>
      <c r="L29" s="319" t="e" cm="1">
        <f t="array" aca="1" ref="L29" ca="1">LohnSt26($C$13,$C$14,$C$15,$F29,$C$17,$C$18,$C$19,$C$20,$C$21,$C$22,$C$23,$C$24,$C$25,$C$26,$C$27,$C$28,$L$11)</f>
        <v>#NAME?</v>
      </c>
      <c r="M29" s="319" t="e" cm="1">
        <f t="array" aca="1" ref="M29" ca="1">LohnSt26($C$13,$C$14,$C$15,$F29,$C$17,$C$18,$C$19,$C$20,$C$21,$C$22,$C$23,$C$24,$C$25,$C$26,$C$27,$C$28,$M$11)</f>
        <v>#NAME?</v>
      </c>
    </row>
    <row r="30" spans="2:13" s="288" customFormat="1" x14ac:dyDescent="0.2">
      <c r="C30" s="289"/>
      <c r="F30" s="288">
        <v>17000</v>
      </c>
      <c r="G30" s="321" t="e" cm="1">
        <f t="array" aca="1" ref="G30" ca="1">LohnSt26($C$13,$C$14,$C$15,$F30,$C$17,$C$18,$C$19,$C$20,$C$21,$C$22,$C$23,$C$24,$C$25,$C$26,$C$27,$C$28,$G$11)</f>
        <v>#NAME?</v>
      </c>
      <c r="H30" s="321"/>
      <c r="I30" s="321" t="e" cm="1">
        <f t="array" aca="1" ref="I30" ca="1">LohnSt26($C$13,$C$14,$C$15,$F30,$C$17,$C$18,$C$19,$C$20,$C$21,$C$22,$C$23,$C$24,$C$25,$C$26,$C$27,$C$28,$I$11)</f>
        <v>#NAME?</v>
      </c>
      <c r="J30"/>
      <c r="K30" s="321" t="e" cm="1">
        <f t="array" aca="1" ref="K30" ca="1">LohnSt26($C$13,$C$14,$C$15,$F30,$C$17,$C$18,$C$19,$C$20,$C$21,$C$22,$C$23,$C$24,$C$25,$C$26,$C$27,$C$28,$K$11)</f>
        <v>#NAME?</v>
      </c>
      <c r="L30" s="319" t="e" cm="1">
        <f t="array" aca="1" ref="L30" ca="1">LohnSt26($C$13,$C$14,$C$15,$F30,$C$17,$C$18,$C$19,$C$20,$C$21,$C$22,$C$23,$C$24,$C$25,$C$26,$C$27,$C$28,$L$11)</f>
        <v>#NAME?</v>
      </c>
      <c r="M30" s="319" t="e" cm="1">
        <f t="array" aca="1" ref="M30" ca="1">LohnSt26($C$13,$C$14,$C$15,$F30,$C$17,$C$18,$C$19,$C$20,$C$21,$C$22,$C$23,$C$24,$C$25,$C$26,$C$27,$C$28,$M$11)</f>
        <v>#NAME?</v>
      </c>
    </row>
    <row r="31" spans="2:13" x14ac:dyDescent="0.2">
      <c r="C31" s="285"/>
      <c r="F31">
        <v>18000</v>
      </c>
      <c r="G31" s="319" t="e" cm="1">
        <f t="array" aca="1" ref="G31" ca="1">LohnSt26($C$13,$C$14,$C$15,$F31,$C$17,$C$18,$C$19,$C$20,$C$21,$C$22,$C$23,$C$24,$C$25,$C$26,$C$27,$C$28,$G$11)</f>
        <v>#NAME?</v>
      </c>
      <c r="I31" s="319" t="e" cm="1">
        <f t="array" aca="1" ref="I31" ca="1">LohnSt26($C$13,$C$14,$C$15,$F31,$C$17,$C$18,$C$19,$C$20,$C$21,$C$22,$C$23,$C$24,$C$25,$C$26,$C$27,$C$28,$I$11)</f>
        <v>#NAME?</v>
      </c>
      <c r="K31" s="319" t="e" cm="1">
        <f t="array" aca="1" ref="K31" ca="1">LohnSt26($C$13,$C$14,$C$15,$F31,$C$17,$C$18,$C$19,$C$20,$C$21,$C$22,$C$23,$C$24,$C$25,$C$26,$C$27,$C$28,$K$11)</f>
        <v>#NAME?</v>
      </c>
      <c r="L31" s="319"/>
    </row>
    <row r="32" spans="2:13" x14ac:dyDescent="0.2">
      <c r="C32" s="285"/>
      <c r="F32">
        <v>19000</v>
      </c>
      <c r="G32" s="319" t="e" cm="1">
        <f t="array" aca="1" ref="G32" ca="1">LohnSt26($C$13,$C$14,$C$15,$F32,$C$17,$C$18,$C$19,$C$20,$C$21,$C$22,$C$23,$C$24,$C$25,$C$26,$C$27,$C$28,$G$11)</f>
        <v>#NAME?</v>
      </c>
      <c r="I32" s="319" t="e" cm="1">
        <f t="array" aca="1" ref="I32" ca="1">LohnSt26($C$13,$C$14,$C$15,$F32,$C$17,$C$18,$C$19,$C$20,$C$21,$C$22,$C$23,$C$24,$C$25,$C$26,$C$27,$C$28,$I$11)</f>
        <v>#NAME?</v>
      </c>
      <c r="K32" s="319" t="e" cm="1">
        <f t="array" aca="1" ref="K32" ca="1">LohnSt26($C$13,$C$14,$C$15,$F32,$C$17,$C$18,$C$19,$C$20,$C$21,$C$22,$C$23,$C$24,$C$25,$C$26,$C$27,$C$28,$K$11)</f>
        <v>#NAME?</v>
      </c>
      <c r="L32" s="319"/>
    </row>
    <row r="33" spans="2:12" x14ac:dyDescent="0.2">
      <c r="C33" s="285"/>
      <c r="F33">
        <v>20000</v>
      </c>
      <c r="G33" s="319" t="e" cm="1">
        <f t="array" aca="1" ref="G33" ca="1">LohnSt26($C$13,$C$14,$C$15,$F33,$C$17,$C$18,$C$19,$C$20,$C$21,$C$22,$C$23,$C$24,$C$25,$C$26,$C$27,$C$28,$G$11)</f>
        <v>#NAME?</v>
      </c>
      <c r="I33" s="319" t="e" cm="1">
        <f t="array" aca="1" ref="I33" ca="1">LohnSt26($C$13,$C$14,$C$15,$F33,$C$17,$C$18,$C$19,$C$20,$C$21,$C$22,$C$23,$C$24,$C$25,$C$26,$C$27,$C$28,$I$11)</f>
        <v>#NAME?</v>
      </c>
      <c r="K33" s="319" t="e" cm="1">
        <f t="array" aca="1" ref="K33" ca="1">LohnSt26($C$13,$C$14,$C$15,$F33,$C$17,$C$18,$C$19,$C$20,$C$21,$C$22,$C$23,$C$24,$C$25,$C$26,$C$27,$C$28,$K$11)</f>
        <v>#NAME?</v>
      </c>
      <c r="L33" s="319"/>
    </row>
    <row r="34" spans="2:12" x14ac:dyDescent="0.2">
      <c r="C34" s="285"/>
      <c r="F34">
        <v>21000</v>
      </c>
      <c r="G34" s="319" t="e" cm="1">
        <f t="array" aca="1" ref="G34" ca="1">LohnSt26($C$13,$C$14,$C$15,$F34,$C$17,$C$18,$C$19,$C$20,$C$21,$C$22,$C$23,$C$24,$C$25,$C$26,$C$27,$C$28,$G$11)</f>
        <v>#NAME?</v>
      </c>
      <c r="I34" s="319" t="e" cm="1">
        <f t="array" aca="1" ref="I34" ca="1">LohnSt26($C$13,$C$14,$C$15,$F34,$C$17,$C$18,$C$19,$C$20,$C$21,$C$22,$C$23,$C$24,$C$25,$C$26,$C$27,$C$28,$I$11)</f>
        <v>#NAME?</v>
      </c>
      <c r="K34" s="319" t="e" cm="1">
        <f t="array" aca="1" ref="K34" ca="1">LohnSt26($C$13,$C$14,$C$15,$F34,$C$17,$C$18,$C$19,$C$20,$C$21,$C$22,$C$23,$C$24,$C$25,$C$26,$C$27,$C$28,$K$11)</f>
        <v>#NAME?</v>
      </c>
      <c r="L34" s="319"/>
    </row>
    <row r="35" spans="2:12" x14ac:dyDescent="0.2">
      <c r="C35" s="285"/>
      <c r="F35">
        <v>22000</v>
      </c>
      <c r="G35" s="319" t="e" cm="1">
        <f t="array" aca="1" ref="G35" ca="1">LohnSt26($C$13,$C$14,$C$15,$F35,$C$17,$C$18,$C$19,$C$20,$C$21,$C$22,$C$23,$C$24,$C$25,$C$26,$C$27,$C$28,$G$11)</f>
        <v>#NAME?</v>
      </c>
      <c r="I35" s="319" t="e" cm="1">
        <f t="array" aca="1" ref="I35" ca="1">LohnSt26($C$13,$C$14,$C$15,$F35,$C$17,$C$18,$C$19,$C$20,$C$21,$C$22,$C$23,$C$24,$C$25,$C$26,$C$27,$C$28,$I$11)</f>
        <v>#NAME?</v>
      </c>
      <c r="K35" s="319" t="e" cm="1">
        <f t="array" aca="1" ref="K35" ca="1">LohnSt26($C$13,$C$14,$C$15,$F35,$C$17,$C$18,$C$19,$C$20,$C$21,$C$22,$C$23,$C$24,$C$25,$C$26,$C$27,$C$28,$K$11)</f>
        <v>#NAME?</v>
      </c>
      <c r="L35" s="319"/>
    </row>
    <row r="36" spans="2:12" x14ac:dyDescent="0.2">
      <c r="C36" s="285"/>
      <c r="F36">
        <v>23000</v>
      </c>
      <c r="G36" s="319" t="e" cm="1">
        <f t="array" aca="1" ref="G36" ca="1">LohnSt26($C$13,$C$14,$C$15,$F36,$C$17,$C$18,$C$19,$C$20,$C$21,$C$22,$C$23,$C$24,$C$25,$C$26,$C$27,$C$28,$G$11)</f>
        <v>#NAME?</v>
      </c>
      <c r="I36" s="319" t="e" cm="1">
        <f t="array" aca="1" ref="I36" ca="1">LohnSt26($C$13,$C$14,$C$15,$F36,$C$17,$C$18,$C$19,$C$20,$C$21,$C$22,$C$23,$C$24,$C$25,$C$26,$C$27,$C$28,$I$11)</f>
        <v>#NAME?</v>
      </c>
      <c r="K36" s="319" t="e" cm="1">
        <f t="array" aca="1" ref="K36" ca="1">LohnSt26($C$13,$C$14,$C$15,$F36,$C$17,$C$18,$C$19,$C$20,$C$21,$C$22,$C$23,$C$24,$C$25,$C$26,$C$27,$C$28,$K$11)</f>
        <v>#NAME?</v>
      </c>
      <c r="L36" s="319"/>
    </row>
    <row r="37" spans="2:12" x14ac:dyDescent="0.2">
      <c r="C37" s="285"/>
      <c r="F37">
        <v>24000</v>
      </c>
      <c r="G37" s="319" t="e" cm="1">
        <f t="array" aca="1" ref="G37" ca="1">LohnSt26($C$13,$C$14,$C$15,$F37,$C$17,$C$18,$C$19,$C$20,$C$21,$C$22,$C$23,$C$24,$C$25,$C$26,$C$27,$C$28,$G$11)</f>
        <v>#NAME?</v>
      </c>
      <c r="I37" s="319" t="e" cm="1">
        <f t="array" aca="1" ref="I37" ca="1">LohnSt26($C$13,$C$14,$C$15,$F37,$C$17,$C$18,$C$19,$C$20,$C$21,$C$22,$C$23,$C$24,$C$25,$C$26,$C$27,$C$28,$I$11)</f>
        <v>#NAME?</v>
      </c>
      <c r="K37" s="319" t="e" cm="1">
        <f t="array" aca="1" ref="K37" ca="1">LohnSt26($C$13,$C$14,$C$15,$F37,$C$17,$C$18,$C$19,$C$20,$C$21,$C$22,$C$23,$C$24,$C$25,$C$26,$C$27,$C$28,$K$11)</f>
        <v>#NAME?</v>
      </c>
      <c r="L37" s="319"/>
    </row>
    <row r="38" spans="2:12" x14ac:dyDescent="0.2">
      <c r="C38" s="285"/>
      <c r="F38">
        <v>25000</v>
      </c>
      <c r="G38" s="319" t="e" cm="1">
        <f t="array" aca="1" ref="G38" ca="1">LohnSt26($C$13,$C$14,$C$15,$F38,$C$17,$C$18,$C$19,$C$20,$C$21,$C$22,$C$23,$C$24,$C$25,$C$26,$C$27,$C$28,$G$11)</f>
        <v>#NAME?</v>
      </c>
      <c r="I38" s="319" t="e" cm="1">
        <f t="array" aca="1" ref="I38" ca="1">LohnSt26($C$13,$C$14,$C$15,$F38,$C$17,$C$18,$C$19,$C$20,$C$21,$C$22,$C$23,$C$24,$C$25,$C$26,$C$27,$C$28,$I$11)</f>
        <v>#NAME?</v>
      </c>
      <c r="K38" s="319" t="e" cm="1">
        <f t="array" aca="1" ref="K38" ca="1">LohnSt26($C$13,$C$14,$C$15,$F38,$C$17,$C$18,$C$19,$C$20,$C$21,$C$22,$C$23,$C$24,$C$25,$C$26,$C$27,$C$28,$K$11)</f>
        <v>#NAME?</v>
      </c>
    </row>
    <row r="39" spans="2:12" x14ac:dyDescent="0.2">
      <c r="C39" s="285"/>
      <c r="F39">
        <v>26000</v>
      </c>
      <c r="G39" s="319" t="e" cm="1">
        <f t="array" aca="1" ref="G39" ca="1">LohnSt26($C$13,$C$14,$C$15,$F39,$C$17,$C$18,$C$19,$C$20,$C$21,$C$22,$C$23,$C$24,$C$25,$C$26,$C$27,$C$28,$G$11)</f>
        <v>#NAME?</v>
      </c>
      <c r="I39" s="319" t="e" cm="1">
        <f t="array" aca="1" ref="I39" ca="1">LohnSt26($C$13,$C$14,$C$15,$F39,$C$17,$C$18,$C$19,$C$20,$C$21,$C$22,$C$23,$C$24,$C$25,$C$26,$C$27,$C$28,$I$11)</f>
        <v>#NAME?</v>
      </c>
      <c r="K39" s="319" t="e" cm="1">
        <f t="array" aca="1" ref="K39" ca="1">LohnSt26($C$13,$C$14,$C$15,$F39,$C$17,$C$18,$C$19,$C$20,$C$21,$C$22,$C$23,$C$24,$C$25,$C$26,$C$27,$C$28,$K$11)</f>
        <v>#NAME?</v>
      </c>
    </row>
    <row r="40" spans="2:12" x14ac:dyDescent="0.2">
      <c r="C40" s="285"/>
      <c r="F40">
        <v>27000</v>
      </c>
      <c r="G40" s="319" t="e" cm="1">
        <f t="array" aca="1" ref="G40" ca="1">LohnSt26($C$13,$C$14,$C$15,$F40,$C$17,$C$18,$C$19,$C$20,$C$21,$C$22,$C$23,$C$24,$C$25,$C$26,$C$27,$C$28,$G$11)</f>
        <v>#NAME?</v>
      </c>
      <c r="I40" s="319" t="e" cm="1">
        <f t="array" aca="1" ref="I40" ca="1">LohnSt26($C$13,$C$14,$C$15,$F40,$C$17,$C$18,$C$19,$C$20,$C$21,$C$22,$C$23,$C$24,$C$25,$C$26,$C$27,$C$28,$I$11)</f>
        <v>#NAME?</v>
      </c>
      <c r="K40" s="319" t="e" cm="1">
        <f t="array" aca="1" ref="K40" ca="1">LohnSt26($C$13,$C$14,$C$15,$F40,$C$17,$C$18,$C$19,$C$20,$C$21,$C$22,$C$23,$C$24,$C$25,$C$26,$C$27,$C$28,$K$11)</f>
        <v>#NAME?</v>
      </c>
    </row>
    <row r="41" spans="2:12" x14ac:dyDescent="0.2">
      <c r="C41" s="285"/>
      <c r="F41">
        <v>28000</v>
      </c>
      <c r="G41" s="319" t="e" cm="1">
        <f t="array" aca="1" ref="G41" ca="1">LohnSt26($C$13,$C$14,$C$15,$F41,$C$17,$C$18,$C$19,$C$20,$C$21,$C$22,$C$23,$C$24,$C$25,$C$26,$C$27,$C$28,$G$11)</f>
        <v>#NAME?</v>
      </c>
      <c r="I41" s="319" t="e" cm="1">
        <f t="array" aca="1" ref="I41" ca="1">LohnSt26($C$13,$C$14,$C$15,$F41,$C$17,$C$18,$C$19,$C$20,$C$21,$C$22,$C$23,$C$24,$C$25,$C$26,$C$27,$C$28,$I$11)</f>
        <v>#NAME?</v>
      </c>
      <c r="K41" s="319" t="e" cm="1">
        <f t="array" aca="1" ref="K41" ca="1">LohnSt26($C$13,$C$14,$C$15,$F41,$C$17,$C$18,$C$19,$C$20,$C$21,$C$22,$C$23,$C$24,$C$25,$C$26,$C$27,$C$28,$K$11)</f>
        <v>#NAME?</v>
      </c>
    </row>
    <row r="42" spans="2:12" x14ac:dyDescent="0.2">
      <c r="C42" s="285"/>
      <c r="F42">
        <v>29000</v>
      </c>
      <c r="G42" s="319" t="e" cm="1">
        <f t="array" aca="1" ref="G42" ca="1">LohnSt26($C$13,$C$14,$C$15,$F42,$C$17,$C$18,$C$19,$C$20,$C$21,$C$22,$C$23,$C$24,$C$25,$C$26,$C$27,$C$28,$G$11)</f>
        <v>#NAME?</v>
      </c>
      <c r="I42" s="319" t="e" cm="1">
        <f t="array" aca="1" ref="I42" ca="1">LohnSt26($C$13,$C$14,$C$15,$F42,$C$17,$C$18,$C$19,$C$20,$C$21,$C$22,$C$23,$C$24,$C$25,$C$26,$C$27,$C$28,$I$11)</f>
        <v>#NAME?</v>
      </c>
      <c r="K42" s="319" t="e" cm="1">
        <f t="array" aca="1" ref="K42" ca="1">LohnSt26($C$13,$C$14,$C$15,$F42,$C$17,$C$18,$C$19,$C$20,$C$21,$C$22,$C$23,$C$24,$C$25,$C$26,$C$27,$C$28,$K$11)</f>
        <v>#NAME?</v>
      </c>
    </row>
    <row r="43" spans="2:12" x14ac:dyDescent="0.2">
      <c r="B43" t="s">
        <v>0</v>
      </c>
      <c r="C43" s="285"/>
      <c r="F43">
        <v>30000</v>
      </c>
      <c r="G43" s="319" t="e" cm="1">
        <f t="array" aca="1" ref="G43" ca="1">LohnSt26($C$13,$C$14,$C$15,$F43,$C$17,$C$18,$C$19,$C$20,$C$21,$C$22,$C$23,$C$24,$C$25,$C$26,$C$27,$C$28,$G$11)</f>
        <v>#NAME?</v>
      </c>
      <c r="I43" s="319" t="e" cm="1">
        <f t="array" aca="1" ref="I43" ca="1">LohnSt26($C$13,$C$14,$C$15,$F43,$C$17,$C$18,$C$19,$C$20,$C$21,$C$22,$C$23,$C$24,$C$25,$C$26,$C$27,$C$28,$I$11)</f>
        <v>#NAME?</v>
      </c>
      <c r="K43" s="319" t="e" cm="1">
        <f t="array" aca="1" ref="K43" ca="1">LohnSt26($C$13,$C$14,$C$15,$F43,$C$17,$C$18,$C$19,$C$20,$C$21,$C$22,$C$23,$C$24,$C$25,$C$26,$C$27,$C$28,$K$11)</f>
        <v>#NAME?</v>
      </c>
    </row>
    <row r="44" spans="2:12" x14ac:dyDescent="0.2">
      <c r="C44" s="285"/>
      <c r="F44">
        <v>31000</v>
      </c>
      <c r="G44" s="319" t="e" cm="1">
        <f t="array" aca="1" ref="G44" ca="1">LohnSt26($C$13,$C$14,$C$15,$F44,$C$17,$C$18,$C$19,$C$20,$C$21,$C$22,$C$23,$C$24,$C$25,$C$26,$C$27,$C$28,$G$11)</f>
        <v>#NAME?</v>
      </c>
      <c r="I44" s="319" t="e" cm="1">
        <f t="array" aca="1" ref="I44" ca="1">LohnSt26($C$13,$C$14,$C$15,$F44,$C$17,$C$18,$C$19,$C$20,$C$21,$C$22,$C$23,$C$24,$C$25,$C$26,$C$27,$C$28,$I$11)</f>
        <v>#NAME?</v>
      </c>
      <c r="K44" s="319" t="e" cm="1">
        <f t="array" aca="1" ref="K44" ca="1">LohnSt26($C$13,$C$14,$C$15,$F44,$C$17,$C$18,$C$19,$C$20,$C$21,$C$22,$C$23,$C$24,$C$25,$C$26,$C$27,$C$28,$K$11)</f>
        <v>#NAME?</v>
      </c>
    </row>
    <row r="45" spans="2:12" x14ac:dyDescent="0.2">
      <c r="C45" s="285"/>
      <c r="F45">
        <v>32000</v>
      </c>
      <c r="G45" s="319" t="e" cm="1">
        <f t="array" aca="1" ref="G45" ca="1">LohnSt26($C$13,$C$14,$C$15,$F45,$C$17,$C$18,$C$19,$C$20,$C$21,$C$22,$C$23,$C$24,$C$25,$C$26,$C$27,$C$28,$G$11)</f>
        <v>#NAME?</v>
      </c>
      <c r="I45" s="319" t="e" cm="1">
        <f t="array" aca="1" ref="I45" ca="1">LohnSt26($C$13,$C$14,$C$15,$F45,$C$17,$C$18,$C$19,$C$20,$C$21,$C$22,$C$23,$C$24,$C$25,$C$26,$C$27,$C$28,$I$11)</f>
        <v>#NAME?</v>
      </c>
      <c r="K45" s="319" t="e" cm="1">
        <f t="array" aca="1" ref="K45" ca="1">LohnSt26($C$13,$C$14,$C$15,$F45,$C$17,$C$18,$C$19,$C$20,$C$21,$C$22,$C$23,$C$24,$C$25,$C$26,$C$27,$C$28,$K$11)</f>
        <v>#NAME?</v>
      </c>
    </row>
    <row r="46" spans="2:12" x14ac:dyDescent="0.2">
      <c r="C46" s="285"/>
      <c r="F46">
        <v>33000</v>
      </c>
      <c r="G46" s="319" t="e" cm="1">
        <f t="array" aca="1" ref="G46" ca="1">LohnSt26($C$13,$C$14,$C$15,$F46,$C$17,$C$18,$C$19,$C$20,$C$21,$C$22,$C$23,$C$24,$C$25,$C$26,$C$27,$C$28,$G$11)</f>
        <v>#NAME?</v>
      </c>
      <c r="I46" s="319" t="e" cm="1">
        <f t="array" aca="1" ref="I46" ca="1">LohnSt26($C$13,$C$14,$C$15,$F46,$C$17,$C$18,$C$19,$C$20,$C$21,$C$22,$C$23,$C$24,$C$25,$C$26,$C$27,$C$28,$I$11)</f>
        <v>#NAME?</v>
      </c>
      <c r="K46" s="319" t="e" cm="1">
        <f t="array" aca="1" ref="K46" ca="1">LohnSt26($C$13,$C$14,$C$15,$F46,$C$17,$C$18,$C$19,$C$20,$C$21,$C$22,$C$23,$C$24,$C$25,$C$26,$C$27,$C$28,$K$11)</f>
        <v>#NAME?</v>
      </c>
    </row>
    <row r="47" spans="2:12" x14ac:dyDescent="0.2">
      <c r="C47" s="285"/>
      <c r="F47">
        <v>34000</v>
      </c>
      <c r="G47" s="319" t="e" cm="1">
        <f t="array" aca="1" ref="G47" ca="1">LohnSt26($C$13,$C$14,$C$15,$F47,$C$17,$C$18,$C$19,$C$20,$C$21,$C$22,$C$23,$C$24,$C$25,$C$26,$C$27,$C$28,$G$11)</f>
        <v>#NAME?</v>
      </c>
      <c r="I47" s="319" t="e" cm="1">
        <f t="array" aca="1" ref="I47" ca="1">LohnSt26($C$13,$C$14,$C$15,$F47,$C$17,$C$18,$C$19,$C$20,$C$21,$C$22,$C$23,$C$24,$C$25,$C$26,$C$27,$C$28,$I$11)</f>
        <v>#NAME?</v>
      </c>
      <c r="K47" s="319" t="e" cm="1">
        <f t="array" aca="1" ref="K47" ca="1">LohnSt26($C$13,$C$14,$C$15,$F47,$C$17,$C$18,$C$19,$C$20,$C$21,$C$22,$C$23,$C$24,$C$25,$C$26,$C$27,$C$28,$K$11)</f>
        <v>#NAME?</v>
      </c>
    </row>
    <row r="48" spans="2:12" x14ac:dyDescent="0.2">
      <c r="C48" s="285"/>
      <c r="F48">
        <v>35000</v>
      </c>
      <c r="G48" s="319" t="e" cm="1">
        <f t="array" aca="1" ref="G48" ca="1">LohnSt26($C$13,$C$14,$C$15,$F48,$C$17,$C$18,$C$19,$C$20,$C$21,$C$22,$C$23,$C$24,$C$25,$C$26,$C$27,$C$28,$G$11)</f>
        <v>#NAME?</v>
      </c>
      <c r="I48" s="319" t="e" cm="1">
        <f t="array" aca="1" ref="I48" ca="1">LohnSt26($C$13,$C$14,$C$15,$F48,$C$17,$C$18,$C$19,$C$20,$C$21,$C$22,$C$23,$C$24,$C$25,$C$26,$C$27,$C$28,$I$11)</f>
        <v>#NAME?</v>
      </c>
      <c r="K48" s="319" t="e" cm="1">
        <f t="array" aca="1" ref="K48" ca="1">LohnSt26($C$13,$C$14,$C$15,$F48,$C$17,$C$18,$C$19,$C$20,$C$21,$C$22,$C$23,$C$24,$C$25,$C$26,$C$27,$C$28,$K$11)</f>
        <v>#NAME?</v>
      </c>
    </row>
    <row r="49" spans="3:11" x14ac:dyDescent="0.2">
      <c r="C49" s="285"/>
      <c r="F49">
        <v>36000</v>
      </c>
      <c r="G49" s="319" t="e" cm="1">
        <f t="array" aca="1" ref="G49" ca="1">LohnSt26($C$13,$C$14,$C$15,$F49,$C$17,$C$18,$C$19,$C$20,$C$21,$C$22,$C$23,$C$24,$C$25,$C$26,$C$27,$C$28,$G$11)</f>
        <v>#NAME?</v>
      </c>
      <c r="I49" s="319" t="e" cm="1">
        <f t="array" aca="1" ref="I49" ca="1">LohnSt26($C$13,$C$14,$C$15,$F49,$C$17,$C$18,$C$19,$C$20,$C$21,$C$22,$C$23,$C$24,$C$25,$C$26,$C$27,$C$28,$I$11)</f>
        <v>#NAME?</v>
      </c>
      <c r="K49" s="319" t="e" cm="1">
        <f t="array" aca="1" ref="K49" ca="1">LohnSt26($C$13,$C$14,$C$15,$F49,$C$17,$C$18,$C$19,$C$20,$C$21,$C$22,$C$23,$C$24,$C$25,$C$26,$C$27,$C$28,$K$11)</f>
        <v>#NAME?</v>
      </c>
    </row>
    <row r="50" spans="3:11" x14ac:dyDescent="0.2">
      <c r="C50" s="285"/>
      <c r="F50">
        <v>37000</v>
      </c>
      <c r="G50" s="319" t="e" cm="1">
        <f t="array" aca="1" ref="G50" ca="1">LohnSt26($C$13,$C$14,$C$15,$F50,$C$17,$C$18,$C$19,$C$20,$C$21,$C$22,$C$23,$C$24,$C$25,$C$26,$C$27,$C$28,$G$11)</f>
        <v>#NAME?</v>
      </c>
      <c r="I50" s="319" t="e" cm="1">
        <f t="array" aca="1" ref="I50" ca="1">LohnSt26($C$13,$C$14,$C$15,$F50,$C$17,$C$18,$C$19,$C$20,$C$21,$C$22,$C$23,$C$24,$C$25,$C$26,$C$27,$C$28,$I$11)</f>
        <v>#NAME?</v>
      </c>
      <c r="K50" s="319" t="e" cm="1">
        <f t="array" aca="1" ref="K50" ca="1">LohnSt26($C$13,$C$14,$C$15,$F50,$C$17,$C$18,$C$19,$C$20,$C$21,$C$22,$C$23,$C$24,$C$25,$C$26,$C$27,$C$28,$K$11)</f>
        <v>#NAME?</v>
      </c>
    </row>
    <row r="51" spans="3:11" x14ac:dyDescent="0.2">
      <c r="C51" s="285"/>
      <c r="F51">
        <v>38000</v>
      </c>
      <c r="G51" s="319" t="e" cm="1">
        <f t="array" aca="1" ref="G51" ca="1">LohnSt26($C$13,$C$14,$C$15,$F51,$C$17,$C$18,$C$19,$C$20,$C$21,$C$22,$C$23,$C$24,$C$25,$C$26,$C$27,$C$28,$G$11)</f>
        <v>#NAME?</v>
      </c>
      <c r="I51" s="319" t="e" cm="1">
        <f t="array" aca="1" ref="I51" ca="1">LohnSt26($C$13,$C$14,$C$15,$F51,$C$17,$C$18,$C$19,$C$20,$C$21,$C$22,$C$23,$C$24,$C$25,$C$26,$C$27,$C$28,$I$11)</f>
        <v>#NAME?</v>
      </c>
      <c r="K51" s="319" t="e" cm="1">
        <f t="array" aca="1" ref="K51" ca="1">LohnSt26($C$13,$C$14,$C$15,$F51,$C$17,$C$18,$C$19,$C$20,$C$21,$C$22,$C$23,$C$24,$C$25,$C$26,$C$27,$C$28,$K$11)</f>
        <v>#NAME?</v>
      </c>
    </row>
    <row r="52" spans="3:11" x14ac:dyDescent="0.2">
      <c r="C52" s="285"/>
      <c r="F52">
        <v>39000</v>
      </c>
      <c r="G52" s="319" t="e" cm="1">
        <f t="array" aca="1" ref="G52" ca="1">LohnSt26($C$13,$C$14,$C$15,$F52,$C$17,$C$18,$C$19,$C$20,$C$21,$C$22,$C$23,$C$24,$C$25,$C$26,$C$27,$C$28,$G$11)</f>
        <v>#NAME?</v>
      </c>
      <c r="I52" s="319" t="e" cm="1">
        <f t="array" aca="1" ref="I52" ca="1">LohnSt26($C$13,$C$14,$C$15,$F52,$C$17,$C$18,$C$19,$C$20,$C$21,$C$22,$C$23,$C$24,$C$25,$C$26,$C$27,$C$28,$I$11)</f>
        <v>#NAME?</v>
      </c>
      <c r="K52" s="319" t="e" cm="1">
        <f t="array" aca="1" ref="K52" ca="1">LohnSt26($C$13,$C$14,$C$15,$F52,$C$17,$C$18,$C$19,$C$20,$C$21,$C$22,$C$23,$C$24,$C$25,$C$26,$C$27,$C$28,$K$11)</f>
        <v>#NAME?</v>
      </c>
    </row>
    <row r="53" spans="3:11" x14ac:dyDescent="0.2">
      <c r="C53" s="285"/>
      <c r="F53">
        <v>40000</v>
      </c>
      <c r="G53" s="319" t="e" cm="1">
        <f t="array" aca="1" ref="G53" ca="1">LohnSt26($C$13,$C$14,$C$15,$F53,$C$17,$C$18,$C$19,$C$20,$C$21,$C$22,$C$23,$C$24,$C$25,$C$26,$C$27,$C$28,$G$11)</f>
        <v>#NAME?</v>
      </c>
      <c r="I53" s="319" t="e" cm="1">
        <f t="array" aca="1" ref="I53" ca="1">LohnSt26($C$13,$C$14,$C$15,$F53,$C$17,$C$18,$C$19,$C$20,$C$21,$C$22,$C$23,$C$24,$C$25,$C$26,$C$27,$C$28,$I$11)</f>
        <v>#NAME?</v>
      </c>
      <c r="K53" s="319" t="e" cm="1">
        <f t="array" aca="1" ref="K53" ca="1">LohnSt26($C$13,$C$14,$C$15,$F53,$C$17,$C$18,$C$19,$C$20,$C$21,$C$22,$C$23,$C$24,$C$25,$C$26,$C$27,$C$28,$K$11)</f>
        <v>#NAME?</v>
      </c>
    </row>
    <row r="54" spans="3:11" x14ac:dyDescent="0.2">
      <c r="C54" s="285"/>
      <c r="F54">
        <v>41000</v>
      </c>
      <c r="G54" s="319" t="e" cm="1">
        <f t="array" aca="1" ref="G54" ca="1">LohnSt26($C$13,$C$14,$C$15,$F54,$C$17,$C$18,$C$19,$C$20,$C$21,$C$22,$C$23,$C$24,$C$25,$C$26,$C$27,$C$28,$G$11)</f>
        <v>#NAME?</v>
      </c>
      <c r="I54" s="319" t="e" cm="1">
        <f t="array" aca="1" ref="I54" ca="1">LohnSt26($C$13,$C$14,$C$15,$F54,$C$17,$C$18,$C$19,$C$20,$C$21,$C$22,$C$23,$C$24,$C$25,$C$26,$C$27,$C$28,$I$11)</f>
        <v>#NAME?</v>
      </c>
      <c r="K54" s="319" t="e" cm="1">
        <f t="array" aca="1" ref="K54" ca="1">LohnSt26($C$13,$C$14,$C$15,$F54,$C$17,$C$18,$C$19,$C$20,$C$21,$C$22,$C$23,$C$24,$C$25,$C$26,$C$27,$C$28,$K$11)</f>
        <v>#NAME?</v>
      </c>
    </row>
    <row r="55" spans="3:11" x14ac:dyDescent="0.2">
      <c r="C55" s="285"/>
      <c r="F55">
        <v>42000</v>
      </c>
      <c r="G55" s="319" t="e" cm="1">
        <f t="array" aca="1" ref="G55" ca="1">LohnSt26($C$13,$C$14,$C$15,$F55,$C$17,$C$18,$C$19,$C$20,$C$21,$C$22,$C$23,$C$24,$C$25,$C$26,$C$27,$C$28,$G$11)</f>
        <v>#NAME?</v>
      </c>
      <c r="I55" s="319" t="e" cm="1">
        <f t="array" aca="1" ref="I55" ca="1">LohnSt26($C$13,$C$14,$C$15,$F55,$C$17,$C$18,$C$19,$C$20,$C$21,$C$22,$C$23,$C$24,$C$25,$C$26,$C$27,$C$28,$I$11)</f>
        <v>#NAME?</v>
      </c>
      <c r="K55" s="319" t="e" cm="1">
        <f t="array" aca="1" ref="K55" ca="1">LohnSt26($C$13,$C$14,$C$15,$F55,$C$17,$C$18,$C$19,$C$20,$C$21,$C$22,$C$23,$C$24,$C$25,$C$26,$C$27,$C$28,$K$11)</f>
        <v>#NAME?</v>
      </c>
    </row>
    <row r="56" spans="3:11" x14ac:dyDescent="0.2">
      <c r="C56" s="285"/>
      <c r="F56">
        <v>43000</v>
      </c>
      <c r="G56" s="319" t="e" cm="1">
        <f t="array" aca="1" ref="G56" ca="1">LohnSt26($C$13,$C$14,$C$15,$F56,$C$17,$C$18,$C$19,$C$20,$C$21,$C$22,$C$23,$C$24,$C$25,$C$26,$C$27,$C$28,$G$11)</f>
        <v>#NAME?</v>
      </c>
      <c r="I56" s="319" t="e" cm="1">
        <f t="array" aca="1" ref="I56" ca="1">LohnSt26($C$13,$C$14,$C$15,$F56,$C$17,$C$18,$C$19,$C$20,$C$21,$C$22,$C$23,$C$24,$C$25,$C$26,$C$27,$C$28,$I$11)</f>
        <v>#NAME?</v>
      </c>
      <c r="K56" s="319" t="e" cm="1">
        <f t="array" aca="1" ref="K56" ca="1">LohnSt26($C$13,$C$14,$C$15,$F56,$C$17,$C$18,$C$19,$C$20,$C$21,$C$22,$C$23,$C$24,$C$25,$C$26,$C$27,$C$28,$K$11)</f>
        <v>#NAME?</v>
      </c>
    </row>
    <row r="57" spans="3:11" x14ac:dyDescent="0.2">
      <c r="C57" s="285"/>
      <c r="F57">
        <v>44000</v>
      </c>
      <c r="G57" s="319" t="e" cm="1">
        <f t="array" aca="1" ref="G57" ca="1">LohnSt26($C$13,$C$14,$C$15,$F57,$C$17,$C$18,$C$19,$C$20,$C$21,$C$22,$C$23,$C$24,$C$25,$C$26,$C$27,$C$28,$G$11)</f>
        <v>#NAME?</v>
      </c>
      <c r="I57" s="319" t="e" cm="1">
        <f t="array" aca="1" ref="I57" ca="1">LohnSt26($C$13,$C$14,$C$15,$F57,$C$17,$C$18,$C$19,$C$20,$C$21,$C$22,$C$23,$C$24,$C$25,$C$26,$C$27,$C$28,$I$11)</f>
        <v>#NAME?</v>
      </c>
      <c r="K57" s="319" t="e" cm="1">
        <f t="array" aca="1" ref="K57" ca="1">LohnSt26($C$13,$C$14,$C$15,$F57,$C$17,$C$18,$C$19,$C$20,$C$21,$C$22,$C$23,$C$24,$C$25,$C$26,$C$27,$C$28,$K$11)</f>
        <v>#NAME?</v>
      </c>
    </row>
    <row r="58" spans="3:11" x14ac:dyDescent="0.2">
      <c r="C58" s="285"/>
      <c r="F58">
        <v>45000</v>
      </c>
      <c r="G58" s="319" t="e" cm="1">
        <f t="array" aca="1" ref="G58" ca="1">LohnSt26($C$13,$C$14,$C$15,$F58,$C$17,$C$18,$C$19,$C$20,$C$21,$C$22,$C$23,$C$24,$C$25,$C$26,$C$27,$C$28,$G$11)</f>
        <v>#NAME?</v>
      </c>
      <c r="I58" s="319" t="e" cm="1">
        <f t="array" aca="1" ref="I58" ca="1">LohnSt26($C$13,$C$14,$C$15,$F58,$C$17,$C$18,$C$19,$C$20,$C$21,$C$22,$C$23,$C$24,$C$25,$C$26,$C$27,$C$28,$I$11)</f>
        <v>#NAME?</v>
      </c>
      <c r="K58" s="319" t="e" cm="1">
        <f t="array" aca="1" ref="K58" ca="1">LohnSt26($C$13,$C$14,$C$15,$F58,$C$17,$C$18,$C$19,$C$20,$C$21,$C$22,$C$23,$C$24,$C$25,$C$26,$C$27,$C$28,$K$11)</f>
        <v>#NAME?</v>
      </c>
    </row>
    <row r="59" spans="3:11" x14ac:dyDescent="0.2">
      <c r="C59" s="285"/>
      <c r="F59">
        <v>46000</v>
      </c>
      <c r="G59" s="319" t="e" cm="1">
        <f t="array" aca="1" ref="G59" ca="1">LohnSt26($C$13,$C$14,$C$15,$F59,$C$17,$C$18,$C$19,$C$20,$C$21,$C$22,$C$23,$C$24,$C$25,$C$26,$C$27,$C$28,$G$11)</f>
        <v>#NAME?</v>
      </c>
      <c r="I59" s="319" t="e" cm="1">
        <f t="array" aca="1" ref="I59" ca="1">LohnSt26($C$13,$C$14,$C$15,$F59,$C$17,$C$18,$C$19,$C$20,$C$21,$C$22,$C$23,$C$24,$C$25,$C$26,$C$27,$C$28,$I$11)</f>
        <v>#NAME?</v>
      </c>
      <c r="K59" s="319" t="e" cm="1">
        <f t="array" aca="1" ref="K59" ca="1">LohnSt26($C$13,$C$14,$C$15,$F59,$C$17,$C$18,$C$19,$C$20,$C$21,$C$22,$C$23,$C$24,$C$25,$C$26,$C$27,$C$28,$K$11)</f>
        <v>#NAME?</v>
      </c>
    </row>
    <row r="60" spans="3:11" x14ac:dyDescent="0.2">
      <c r="C60" s="285"/>
      <c r="F60">
        <v>47000</v>
      </c>
      <c r="G60" s="319" t="e" cm="1">
        <f t="array" aca="1" ref="G60" ca="1">LohnSt26($C$13,$C$14,$C$15,$F60,$C$17,$C$18,$C$19,$C$20,$C$21,$C$22,$C$23,$C$24,$C$25,$C$26,$C$27,$C$28,$G$11)</f>
        <v>#NAME?</v>
      </c>
      <c r="I60" s="319" t="e" cm="1">
        <f t="array" aca="1" ref="I60" ca="1">LohnSt26($C$13,$C$14,$C$15,$F60,$C$17,$C$18,$C$19,$C$20,$C$21,$C$22,$C$23,$C$24,$C$25,$C$26,$C$27,$C$28,$I$11)</f>
        <v>#NAME?</v>
      </c>
      <c r="K60" s="319" t="e" cm="1">
        <f t="array" aca="1" ref="K60" ca="1">LohnSt26($C$13,$C$14,$C$15,$F60,$C$17,$C$18,$C$19,$C$20,$C$21,$C$22,$C$23,$C$24,$C$25,$C$26,$C$27,$C$28,$K$11)</f>
        <v>#NAME?</v>
      </c>
    </row>
    <row r="61" spans="3:11" x14ac:dyDescent="0.2">
      <c r="C61" s="285"/>
      <c r="F61">
        <v>48000</v>
      </c>
      <c r="G61" s="319" t="e" cm="1">
        <f t="array" aca="1" ref="G61" ca="1">LohnSt26($C$13,$C$14,$C$15,$F61,$C$17,$C$18,$C$19,$C$20,$C$21,$C$22,$C$23,$C$24,$C$25,$C$26,$C$27,$C$28,$G$11)</f>
        <v>#NAME?</v>
      </c>
      <c r="I61" s="319" t="e" cm="1">
        <f t="array" aca="1" ref="I61" ca="1">LohnSt26($C$13,$C$14,$C$15,$F61,$C$17,$C$18,$C$19,$C$20,$C$21,$C$22,$C$23,$C$24,$C$25,$C$26,$C$27,$C$28,$I$11)</f>
        <v>#NAME?</v>
      </c>
      <c r="K61" s="319" t="e" cm="1">
        <f t="array" aca="1" ref="K61" ca="1">LohnSt26($C$13,$C$14,$C$15,$F61,$C$17,$C$18,$C$19,$C$20,$C$21,$C$22,$C$23,$C$24,$C$25,$C$26,$C$27,$C$28,$K$11)</f>
        <v>#NAME?</v>
      </c>
    </row>
    <row r="62" spans="3:11" x14ac:dyDescent="0.2">
      <c r="C62" s="285"/>
      <c r="F62">
        <v>49000</v>
      </c>
      <c r="G62" s="319" t="e" cm="1">
        <f t="array" aca="1" ref="G62" ca="1">LohnSt26($C$13,$C$14,$C$15,$F62,$C$17,$C$18,$C$19,$C$20,$C$21,$C$22,$C$23,$C$24,$C$25,$C$26,$C$27,$C$28,$G$11)</f>
        <v>#NAME?</v>
      </c>
      <c r="I62" s="319" t="e" cm="1">
        <f t="array" aca="1" ref="I62" ca="1">LohnSt26($C$13,$C$14,$C$15,$F62,$C$17,$C$18,$C$19,$C$20,$C$21,$C$22,$C$23,$C$24,$C$25,$C$26,$C$27,$C$28,$I$11)</f>
        <v>#NAME?</v>
      </c>
      <c r="K62" s="319" t="e" cm="1">
        <f t="array" aca="1" ref="K62" ca="1">LohnSt26($C$13,$C$14,$C$15,$F62,$C$17,$C$18,$C$19,$C$20,$C$21,$C$22,$C$23,$C$24,$C$25,$C$26,$C$27,$C$28,$K$11)</f>
        <v>#NAME?</v>
      </c>
    </row>
    <row r="63" spans="3:11" x14ac:dyDescent="0.2">
      <c r="C63" s="285"/>
      <c r="F63">
        <v>50000</v>
      </c>
      <c r="G63" s="319" t="e" cm="1">
        <f t="array" aca="1" ref="G63" ca="1">LohnSt26($C$13,$C$14,$C$15,$F63,$C$17,$C$18,$C$19,$C$20,$C$21,$C$22,$C$23,$C$24,$C$25,$C$26,$C$27,$C$28,$G$11)</f>
        <v>#NAME?</v>
      </c>
      <c r="I63" s="319" t="e" cm="1">
        <f t="array" aca="1" ref="I63" ca="1">LohnSt26($C$13,$C$14,$C$15,$F63,$C$17,$C$18,$C$19,$C$20,$C$21,$C$22,$C$23,$C$24,$C$25,$C$26,$C$27,$C$28,$I$11)</f>
        <v>#NAME?</v>
      </c>
      <c r="K63" s="319" t="e" cm="1">
        <f t="array" aca="1" ref="K63" ca="1">LohnSt26($C$13,$C$14,$C$15,$F63,$C$17,$C$18,$C$19,$C$20,$C$21,$C$22,$C$23,$C$24,$C$25,$C$26,$C$27,$C$28,$K$11)</f>
        <v>#NAME?</v>
      </c>
    </row>
    <row r="64" spans="3:11" x14ac:dyDescent="0.2">
      <c r="C64" s="285"/>
      <c r="F64">
        <v>51000</v>
      </c>
      <c r="G64" s="319" t="e" cm="1">
        <f t="array" aca="1" ref="G64" ca="1">LohnSt26($C$13,$C$14,$C$15,$F64,$C$17,$C$18,$C$19,$C$20,$C$21,$C$22,$C$23,$C$24,$C$25,$C$26,$C$27,$C$28,$G$11)</f>
        <v>#NAME?</v>
      </c>
      <c r="I64" s="319" t="e" cm="1">
        <f t="array" aca="1" ref="I64" ca="1">LohnSt26($C$13,$C$14,$C$15,$F64,$C$17,$C$18,$C$19,$C$20,$C$21,$C$22,$C$23,$C$24,$C$25,$C$26,$C$27,$C$28,$I$11)</f>
        <v>#NAME?</v>
      </c>
      <c r="K64" s="319" t="e" cm="1">
        <f t="array" aca="1" ref="K64" ca="1">LohnSt26($C$13,$C$14,$C$15,$F64,$C$17,$C$18,$C$19,$C$20,$C$21,$C$22,$C$23,$C$24,$C$25,$C$26,$C$27,$C$28,$K$11)</f>
        <v>#NAME?</v>
      </c>
    </row>
    <row r="65" spans="3:11" x14ac:dyDescent="0.2">
      <c r="C65" s="285"/>
      <c r="F65">
        <v>52000</v>
      </c>
      <c r="G65" s="319" t="e" cm="1">
        <f t="array" aca="1" ref="G65" ca="1">LohnSt26($C$13,$C$14,$C$15,$F65,$C$17,$C$18,$C$19,$C$20,$C$21,$C$22,$C$23,$C$24,$C$25,$C$26,$C$27,$C$28,$G$11)</f>
        <v>#NAME?</v>
      </c>
      <c r="I65" s="319" t="e" cm="1">
        <f t="array" aca="1" ref="I65" ca="1">LohnSt26($C$13,$C$14,$C$15,$F65,$C$17,$C$18,$C$19,$C$20,$C$21,$C$22,$C$23,$C$24,$C$25,$C$26,$C$27,$C$28,$I$11)</f>
        <v>#NAME?</v>
      </c>
      <c r="K65" s="319" t="e" cm="1">
        <f t="array" aca="1" ref="K65" ca="1">LohnSt26($C$13,$C$14,$C$15,$F65,$C$17,$C$18,$C$19,$C$20,$C$21,$C$22,$C$23,$C$24,$C$25,$C$26,$C$27,$C$28,$K$11)</f>
        <v>#NAME?</v>
      </c>
    </row>
    <row r="66" spans="3:11" x14ac:dyDescent="0.2">
      <c r="C66" s="285"/>
      <c r="F66">
        <v>53000</v>
      </c>
      <c r="G66" s="319" t="e" cm="1">
        <f t="array" aca="1" ref="G66" ca="1">LohnSt26($C$13,$C$14,$C$15,$F66,$C$17,$C$18,$C$19,$C$20,$C$21,$C$22,$C$23,$C$24,$C$25,$C$26,$C$27,$C$28,$G$11)</f>
        <v>#NAME?</v>
      </c>
      <c r="I66" s="319" t="e" cm="1">
        <f t="array" aca="1" ref="I66" ca="1">LohnSt26($C$13,$C$14,$C$15,$F66,$C$17,$C$18,$C$19,$C$20,$C$21,$C$22,$C$23,$C$24,$C$25,$C$26,$C$27,$C$28,$I$11)</f>
        <v>#NAME?</v>
      </c>
      <c r="K66" s="319" t="e" cm="1">
        <f t="array" aca="1" ref="K66" ca="1">LohnSt26($C$13,$C$14,$C$15,$F66,$C$17,$C$18,$C$19,$C$20,$C$21,$C$22,$C$23,$C$24,$C$25,$C$26,$C$27,$C$28,$K$11)</f>
        <v>#NAME?</v>
      </c>
    </row>
    <row r="67" spans="3:11" x14ac:dyDescent="0.2">
      <c r="C67" s="285"/>
      <c r="F67">
        <v>54000</v>
      </c>
      <c r="G67" s="319" t="e" cm="1">
        <f t="array" aca="1" ref="G67" ca="1">LohnSt26($C$13,$C$14,$C$15,$F67,$C$17,$C$18,$C$19,$C$20,$C$21,$C$22,$C$23,$C$24,$C$25,$C$26,$C$27,$C$28,$G$11)</f>
        <v>#NAME?</v>
      </c>
      <c r="I67" s="319" t="e" cm="1">
        <f t="array" aca="1" ref="I67" ca="1">LohnSt26($C$13,$C$14,$C$15,$F67,$C$17,$C$18,$C$19,$C$20,$C$21,$C$22,$C$23,$C$24,$C$25,$C$26,$C$27,$C$28,$I$11)</f>
        <v>#NAME?</v>
      </c>
      <c r="K67" s="319" t="e" cm="1">
        <f t="array" aca="1" ref="K67" ca="1">LohnSt26($C$13,$C$14,$C$15,$F67,$C$17,$C$18,$C$19,$C$20,$C$21,$C$22,$C$23,$C$24,$C$25,$C$26,$C$27,$C$28,$K$11)</f>
        <v>#NAME?</v>
      </c>
    </row>
    <row r="68" spans="3:11" x14ac:dyDescent="0.2">
      <c r="C68" s="285"/>
      <c r="F68">
        <v>55000</v>
      </c>
      <c r="G68" s="319" t="e" cm="1">
        <f t="array" aca="1" ref="G68" ca="1">LohnSt26($C$13,$C$14,$C$15,$F68,$C$17,$C$18,$C$19,$C$20,$C$21,$C$22,$C$23,$C$24,$C$25,$C$26,$C$27,$C$28,$G$11)</f>
        <v>#NAME?</v>
      </c>
      <c r="I68" s="319" t="e" cm="1">
        <f t="array" aca="1" ref="I68" ca="1">LohnSt26($C$13,$C$14,$C$15,$F68,$C$17,$C$18,$C$19,$C$20,$C$21,$C$22,$C$23,$C$24,$C$25,$C$26,$C$27,$C$28,$I$11)</f>
        <v>#NAME?</v>
      </c>
      <c r="K68" s="319" t="e" cm="1">
        <f t="array" aca="1" ref="K68" ca="1">LohnSt26($C$13,$C$14,$C$15,$F68,$C$17,$C$18,$C$19,$C$20,$C$21,$C$22,$C$23,$C$24,$C$25,$C$26,$C$27,$C$28,$K$11)</f>
        <v>#NAME?</v>
      </c>
    </row>
    <row r="69" spans="3:11" x14ac:dyDescent="0.2">
      <c r="C69" s="285"/>
      <c r="F69">
        <v>56000</v>
      </c>
      <c r="G69" s="319" t="e" cm="1">
        <f t="array" aca="1" ref="G69" ca="1">LohnSt26($C$13,$C$14,$C$15,$F69,$C$17,$C$18,$C$19,$C$20,$C$21,$C$22,$C$23,$C$24,$C$25,$C$26,$C$27,$C$28,$G$11)</f>
        <v>#NAME?</v>
      </c>
      <c r="I69" s="319" t="e" cm="1">
        <f t="array" aca="1" ref="I69" ca="1">LohnSt26($C$13,$C$14,$C$15,$F69,$C$17,$C$18,$C$19,$C$20,$C$21,$C$22,$C$23,$C$24,$C$25,$C$26,$C$27,$C$28,$I$11)</f>
        <v>#NAME?</v>
      </c>
      <c r="K69" s="319" t="e" cm="1">
        <f t="array" aca="1" ref="K69" ca="1">LohnSt26($C$13,$C$14,$C$15,$F69,$C$17,$C$18,$C$19,$C$20,$C$21,$C$22,$C$23,$C$24,$C$25,$C$26,$C$27,$C$28,$K$11)</f>
        <v>#NAME?</v>
      </c>
    </row>
    <row r="70" spans="3:11" x14ac:dyDescent="0.2">
      <c r="C70" s="285"/>
      <c r="F70">
        <v>57000</v>
      </c>
      <c r="G70" s="319" t="e" cm="1">
        <f t="array" aca="1" ref="G70" ca="1">LohnSt26($C$13,$C$14,$C$15,$F70,$C$17,$C$18,$C$19,$C$20,$C$21,$C$22,$C$23,$C$24,$C$25,$C$26,$C$27,$C$28,$G$11)</f>
        <v>#NAME?</v>
      </c>
      <c r="I70" s="319" t="e" cm="1">
        <f t="array" aca="1" ref="I70" ca="1">LohnSt26($C$13,$C$14,$C$15,$F70,$C$17,$C$18,$C$19,$C$20,$C$21,$C$22,$C$23,$C$24,$C$25,$C$26,$C$27,$C$28,$I$11)</f>
        <v>#NAME?</v>
      </c>
      <c r="K70" s="319" t="e" cm="1">
        <f t="array" aca="1" ref="K70" ca="1">LohnSt26($C$13,$C$14,$C$15,$F70,$C$17,$C$18,$C$19,$C$20,$C$21,$C$22,$C$23,$C$24,$C$25,$C$26,$C$27,$C$28,$K$11)</f>
        <v>#NAME?</v>
      </c>
    </row>
    <row r="71" spans="3:11" x14ac:dyDescent="0.2">
      <c r="C71" s="285"/>
      <c r="F71">
        <v>58000</v>
      </c>
      <c r="G71" s="319" t="e" cm="1">
        <f t="array" aca="1" ref="G71" ca="1">LohnSt26($C$13,$C$14,$C$15,$F71,$C$17,$C$18,$C$19,$C$20,$C$21,$C$22,$C$23,$C$24,$C$25,$C$26,$C$27,$C$28,$G$11)</f>
        <v>#NAME?</v>
      </c>
      <c r="I71" s="319" t="e" cm="1">
        <f t="array" aca="1" ref="I71" ca="1">LohnSt26($C$13,$C$14,$C$15,$F71,$C$17,$C$18,$C$19,$C$20,$C$21,$C$22,$C$23,$C$24,$C$25,$C$26,$C$27,$C$28,$I$11)</f>
        <v>#NAME?</v>
      </c>
      <c r="K71" s="319" t="e" cm="1">
        <f t="array" aca="1" ref="K71" ca="1">LohnSt26($C$13,$C$14,$C$15,$F71,$C$17,$C$18,$C$19,$C$20,$C$21,$C$22,$C$23,$C$24,$C$25,$C$26,$C$27,$C$28,$K$11)</f>
        <v>#NAME?</v>
      </c>
    </row>
    <row r="72" spans="3:11" x14ac:dyDescent="0.2">
      <c r="C72" s="285"/>
      <c r="F72">
        <v>59000</v>
      </c>
      <c r="G72" s="319" t="e" cm="1">
        <f t="array" aca="1" ref="G72" ca="1">LohnSt26($C$13,$C$14,$C$15,$F72,$C$17,$C$18,$C$19,$C$20,$C$21,$C$22,$C$23,$C$24,$C$25,$C$26,$C$27,$C$28,$G$11)</f>
        <v>#NAME?</v>
      </c>
      <c r="I72" s="319" t="e" cm="1">
        <f t="array" aca="1" ref="I72" ca="1">LohnSt26($C$13,$C$14,$C$15,$F72,$C$17,$C$18,$C$19,$C$20,$C$21,$C$22,$C$23,$C$24,$C$25,$C$26,$C$27,$C$28,$I$11)</f>
        <v>#NAME?</v>
      </c>
      <c r="K72" s="319" t="e" cm="1">
        <f t="array" aca="1" ref="K72" ca="1">LohnSt26($C$13,$C$14,$C$15,$F72,$C$17,$C$18,$C$19,$C$20,$C$21,$C$22,$C$23,$C$24,$C$25,$C$26,$C$27,$C$28,$K$11)</f>
        <v>#NAME?</v>
      </c>
    </row>
    <row r="73" spans="3:11" x14ac:dyDescent="0.2">
      <c r="C73" s="285"/>
      <c r="F73">
        <v>60000</v>
      </c>
      <c r="G73" s="319" t="e" cm="1">
        <f t="array" aca="1" ref="G73" ca="1">LohnSt26($C$13,$C$14,$C$15,$F73,$C$17,$C$18,$C$19,$C$20,$C$21,$C$22,$C$23,$C$24,$C$25,$C$26,$C$27,$C$28,$G$11)</f>
        <v>#NAME?</v>
      </c>
      <c r="I73" s="319" t="e" cm="1">
        <f t="array" aca="1" ref="I73" ca="1">LohnSt26($C$13,$C$14,$C$15,$F73,$C$17,$C$18,$C$19,$C$20,$C$21,$C$22,$C$23,$C$24,$C$25,$C$26,$C$27,$C$28,$I$11)</f>
        <v>#NAME?</v>
      </c>
      <c r="K73" s="319" t="e" cm="1">
        <f t="array" aca="1" ref="K73" ca="1">LohnSt26($C$13,$C$14,$C$15,$F73,$C$17,$C$18,$C$19,$C$20,$C$21,$C$22,$C$23,$C$24,$C$25,$C$26,$C$27,$C$28,$K$11)</f>
        <v>#NAME?</v>
      </c>
    </row>
    <row r="74" spans="3:11" x14ac:dyDescent="0.2">
      <c r="C74" s="285"/>
      <c r="F74">
        <v>61000</v>
      </c>
      <c r="G74" s="319" t="e" cm="1">
        <f t="array" aca="1" ref="G74" ca="1">LohnSt26($C$13,$C$14,$C$15,$F74,$C$17,$C$18,$C$19,$C$20,$C$21,$C$22,$C$23,$C$24,$C$25,$C$26,$C$27,$C$28,$G$11)</f>
        <v>#NAME?</v>
      </c>
      <c r="I74" s="319" t="e" cm="1">
        <f t="array" aca="1" ref="I74" ca="1">LohnSt26($C$13,$C$14,$C$15,$F74,$C$17,$C$18,$C$19,$C$20,$C$21,$C$22,$C$23,$C$24,$C$25,$C$26,$C$27,$C$28,$I$11)</f>
        <v>#NAME?</v>
      </c>
      <c r="K74" s="319" t="e" cm="1">
        <f t="array" aca="1" ref="K74" ca="1">LohnSt26($C$13,$C$14,$C$15,$F74,$C$17,$C$18,$C$19,$C$20,$C$21,$C$22,$C$23,$C$24,$C$25,$C$26,$C$27,$C$28,$K$11)</f>
        <v>#NAME?</v>
      </c>
    </row>
    <row r="75" spans="3:11" x14ac:dyDescent="0.2">
      <c r="C75" s="285"/>
      <c r="F75">
        <v>62000</v>
      </c>
      <c r="G75" s="319" t="e" cm="1">
        <f t="array" aca="1" ref="G75" ca="1">LohnSt26($C$13,$C$14,$C$15,$F75,$C$17,$C$18,$C$19,$C$20,$C$21,$C$22,$C$23,$C$24,$C$25,$C$26,$C$27,$C$28,$G$11)</f>
        <v>#NAME?</v>
      </c>
      <c r="I75" s="319" t="e" cm="1">
        <f t="array" aca="1" ref="I75" ca="1">LohnSt26($C$13,$C$14,$C$15,$F75,$C$17,$C$18,$C$19,$C$20,$C$21,$C$22,$C$23,$C$24,$C$25,$C$26,$C$27,$C$28,$I$11)</f>
        <v>#NAME?</v>
      </c>
      <c r="K75" s="319" t="e" cm="1">
        <f t="array" aca="1" ref="K75" ca="1">LohnSt26($C$13,$C$14,$C$15,$F75,$C$17,$C$18,$C$19,$C$20,$C$21,$C$22,$C$23,$C$24,$C$25,$C$26,$C$27,$C$28,$K$11)</f>
        <v>#NAME?</v>
      </c>
    </row>
    <row r="76" spans="3:11" x14ac:dyDescent="0.2">
      <c r="C76" s="285"/>
      <c r="F76">
        <v>63000</v>
      </c>
      <c r="G76" s="319" t="e" cm="1">
        <f t="array" aca="1" ref="G76" ca="1">LohnSt26($C$13,$C$14,$C$15,$F76,$C$17,$C$18,$C$19,$C$20,$C$21,$C$22,$C$23,$C$24,$C$25,$C$26,$C$27,$C$28,$G$11)</f>
        <v>#NAME?</v>
      </c>
      <c r="I76" s="319" t="e" cm="1">
        <f t="array" aca="1" ref="I76" ca="1">LohnSt26($C$13,$C$14,$C$15,$F76,$C$17,$C$18,$C$19,$C$20,$C$21,$C$22,$C$23,$C$24,$C$25,$C$26,$C$27,$C$28,$I$11)</f>
        <v>#NAME?</v>
      </c>
      <c r="K76" s="319" t="e" cm="1">
        <f t="array" aca="1" ref="K76" ca="1">LohnSt26($C$13,$C$14,$C$15,$F76,$C$17,$C$18,$C$19,$C$20,$C$21,$C$22,$C$23,$C$24,$C$25,$C$26,$C$27,$C$28,$K$11)</f>
        <v>#NAME?</v>
      </c>
    </row>
    <row r="77" spans="3:11" x14ac:dyDescent="0.2">
      <c r="C77" s="285"/>
      <c r="F77">
        <v>64000</v>
      </c>
      <c r="G77" s="319" t="e" cm="1">
        <f t="array" aca="1" ref="G77" ca="1">LohnSt26($C$13,$C$14,$C$15,$F77,$C$17,$C$18,$C$19,$C$20,$C$21,$C$22,$C$23,$C$24,$C$25,$C$26,$C$27,$C$28,$G$11)</f>
        <v>#NAME?</v>
      </c>
      <c r="I77" s="319" t="e" cm="1">
        <f t="array" aca="1" ref="I77" ca="1">LohnSt26($C$13,$C$14,$C$15,$F77,$C$17,$C$18,$C$19,$C$20,$C$21,$C$22,$C$23,$C$24,$C$25,$C$26,$C$27,$C$28,$I$11)</f>
        <v>#NAME?</v>
      </c>
      <c r="K77" s="319" t="e" cm="1">
        <f t="array" aca="1" ref="K77" ca="1">LohnSt26($C$13,$C$14,$C$15,$F77,$C$17,$C$18,$C$19,$C$20,$C$21,$C$22,$C$23,$C$24,$C$25,$C$26,$C$27,$C$28,$K$11)</f>
        <v>#NAME?</v>
      </c>
    </row>
    <row r="78" spans="3:11" x14ac:dyDescent="0.2">
      <c r="C78" s="285"/>
      <c r="F78">
        <v>65000</v>
      </c>
      <c r="G78" s="319" t="e" cm="1">
        <f t="array" aca="1" ref="G78" ca="1">LohnSt26($C$13,$C$14,$C$15,$F78,$C$17,$C$18,$C$19,$C$20,$C$21,$C$22,$C$23,$C$24,$C$25,$C$26,$C$27,$C$28,$G$11)</f>
        <v>#NAME?</v>
      </c>
      <c r="I78" s="319" t="e" cm="1">
        <f t="array" aca="1" ref="I78" ca="1">LohnSt26($C$13,$C$14,$C$15,$F78,$C$17,$C$18,$C$19,$C$20,$C$21,$C$22,$C$23,$C$24,$C$25,$C$26,$C$27,$C$28,$I$11)</f>
        <v>#NAME?</v>
      </c>
      <c r="K78" s="319" t="e" cm="1">
        <f t="array" aca="1" ref="K78" ca="1">LohnSt26($C$13,$C$14,$C$15,$F78,$C$17,$C$18,$C$19,$C$20,$C$21,$C$22,$C$23,$C$24,$C$25,$C$26,$C$27,$C$28,$K$11)</f>
        <v>#NAME?</v>
      </c>
    </row>
    <row r="79" spans="3:11" x14ac:dyDescent="0.2">
      <c r="C79" s="285"/>
      <c r="F79">
        <v>66000</v>
      </c>
      <c r="G79" s="319" t="e" cm="1">
        <f t="array" aca="1" ref="G79" ca="1">LohnSt26($C$13,$C$14,$C$15,$F79,$C$17,$C$18,$C$19,$C$20,$C$21,$C$22,$C$23,$C$24,$C$25,$C$26,$C$27,$C$28,$G$11)</f>
        <v>#NAME?</v>
      </c>
      <c r="I79" s="319" t="e" cm="1">
        <f t="array" aca="1" ref="I79" ca="1">LohnSt26($C$13,$C$14,$C$15,$F79,$C$17,$C$18,$C$19,$C$20,$C$21,$C$22,$C$23,$C$24,$C$25,$C$26,$C$27,$C$28,$I$11)</f>
        <v>#NAME?</v>
      </c>
      <c r="K79" s="319" t="e" cm="1">
        <f t="array" aca="1" ref="K79" ca="1">LohnSt26($C$13,$C$14,$C$15,$F79,$C$17,$C$18,$C$19,$C$20,$C$21,$C$22,$C$23,$C$24,$C$25,$C$26,$C$27,$C$28,$K$11)</f>
        <v>#NAME?</v>
      </c>
    </row>
    <row r="80" spans="3:11" x14ac:dyDescent="0.2">
      <c r="C80" s="285"/>
      <c r="F80">
        <v>67000</v>
      </c>
      <c r="G80" s="319" t="e" cm="1">
        <f t="array" aca="1" ref="G80" ca="1">LohnSt26($C$13,$C$14,$C$15,$F80,$C$17,$C$18,$C$19,$C$20,$C$21,$C$22,$C$23,$C$24,$C$25,$C$26,$C$27,$C$28,$G$11)</f>
        <v>#NAME?</v>
      </c>
      <c r="I80" s="319" t="e" cm="1">
        <f t="array" aca="1" ref="I80" ca="1">LohnSt26($C$13,$C$14,$C$15,$F80,$C$17,$C$18,$C$19,$C$20,$C$21,$C$22,$C$23,$C$24,$C$25,$C$26,$C$27,$C$28,$I$11)</f>
        <v>#NAME?</v>
      </c>
      <c r="K80" s="319" t="e" cm="1">
        <f t="array" aca="1" ref="K80" ca="1">LohnSt26($C$13,$C$14,$C$15,$F80,$C$17,$C$18,$C$19,$C$20,$C$21,$C$22,$C$23,$C$24,$C$25,$C$26,$C$27,$C$28,$K$11)</f>
        <v>#NAME?</v>
      </c>
    </row>
    <row r="81" spans="3:11" x14ac:dyDescent="0.2">
      <c r="C81" s="285"/>
      <c r="F81">
        <v>68000</v>
      </c>
      <c r="G81" s="319" t="e" cm="1">
        <f t="array" aca="1" ref="G81" ca="1">LohnSt26($C$13,$C$14,$C$15,$F81,$C$17,$C$18,$C$19,$C$20,$C$21,$C$22,$C$23,$C$24,$C$25,$C$26,$C$27,$C$28,$G$11)</f>
        <v>#NAME?</v>
      </c>
      <c r="I81" s="319" t="e" cm="1">
        <f t="array" aca="1" ref="I81" ca="1">LohnSt26($C$13,$C$14,$C$15,$F81,$C$17,$C$18,$C$19,$C$20,$C$21,$C$22,$C$23,$C$24,$C$25,$C$26,$C$27,$C$28,$I$11)</f>
        <v>#NAME?</v>
      </c>
      <c r="K81" s="319" t="e" cm="1">
        <f t="array" aca="1" ref="K81" ca="1">LohnSt26($C$13,$C$14,$C$15,$F81,$C$17,$C$18,$C$19,$C$20,$C$21,$C$22,$C$23,$C$24,$C$25,$C$26,$C$27,$C$28,$K$11)</f>
        <v>#NAME?</v>
      </c>
    </row>
    <row r="82" spans="3:11" x14ac:dyDescent="0.2">
      <c r="C82" s="285"/>
      <c r="F82">
        <v>69000</v>
      </c>
      <c r="G82" s="319" t="e" cm="1">
        <f t="array" aca="1" ref="G82" ca="1">LohnSt26($C$13,$C$14,$C$15,$F82,$C$17,$C$18,$C$19,$C$20,$C$21,$C$22,$C$23,$C$24,$C$25,$C$26,$C$27,$C$28,$G$11)</f>
        <v>#NAME?</v>
      </c>
      <c r="I82" s="319" t="e" cm="1">
        <f t="array" aca="1" ref="I82" ca="1">LohnSt26($C$13,$C$14,$C$15,$F82,$C$17,$C$18,$C$19,$C$20,$C$21,$C$22,$C$23,$C$24,$C$25,$C$26,$C$27,$C$28,$I$11)</f>
        <v>#NAME?</v>
      </c>
      <c r="K82" s="319" t="e" cm="1">
        <f t="array" aca="1" ref="K82" ca="1">LohnSt26($C$13,$C$14,$C$15,$F82,$C$17,$C$18,$C$19,$C$20,$C$21,$C$22,$C$23,$C$24,$C$25,$C$26,$C$27,$C$28,$K$11)</f>
        <v>#NAME?</v>
      </c>
    </row>
    <row r="83" spans="3:11" x14ac:dyDescent="0.2">
      <c r="C83" s="285"/>
      <c r="F83">
        <v>70000</v>
      </c>
      <c r="G83" s="319" t="e" cm="1">
        <f t="array" aca="1" ref="G83" ca="1">LohnSt26($C$13,$C$14,$C$15,$F83,$C$17,$C$18,$C$19,$C$20,$C$21,$C$22,$C$23,$C$24,$C$25,$C$26,$C$27,$C$28,$G$11)</f>
        <v>#NAME?</v>
      </c>
      <c r="I83" s="319" t="e" cm="1">
        <f t="array" aca="1" ref="I83" ca="1">LohnSt26($C$13,$C$14,$C$15,$F83,$C$17,$C$18,$C$19,$C$20,$C$21,$C$22,$C$23,$C$24,$C$25,$C$26,$C$27,$C$28,$I$11)</f>
        <v>#NAME?</v>
      </c>
      <c r="K83" s="319" t="e" cm="1">
        <f t="array" aca="1" ref="K83" ca="1">LohnSt26($C$13,$C$14,$C$15,$F83,$C$17,$C$18,$C$19,$C$20,$C$21,$C$22,$C$23,$C$24,$C$25,$C$26,$C$27,$C$28,$K$11)</f>
        <v>#NAME?</v>
      </c>
    </row>
    <row r="84" spans="3:11" x14ac:dyDescent="0.2">
      <c r="C84" s="285"/>
      <c r="F84">
        <v>71000</v>
      </c>
      <c r="G84" s="319" t="e" cm="1">
        <f t="array" aca="1" ref="G84" ca="1">LohnSt26($C$13,$C$14,$C$15,$F84,$C$17,$C$18,$C$19,$C$20,$C$21,$C$22,$C$23,$C$24,$C$25,$C$26,$C$27,$C$28,$G$11)</f>
        <v>#NAME?</v>
      </c>
      <c r="I84" s="319" t="e" cm="1">
        <f t="array" aca="1" ref="I84" ca="1">LohnSt26($C$13,$C$14,$C$15,$F84,$C$17,$C$18,$C$19,$C$20,$C$21,$C$22,$C$23,$C$24,$C$25,$C$26,$C$27,$C$28,$I$11)</f>
        <v>#NAME?</v>
      </c>
      <c r="K84" s="319" t="e" cm="1">
        <f t="array" aca="1" ref="K84" ca="1">LohnSt26($C$13,$C$14,$C$15,$F84,$C$17,$C$18,$C$19,$C$20,$C$21,$C$22,$C$23,$C$24,$C$25,$C$26,$C$27,$C$28,$K$11)</f>
        <v>#NAME?</v>
      </c>
    </row>
    <row r="85" spans="3:11" x14ac:dyDescent="0.2">
      <c r="C85" s="285"/>
      <c r="F85">
        <v>72000</v>
      </c>
      <c r="G85" s="319" t="e" cm="1">
        <f t="array" aca="1" ref="G85" ca="1">LohnSt26($C$13,$C$14,$C$15,$F85,$C$17,$C$18,$C$19,$C$20,$C$21,$C$22,$C$23,$C$24,$C$25,$C$26,$C$27,$C$28,$G$11)</f>
        <v>#NAME?</v>
      </c>
      <c r="I85" s="319" t="e" cm="1">
        <f t="array" aca="1" ref="I85" ca="1">LohnSt26($C$13,$C$14,$C$15,$F85,$C$17,$C$18,$C$19,$C$20,$C$21,$C$22,$C$23,$C$24,$C$25,$C$26,$C$27,$C$28,$I$11)</f>
        <v>#NAME?</v>
      </c>
      <c r="K85" s="319" t="e" cm="1">
        <f t="array" aca="1" ref="K85" ca="1">LohnSt26($C$13,$C$14,$C$15,$F85,$C$17,$C$18,$C$19,$C$20,$C$21,$C$22,$C$23,$C$24,$C$25,$C$26,$C$27,$C$28,$K$11)</f>
        <v>#NAME?</v>
      </c>
    </row>
    <row r="86" spans="3:11" x14ac:dyDescent="0.2">
      <c r="C86" s="285"/>
      <c r="F86">
        <v>73000</v>
      </c>
      <c r="G86" s="319" t="e" cm="1">
        <f t="array" aca="1" ref="G86" ca="1">LohnSt26($C$13,$C$14,$C$15,$F86,$C$17,$C$18,$C$19,$C$20,$C$21,$C$22,$C$23,$C$24,$C$25,$C$26,$C$27,$C$28,$G$11)</f>
        <v>#NAME?</v>
      </c>
      <c r="I86" s="319" t="e" cm="1">
        <f t="array" aca="1" ref="I86" ca="1">LohnSt26($C$13,$C$14,$C$15,$F86,$C$17,$C$18,$C$19,$C$20,$C$21,$C$22,$C$23,$C$24,$C$25,$C$26,$C$27,$C$28,$I$11)</f>
        <v>#NAME?</v>
      </c>
      <c r="K86" s="319" t="e" cm="1">
        <f t="array" aca="1" ref="K86" ca="1">LohnSt26($C$13,$C$14,$C$15,$F86,$C$17,$C$18,$C$19,$C$20,$C$21,$C$22,$C$23,$C$24,$C$25,$C$26,$C$27,$C$28,$K$11)</f>
        <v>#NAME?</v>
      </c>
    </row>
    <row r="87" spans="3:11" x14ac:dyDescent="0.2">
      <c r="C87" s="285"/>
      <c r="F87">
        <v>74000</v>
      </c>
      <c r="G87" s="319" t="e" cm="1">
        <f t="array" aca="1" ref="G87" ca="1">LohnSt26($C$13,$C$14,$C$15,$F87,$C$17,$C$18,$C$19,$C$20,$C$21,$C$22,$C$23,$C$24,$C$25,$C$26,$C$27,$C$28,$G$11)</f>
        <v>#NAME?</v>
      </c>
      <c r="I87" s="319" t="e" cm="1">
        <f t="array" aca="1" ref="I87" ca="1">LohnSt26($C$13,$C$14,$C$15,$F87,$C$17,$C$18,$C$19,$C$20,$C$21,$C$22,$C$23,$C$24,$C$25,$C$26,$C$27,$C$28,$I$11)</f>
        <v>#NAME?</v>
      </c>
      <c r="K87" s="319" t="e" cm="1">
        <f t="array" aca="1" ref="K87" ca="1">LohnSt26($C$13,$C$14,$C$15,$F87,$C$17,$C$18,$C$19,$C$20,$C$21,$C$22,$C$23,$C$24,$C$25,$C$26,$C$27,$C$28,$K$11)</f>
        <v>#NAME?</v>
      </c>
    </row>
    <row r="88" spans="3:11" x14ac:dyDescent="0.2">
      <c r="C88" s="285"/>
      <c r="F88">
        <v>75000</v>
      </c>
      <c r="G88" s="319" t="e" cm="1">
        <f t="array" aca="1" ref="G88" ca="1">LohnSt26($C$13,$C$14,$C$15,$F88,$C$17,$C$18,$C$19,$C$20,$C$21,$C$22,$C$23,$C$24,$C$25,$C$26,$C$27,$C$28,$G$11)</f>
        <v>#NAME?</v>
      </c>
      <c r="I88" s="319" t="e" cm="1">
        <f t="array" aca="1" ref="I88" ca="1">LohnSt26($C$13,$C$14,$C$15,$F88,$C$17,$C$18,$C$19,$C$20,$C$21,$C$22,$C$23,$C$24,$C$25,$C$26,$C$27,$C$28,$I$11)</f>
        <v>#NAME?</v>
      </c>
      <c r="K88" s="319" t="e" cm="1">
        <f t="array" aca="1" ref="K88" ca="1">LohnSt26($C$13,$C$14,$C$15,$F88,$C$17,$C$18,$C$19,$C$20,$C$21,$C$22,$C$23,$C$24,$C$25,$C$26,$C$27,$C$28,$K$11)</f>
        <v>#NAME?</v>
      </c>
    </row>
    <row r="89" spans="3:11" x14ac:dyDescent="0.2">
      <c r="C89" s="285"/>
      <c r="F89">
        <v>76000</v>
      </c>
      <c r="G89" s="319" t="e" cm="1">
        <f t="array" aca="1" ref="G89" ca="1">LohnSt26($C$13,$C$14,$C$15,$F89,$C$17,$C$18,$C$19,$C$20,$C$21,$C$22,$C$23,$C$24,$C$25,$C$26,$C$27,$C$28,$G$11)</f>
        <v>#NAME?</v>
      </c>
      <c r="I89" s="319" t="e" cm="1">
        <f t="array" aca="1" ref="I89" ca="1">LohnSt26($C$13,$C$14,$C$15,$F89,$C$17,$C$18,$C$19,$C$20,$C$21,$C$22,$C$23,$C$24,$C$25,$C$26,$C$27,$C$28,$I$11)</f>
        <v>#NAME?</v>
      </c>
      <c r="K89" s="319" t="e" cm="1">
        <f t="array" aca="1" ref="K89" ca="1">LohnSt26($C$13,$C$14,$C$15,$F89,$C$17,$C$18,$C$19,$C$20,$C$21,$C$22,$C$23,$C$24,$C$25,$C$26,$C$27,$C$28,$K$11)</f>
        <v>#NAME?</v>
      </c>
    </row>
    <row r="90" spans="3:11" x14ac:dyDescent="0.2">
      <c r="C90" s="285"/>
      <c r="F90">
        <v>77000</v>
      </c>
      <c r="G90" s="319" t="e" cm="1">
        <f t="array" aca="1" ref="G90" ca="1">LohnSt26($C$13,$C$14,$C$15,$F90,$C$17,$C$18,$C$19,$C$20,$C$21,$C$22,$C$23,$C$24,$C$25,$C$26,$C$27,$C$28,$G$11)</f>
        <v>#NAME?</v>
      </c>
      <c r="I90" s="319" t="e" cm="1">
        <f t="array" aca="1" ref="I90" ca="1">LohnSt26($C$13,$C$14,$C$15,$F90,$C$17,$C$18,$C$19,$C$20,$C$21,$C$22,$C$23,$C$24,$C$25,$C$26,$C$27,$C$28,$I$11)</f>
        <v>#NAME?</v>
      </c>
      <c r="K90" s="319" t="e" cm="1">
        <f t="array" aca="1" ref="K90" ca="1">LohnSt26($C$13,$C$14,$C$15,$F90,$C$17,$C$18,$C$19,$C$20,$C$21,$C$22,$C$23,$C$24,$C$25,$C$26,$C$27,$C$28,$K$11)</f>
        <v>#NAME?</v>
      </c>
    </row>
    <row r="91" spans="3:11" x14ac:dyDescent="0.2">
      <c r="C91" s="285"/>
      <c r="F91">
        <v>78000</v>
      </c>
      <c r="G91" s="319" t="e" cm="1">
        <f t="array" aca="1" ref="G91" ca="1">LohnSt26($C$13,$C$14,$C$15,$F91,$C$17,$C$18,$C$19,$C$20,$C$21,$C$22,$C$23,$C$24,$C$25,$C$26,$C$27,$C$28,$G$11)</f>
        <v>#NAME?</v>
      </c>
      <c r="I91" s="319" t="e" cm="1">
        <f t="array" aca="1" ref="I91" ca="1">LohnSt26($C$13,$C$14,$C$15,$F91,$C$17,$C$18,$C$19,$C$20,$C$21,$C$22,$C$23,$C$24,$C$25,$C$26,$C$27,$C$28,$I$11)</f>
        <v>#NAME?</v>
      </c>
      <c r="K91" s="319" t="e" cm="1">
        <f t="array" aca="1" ref="K91" ca="1">LohnSt26($C$13,$C$14,$C$15,$F91,$C$17,$C$18,$C$19,$C$20,$C$21,$C$22,$C$23,$C$24,$C$25,$C$26,$C$27,$C$28,$K$11)</f>
        <v>#NAME?</v>
      </c>
    </row>
    <row r="92" spans="3:11" x14ac:dyDescent="0.2">
      <c r="C92" s="285"/>
      <c r="F92">
        <v>79000</v>
      </c>
      <c r="G92" s="319" t="e" cm="1">
        <f t="array" aca="1" ref="G92" ca="1">LohnSt26($C$13,$C$14,$C$15,$F92,$C$17,$C$18,$C$19,$C$20,$C$21,$C$22,$C$23,$C$24,$C$25,$C$26,$C$27,$C$28,$G$11)</f>
        <v>#NAME?</v>
      </c>
      <c r="I92" s="319" t="e" cm="1">
        <f t="array" aca="1" ref="I92" ca="1">LohnSt26($C$13,$C$14,$C$15,$F92,$C$17,$C$18,$C$19,$C$20,$C$21,$C$22,$C$23,$C$24,$C$25,$C$26,$C$27,$C$28,$I$11)</f>
        <v>#NAME?</v>
      </c>
      <c r="K92" s="319" t="e" cm="1">
        <f t="array" aca="1" ref="K92" ca="1">LohnSt26($C$13,$C$14,$C$15,$F92,$C$17,$C$18,$C$19,$C$20,$C$21,$C$22,$C$23,$C$24,$C$25,$C$26,$C$27,$C$28,$K$11)</f>
        <v>#NAME?</v>
      </c>
    </row>
    <row r="93" spans="3:11" x14ac:dyDescent="0.2">
      <c r="C93" s="285"/>
      <c r="F93">
        <v>80000</v>
      </c>
      <c r="G93" s="319" t="e" cm="1">
        <f t="array" aca="1" ref="G93" ca="1">LohnSt26($C$13,$C$14,$C$15,$F93,$C$17,$C$18,$C$19,$C$20,$C$21,$C$22,$C$23,$C$24,$C$25,$C$26,$C$27,$C$28,$G$11)</f>
        <v>#NAME?</v>
      </c>
      <c r="I93" s="319" t="e" cm="1">
        <f t="array" aca="1" ref="I93" ca="1">LohnSt26($C$13,$C$14,$C$15,$F93,$C$17,$C$18,$C$19,$C$20,$C$21,$C$22,$C$23,$C$24,$C$25,$C$26,$C$27,$C$28,$I$11)</f>
        <v>#NAME?</v>
      </c>
      <c r="K93" s="319" t="e" cm="1">
        <f t="array" aca="1" ref="K93" ca="1">LohnSt26($C$13,$C$14,$C$15,$F93,$C$17,$C$18,$C$19,$C$20,$C$21,$C$22,$C$23,$C$24,$C$25,$C$26,$C$27,$C$28,$K$11)</f>
        <v>#NAME?</v>
      </c>
    </row>
    <row r="94" spans="3:11" x14ac:dyDescent="0.2">
      <c r="C94" s="285"/>
      <c r="F94">
        <v>81000</v>
      </c>
      <c r="G94" s="319" t="e" cm="1">
        <f t="array" aca="1" ref="G94" ca="1">LohnSt26($C$13,$C$14,$C$15,$F94,$C$17,$C$18,$C$19,$C$20,$C$21,$C$22,$C$23,$C$24,$C$25,$C$26,$C$27,$C$28,$G$11)</f>
        <v>#NAME?</v>
      </c>
      <c r="I94" s="319" t="e" cm="1">
        <f t="array" aca="1" ref="I94" ca="1">LohnSt26($C$13,$C$14,$C$15,$F94,$C$17,$C$18,$C$19,$C$20,$C$21,$C$22,$C$23,$C$24,$C$25,$C$26,$C$27,$C$28,$I$11)</f>
        <v>#NAME?</v>
      </c>
      <c r="K94" s="319" t="e" cm="1">
        <f t="array" aca="1" ref="K94" ca="1">LohnSt26($C$13,$C$14,$C$15,$F94,$C$17,$C$18,$C$19,$C$20,$C$21,$C$22,$C$23,$C$24,$C$25,$C$26,$C$27,$C$28,$K$11)</f>
        <v>#NAME?</v>
      </c>
    </row>
    <row r="95" spans="3:11" x14ac:dyDescent="0.2">
      <c r="C95" s="285"/>
      <c r="F95">
        <v>82000</v>
      </c>
      <c r="G95" s="319" t="e" cm="1">
        <f t="array" aca="1" ref="G95" ca="1">LohnSt26($C$13,$C$14,$C$15,$F95,$C$17,$C$18,$C$19,$C$20,$C$21,$C$22,$C$23,$C$24,$C$25,$C$26,$C$27,$C$28,$G$11)</f>
        <v>#NAME?</v>
      </c>
      <c r="I95" s="319" t="e" cm="1">
        <f t="array" aca="1" ref="I95" ca="1">LohnSt26($C$13,$C$14,$C$15,$F95,$C$17,$C$18,$C$19,$C$20,$C$21,$C$22,$C$23,$C$24,$C$25,$C$26,$C$27,$C$28,$I$11)</f>
        <v>#NAME?</v>
      </c>
      <c r="K95" s="319" t="e" cm="1">
        <f t="array" aca="1" ref="K95" ca="1">LohnSt26($C$13,$C$14,$C$15,$F95,$C$17,$C$18,$C$19,$C$20,$C$21,$C$22,$C$23,$C$24,$C$25,$C$26,$C$27,$C$28,$K$11)</f>
        <v>#NAME?</v>
      </c>
    </row>
    <row r="96" spans="3:11" x14ac:dyDescent="0.2">
      <c r="C96" s="285"/>
      <c r="F96">
        <v>83000</v>
      </c>
      <c r="G96" s="319" t="e" cm="1">
        <f t="array" aca="1" ref="G96" ca="1">LohnSt26($C$13,$C$14,$C$15,$F96,$C$17,$C$18,$C$19,$C$20,$C$21,$C$22,$C$23,$C$24,$C$25,$C$26,$C$27,$C$28,$G$11)</f>
        <v>#NAME?</v>
      </c>
      <c r="I96" s="319" t="e" cm="1">
        <f t="array" aca="1" ref="I96" ca="1">LohnSt26($C$13,$C$14,$C$15,$F96,$C$17,$C$18,$C$19,$C$20,$C$21,$C$22,$C$23,$C$24,$C$25,$C$26,$C$27,$C$28,$I$11)</f>
        <v>#NAME?</v>
      </c>
      <c r="K96" s="319" t="e" cm="1">
        <f t="array" aca="1" ref="K96" ca="1">LohnSt26($C$13,$C$14,$C$15,$F96,$C$17,$C$18,$C$19,$C$20,$C$21,$C$22,$C$23,$C$24,$C$25,$C$26,$C$27,$C$28,$K$11)</f>
        <v>#NAME?</v>
      </c>
    </row>
    <row r="97" spans="3:11" x14ac:dyDescent="0.2">
      <c r="C97" s="285"/>
      <c r="F97">
        <v>84000</v>
      </c>
      <c r="G97" s="319" t="e" cm="1">
        <f t="array" aca="1" ref="G97" ca="1">LohnSt26($C$13,$C$14,$C$15,$F97,$C$17,$C$18,$C$19,$C$20,$C$21,$C$22,$C$23,$C$24,$C$25,$C$26,$C$27,$C$28,$G$11)</f>
        <v>#NAME?</v>
      </c>
      <c r="I97" s="319" t="e" cm="1">
        <f t="array" aca="1" ref="I97" ca="1">LohnSt26($C$13,$C$14,$C$15,$F97,$C$17,$C$18,$C$19,$C$20,$C$21,$C$22,$C$23,$C$24,$C$25,$C$26,$C$27,$C$28,$I$11)</f>
        <v>#NAME?</v>
      </c>
      <c r="K97" s="319" t="e" cm="1">
        <f t="array" aca="1" ref="K97" ca="1">LohnSt26($C$13,$C$14,$C$15,$F97,$C$17,$C$18,$C$19,$C$20,$C$21,$C$22,$C$23,$C$24,$C$25,$C$26,$C$27,$C$28,$K$11)</f>
        <v>#NAME?</v>
      </c>
    </row>
    <row r="98" spans="3:11" x14ac:dyDescent="0.2">
      <c r="C98" s="285"/>
      <c r="F98">
        <v>85000</v>
      </c>
      <c r="G98" s="319" t="e" cm="1">
        <f t="array" aca="1" ref="G98" ca="1">LohnSt26($C$13,$C$14,$C$15,$F98,$C$17,$C$18,$C$19,$C$20,$C$21,$C$22,$C$23,$C$24,$C$25,$C$26,$C$27,$C$28,$G$11)</f>
        <v>#NAME?</v>
      </c>
      <c r="I98" s="319" t="e" cm="1">
        <f t="array" aca="1" ref="I98" ca="1">LohnSt26($C$13,$C$14,$C$15,$F98,$C$17,$C$18,$C$19,$C$20,$C$21,$C$22,$C$23,$C$24,$C$25,$C$26,$C$27,$C$28,$I$11)</f>
        <v>#NAME?</v>
      </c>
      <c r="K98" s="319" t="e" cm="1">
        <f t="array" aca="1" ref="K98" ca="1">LohnSt26($C$13,$C$14,$C$15,$F98,$C$17,$C$18,$C$19,$C$20,$C$21,$C$22,$C$23,$C$24,$C$25,$C$26,$C$27,$C$28,$K$11)</f>
        <v>#NAME?</v>
      </c>
    </row>
    <row r="99" spans="3:11" x14ac:dyDescent="0.2">
      <c r="C99" s="285"/>
      <c r="F99">
        <v>86000</v>
      </c>
      <c r="G99" s="319" t="e" cm="1">
        <f t="array" aca="1" ref="G99" ca="1">LohnSt26($C$13,$C$14,$C$15,$F99,$C$17,$C$18,$C$19,$C$20,$C$21,$C$22,$C$23,$C$24,$C$25,$C$26,$C$27,$C$28,$G$11)</f>
        <v>#NAME?</v>
      </c>
      <c r="I99" s="319" t="e" cm="1">
        <f t="array" aca="1" ref="I99" ca="1">LohnSt26($C$13,$C$14,$C$15,$F99,$C$17,$C$18,$C$19,$C$20,$C$21,$C$22,$C$23,$C$24,$C$25,$C$26,$C$27,$C$28,$I$11)</f>
        <v>#NAME?</v>
      </c>
      <c r="K99" s="319" t="e" cm="1">
        <f t="array" aca="1" ref="K99" ca="1">LohnSt26($C$13,$C$14,$C$15,$F99,$C$17,$C$18,$C$19,$C$20,$C$21,$C$22,$C$23,$C$24,$C$25,$C$26,$C$27,$C$28,$K$11)</f>
        <v>#NAME?</v>
      </c>
    </row>
    <row r="100" spans="3:11" x14ac:dyDescent="0.2">
      <c r="C100" s="285"/>
      <c r="F100">
        <v>87000</v>
      </c>
      <c r="G100" s="319" t="e" cm="1">
        <f t="array" aca="1" ref="G100" ca="1">LohnSt26($C$13,$C$14,$C$15,$F100,$C$17,$C$18,$C$19,$C$20,$C$21,$C$22,$C$23,$C$24,$C$25,$C$26,$C$27,$C$28,$G$11)</f>
        <v>#NAME?</v>
      </c>
      <c r="I100" s="319" t="e" cm="1">
        <f t="array" aca="1" ref="I100" ca="1">LohnSt26($C$13,$C$14,$C$15,$F100,$C$17,$C$18,$C$19,$C$20,$C$21,$C$22,$C$23,$C$24,$C$25,$C$26,$C$27,$C$28,$I$11)</f>
        <v>#NAME?</v>
      </c>
      <c r="K100" s="319" t="e" cm="1">
        <f t="array" aca="1" ref="K100" ca="1">LohnSt26($C$13,$C$14,$C$15,$F100,$C$17,$C$18,$C$19,$C$20,$C$21,$C$22,$C$23,$C$24,$C$25,$C$26,$C$27,$C$28,$K$11)</f>
        <v>#NAME?</v>
      </c>
    </row>
    <row r="101" spans="3:11" x14ac:dyDescent="0.2">
      <c r="C101" s="285"/>
      <c r="F101">
        <v>88000</v>
      </c>
      <c r="G101" s="319" t="e" cm="1">
        <f t="array" aca="1" ref="G101" ca="1">LohnSt26($C$13,$C$14,$C$15,$F101,$C$17,$C$18,$C$19,$C$20,$C$21,$C$22,$C$23,$C$24,$C$25,$C$26,$C$27,$C$28,$G$11)</f>
        <v>#NAME?</v>
      </c>
      <c r="I101" s="319" t="e" cm="1">
        <f t="array" aca="1" ref="I101" ca="1">LohnSt26($C$13,$C$14,$C$15,$F101,$C$17,$C$18,$C$19,$C$20,$C$21,$C$22,$C$23,$C$24,$C$25,$C$26,$C$27,$C$28,$I$11)</f>
        <v>#NAME?</v>
      </c>
      <c r="K101" s="319" t="e" cm="1">
        <f t="array" aca="1" ref="K101" ca="1">LohnSt26($C$13,$C$14,$C$15,$F101,$C$17,$C$18,$C$19,$C$20,$C$21,$C$22,$C$23,$C$24,$C$25,$C$26,$C$27,$C$28,$K$11)</f>
        <v>#NAME?</v>
      </c>
    </row>
    <row r="102" spans="3:11" x14ac:dyDescent="0.2">
      <c r="C102" s="285"/>
      <c r="F102">
        <v>89000</v>
      </c>
      <c r="G102" s="319" t="e" cm="1">
        <f t="array" aca="1" ref="G102" ca="1">LohnSt26($C$13,$C$14,$C$15,$F102,$C$17,$C$18,$C$19,$C$20,$C$21,$C$22,$C$23,$C$24,$C$25,$C$26,$C$27,$C$28,$G$11)</f>
        <v>#NAME?</v>
      </c>
      <c r="I102" s="319" t="e" cm="1">
        <f t="array" aca="1" ref="I102" ca="1">LohnSt26($C$13,$C$14,$C$15,$F102,$C$17,$C$18,$C$19,$C$20,$C$21,$C$22,$C$23,$C$24,$C$25,$C$26,$C$27,$C$28,$I$11)</f>
        <v>#NAME?</v>
      </c>
      <c r="K102" s="319" t="e" cm="1">
        <f t="array" aca="1" ref="K102" ca="1">LohnSt26($C$13,$C$14,$C$15,$F102,$C$17,$C$18,$C$19,$C$20,$C$21,$C$22,$C$23,$C$24,$C$25,$C$26,$C$27,$C$28,$K$11)</f>
        <v>#NAME?</v>
      </c>
    </row>
    <row r="103" spans="3:11" x14ac:dyDescent="0.2">
      <c r="C103" s="285"/>
      <c r="F103">
        <v>90000</v>
      </c>
      <c r="G103" s="319" t="e" cm="1">
        <f t="array" aca="1" ref="G103" ca="1">LohnSt26($C$13,$C$14,$C$15,$F103,$C$17,$C$18,$C$19,$C$20,$C$21,$C$22,$C$23,$C$24,$C$25,$C$26,$C$27,$C$28,$G$11)</f>
        <v>#NAME?</v>
      </c>
      <c r="I103" s="319" t="e" cm="1">
        <f t="array" aca="1" ref="I103" ca="1">LohnSt26($C$13,$C$14,$C$15,$F103,$C$17,$C$18,$C$19,$C$20,$C$21,$C$22,$C$23,$C$24,$C$25,$C$26,$C$27,$C$28,$I$11)</f>
        <v>#NAME?</v>
      </c>
      <c r="K103" s="319" t="e" cm="1">
        <f t="array" aca="1" ref="K103" ca="1">LohnSt26($C$13,$C$14,$C$15,$F103,$C$17,$C$18,$C$19,$C$20,$C$21,$C$22,$C$23,$C$24,$C$25,$C$26,$C$27,$C$28,$K$11)</f>
        <v>#NAME?</v>
      </c>
    </row>
    <row r="104" spans="3:11" x14ac:dyDescent="0.2">
      <c r="C104" s="285"/>
      <c r="F104">
        <v>91000</v>
      </c>
      <c r="G104" s="319" t="e" cm="1">
        <f t="array" aca="1" ref="G104" ca="1">LohnSt26($C$13,$C$14,$C$15,$F104,$C$17,$C$18,$C$19,$C$20,$C$21,$C$22,$C$23,$C$24,$C$25,$C$26,$C$27,$C$28,$G$11)</f>
        <v>#NAME?</v>
      </c>
      <c r="I104" s="319" t="e" cm="1">
        <f t="array" aca="1" ref="I104" ca="1">LohnSt26($C$13,$C$14,$C$15,$F104,$C$17,$C$18,$C$19,$C$20,$C$21,$C$22,$C$23,$C$24,$C$25,$C$26,$C$27,$C$28,$I$11)</f>
        <v>#NAME?</v>
      </c>
      <c r="K104" s="319" t="e" cm="1">
        <f t="array" aca="1" ref="K104" ca="1">LohnSt26($C$13,$C$14,$C$15,$F104,$C$17,$C$18,$C$19,$C$20,$C$21,$C$22,$C$23,$C$24,$C$25,$C$26,$C$27,$C$28,$K$11)</f>
        <v>#NAME?</v>
      </c>
    </row>
    <row r="105" spans="3:11" x14ac:dyDescent="0.2">
      <c r="F105">
        <v>92000</v>
      </c>
      <c r="G105" s="319" t="e" cm="1">
        <f t="array" aca="1" ref="G105" ca="1">LohnSt26($C$13,$C$14,$C$15,$F105,$C$17,$C$18,$C$19,$C$20,$C$21,$C$22,$C$23,$C$24,$C$25,$C$26,$C$27,$C$28,$G$11)</f>
        <v>#NAME?</v>
      </c>
      <c r="I105" s="319" t="e" cm="1">
        <f t="array" aca="1" ref="I105" ca="1">LohnSt26($C$13,$C$14,$C$15,$F105,$C$17,$C$18,$C$19,$C$20,$C$21,$C$22,$C$23,$C$24,$C$25,$C$26,$C$27,$C$28,$I$11)</f>
        <v>#NAME?</v>
      </c>
      <c r="K105" s="319" t="e" cm="1">
        <f t="array" aca="1" ref="K105" ca="1">LohnSt26($C$13,$C$14,$C$15,$F105,$C$17,$C$18,$C$19,$C$20,$C$21,$C$22,$C$23,$C$24,$C$25,$C$26,$C$27,$C$28,$K$11)</f>
        <v>#NAME?</v>
      </c>
    </row>
    <row r="106" spans="3:11" x14ac:dyDescent="0.2">
      <c r="F106">
        <v>93000</v>
      </c>
      <c r="G106" s="319" t="e" cm="1">
        <f t="array" aca="1" ref="G106" ca="1">LohnSt26($C$13,$C$14,$C$15,$F106,$C$17,$C$18,$C$19,$C$20,$C$21,$C$22,$C$23,$C$24,$C$25,$C$26,$C$27,$C$28,$G$11)</f>
        <v>#NAME?</v>
      </c>
      <c r="I106" s="319" t="e" cm="1">
        <f t="array" aca="1" ref="I106" ca="1">LohnSt26($C$13,$C$14,$C$15,$F106,$C$17,$C$18,$C$19,$C$20,$C$21,$C$22,$C$23,$C$24,$C$25,$C$26,$C$27,$C$28,$I$11)</f>
        <v>#NAME?</v>
      </c>
      <c r="K106" s="319" t="e" cm="1">
        <f t="array" aca="1" ref="K106" ca="1">LohnSt26($C$13,$C$14,$C$15,$F106,$C$17,$C$18,$C$19,$C$20,$C$21,$C$22,$C$23,$C$24,$C$25,$C$26,$C$27,$C$28,$K$11)</f>
        <v>#NAME?</v>
      </c>
    </row>
    <row r="107" spans="3:11" x14ac:dyDescent="0.2">
      <c r="F107">
        <v>94000</v>
      </c>
      <c r="G107" s="319" t="e" cm="1">
        <f t="array" aca="1" ref="G107" ca="1">LohnSt26($C$13,$C$14,$C$15,$F107,$C$17,$C$18,$C$19,$C$20,$C$21,$C$22,$C$23,$C$24,$C$25,$C$26,$C$27,$C$28,$G$11)</f>
        <v>#NAME?</v>
      </c>
      <c r="I107" s="319" t="e" cm="1">
        <f t="array" aca="1" ref="I107" ca="1">LohnSt26($C$13,$C$14,$C$15,$F107,$C$17,$C$18,$C$19,$C$20,$C$21,$C$22,$C$23,$C$24,$C$25,$C$26,$C$27,$C$28,$I$11)</f>
        <v>#NAME?</v>
      </c>
      <c r="K107" s="319" t="e" cm="1">
        <f t="array" aca="1" ref="K107" ca="1">LohnSt26($C$13,$C$14,$C$15,$F107,$C$17,$C$18,$C$19,$C$20,$C$21,$C$22,$C$23,$C$24,$C$25,$C$26,$C$27,$C$28,$K$11)</f>
        <v>#NAME?</v>
      </c>
    </row>
    <row r="108" spans="3:11" x14ac:dyDescent="0.2">
      <c r="F108">
        <v>95000</v>
      </c>
      <c r="G108" s="319" t="e" cm="1">
        <f t="array" aca="1" ref="G108" ca="1">LohnSt26($C$13,$C$14,$C$15,$F108,$C$17,$C$18,$C$19,$C$20,$C$21,$C$22,$C$23,$C$24,$C$25,$C$26,$C$27,$C$28,$G$11)</f>
        <v>#NAME?</v>
      </c>
      <c r="I108" s="319" t="e" cm="1">
        <f t="array" aca="1" ref="I108" ca="1">LohnSt26($C$13,$C$14,$C$15,$F108,$C$17,$C$18,$C$19,$C$20,$C$21,$C$22,$C$23,$C$24,$C$25,$C$26,$C$27,$C$28,$I$11)</f>
        <v>#NAME?</v>
      </c>
      <c r="K108" s="319" t="e" cm="1">
        <f t="array" aca="1" ref="K108" ca="1">LohnSt26($C$13,$C$14,$C$15,$F108,$C$17,$C$18,$C$19,$C$20,$C$21,$C$22,$C$23,$C$24,$C$25,$C$26,$C$27,$C$28,$K$11)</f>
        <v>#NAME?</v>
      </c>
    </row>
    <row r="109" spans="3:11" x14ac:dyDescent="0.2">
      <c r="F109">
        <v>96000</v>
      </c>
      <c r="G109" s="319" t="e" cm="1">
        <f t="array" aca="1" ref="G109" ca="1">LohnSt26($C$13,$C$14,$C$15,$F109,$C$17,$C$18,$C$19,$C$20,$C$21,$C$22,$C$23,$C$24,$C$25,$C$26,$C$27,$C$28,$G$11)</f>
        <v>#NAME?</v>
      </c>
      <c r="I109" s="319" t="e" cm="1">
        <f t="array" aca="1" ref="I109" ca="1">LohnSt26($C$13,$C$14,$C$15,$F109,$C$17,$C$18,$C$19,$C$20,$C$21,$C$22,$C$23,$C$24,$C$25,$C$26,$C$27,$C$28,$I$11)</f>
        <v>#NAME?</v>
      </c>
      <c r="K109" s="319" t="e" cm="1">
        <f t="array" aca="1" ref="K109" ca="1">LohnSt26($C$13,$C$14,$C$15,$F109,$C$17,$C$18,$C$19,$C$20,$C$21,$C$22,$C$23,$C$24,$C$25,$C$26,$C$27,$C$28,$K$11)</f>
        <v>#NAME?</v>
      </c>
    </row>
    <row r="110" spans="3:11" x14ac:dyDescent="0.2">
      <c r="F110">
        <v>97000</v>
      </c>
      <c r="G110" s="319" t="e" cm="1">
        <f t="array" aca="1" ref="G110" ca="1">LohnSt26($C$13,$C$14,$C$15,$F110,$C$17,$C$18,$C$19,$C$20,$C$21,$C$22,$C$23,$C$24,$C$25,$C$26,$C$27,$C$28,$G$11)</f>
        <v>#NAME?</v>
      </c>
      <c r="I110" s="319" t="e" cm="1">
        <f t="array" aca="1" ref="I110" ca="1">LohnSt26($C$13,$C$14,$C$15,$F110,$C$17,$C$18,$C$19,$C$20,$C$21,$C$22,$C$23,$C$24,$C$25,$C$26,$C$27,$C$28,$I$11)</f>
        <v>#NAME?</v>
      </c>
      <c r="K110" s="319" t="e" cm="1">
        <f t="array" aca="1" ref="K110" ca="1">LohnSt26($C$13,$C$14,$C$15,$F110,$C$17,$C$18,$C$19,$C$20,$C$21,$C$22,$C$23,$C$24,$C$25,$C$26,$C$27,$C$28,$K$11)</f>
        <v>#NAME?</v>
      </c>
    </row>
    <row r="111" spans="3:11" x14ac:dyDescent="0.2">
      <c r="F111">
        <v>98000</v>
      </c>
      <c r="G111" s="319" t="e" cm="1">
        <f t="array" aca="1" ref="G111" ca="1">LohnSt26($C$13,$C$14,$C$15,$F111,$C$17,$C$18,$C$19,$C$20,$C$21,$C$22,$C$23,$C$24,$C$25,$C$26,$C$27,$C$28,$G$11)</f>
        <v>#NAME?</v>
      </c>
      <c r="I111" s="319" t="e" cm="1">
        <f t="array" aca="1" ref="I111" ca="1">LohnSt26($C$13,$C$14,$C$15,$F111,$C$17,$C$18,$C$19,$C$20,$C$21,$C$22,$C$23,$C$24,$C$25,$C$26,$C$27,$C$28,$I$11)</f>
        <v>#NAME?</v>
      </c>
      <c r="K111" s="319" t="e" cm="1">
        <f t="array" aca="1" ref="K111" ca="1">LohnSt26($C$13,$C$14,$C$15,$F111,$C$17,$C$18,$C$19,$C$20,$C$21,$C$22,$C$23,$C$24,$C$25,$C$26,$C$27,$C$28,$K$11)</f>
        <v>#NAME?</v>
      </c>
    </row>
    <row r="112" spans="3:11" x14ac:dyDescent="0.2">
      <c r="F112">
        <v>99000</v>
      </c>
      <c r="G112" s="319" t="e" cm="1">
        <f t="array" aca="1" ref="G112" ca="1">LohnSt26($C$13,$C$14,$C$15,$F112,$C$17,$C$18,$C$19,$C$20,$C$21,$C$22,$C$23,$C$24,$C$25,$C$26,$C$27,$C$28,$G$11)</f>
        <v>#NAME?</v>
      </c>
      <c r="I112" s="319" t="e" cm="1">
        <f t="array" aca="1" ref="I112" ca="1">LohnSt26($C$13,$C$14,$C$15,$F112,$C$17,$C$18,$C$19,$C$20,$C$21,$C$22,$C$23,$C$24,$C$25,$C$26,$C$27,$C$28,$I$11)</f>
        <v>#NAME?</v>
      </c>
      <c r="K112" s="319" t="e" cm="1">
        <f t="array" aca="1" ref="K112" ca="1">LohnSt26($C$13,$C$14,$C$15,$F112,$C$17,$C$18,$C$19,$C$20,$C$21,$C$22,$C$23,$C$24,$C$25,$C$26,$C$27,$C$28,$K$11)</f>
        <v>#NAME?</v>
      </c>
    </row>
    <row r="113" spans="6:11" x14ac:dyDescent="0.2">
      <c r="F113">
        <v>100000</v>
      </c>
      <c r="G113" s="319" t="e" cm="1">
        <f t="array" aca="1" ref="G113" ca="1">LohnSt26($C$13,$C$14,$C$15,$F113,$C$17,$C$18,$C$19,$C$20,$C$21,$C$22,$C$23,$C$24,$C$25,$C$26,$C$27,$C$28,$G$11)</f>
        <v>#NAME?</v>
      </c>
      <c r="I113" s="319" t="e" cm="1">
        <f t="array" aca="1" ref="I113" ca="1">LohnSt26($C$13,$C$14,$C$15,$F113,$C$17,$C$18,$C$19,$C$20,$C$21,$C$22,$C$23,$C$24,$C$25,$C$26,$C$27,$C$28,$I$11)</f>
        <v>#NAME?</v>
      </c>
      <c r="K113" s="319" t="e" cm="1">
        <f t="array" aca="1" ref="K113" ca="1">LohnSt26($C$13,$C$14,$C$15,$F113,$C$17,$C$18,$C$19,$C$20,$C$21,$C$22,$C$23,$C$24,$C$25,$C$26,$C$27,$C$28,$K$11)</f>
        <v>#NAME?</v>
      </c>
    </row>
    <row r="114" spans="6:11" x14ac:dyDescent="0.2">
      <c r="F114">
        <v>101000</v>
      </c>
      <c r="G114" s="319" t="e" cm="1">
        <f t="array" aca="1" ref="G114" ca="1">LohnSt26($C$13,$C$14,$C$15,$F114,$C$17,$C$18,$C$19,$C$20,$C$21,$C$22,$C$23,$C$24,$C$25,$C$26,$C$27,$C$28,$G$11)</f>
        <v>#NAME?</v>
      </c>
      <c r="I114" s="319" t="e" cm="1">
        <f t="array" aca="1" ref="I114" ca="1">LohnSt26($C$13,$C$14,$C$15,$F114,$C$17,$C$18,$C$19,$C$20,$C$21,$C$22,$C$23,$C$24,$C$25,$C$26,$C$27,$C$28,$I$11)</f>
        <v>#NAME?</v>
      </c>
      <c r="K114" s="319" t="e" cm="1">
        <f t="array" aca="1" ref="K114" ca="1">LohnSt26($C$13,$C$14,$C$15,$F114,$C$17,$C$18,$C$19,$C$20,$C$21,$C$22,$C$23,$C$24,$C$25,$C$26,$C$27,$C$28,$K$11)</f>
        <v>#NAME?</v>
      </c>
    </row>
    <row r="115" spans="6:11" x14ac:dyDescent="0.2">
      <c r="F115">
        <v>102000</v>
      </c>
      <c r="G115" s="319" t="e" cm="1">
        <f t="array" aca="1" ref="G115" ca="1">LohnSt26($C$13,$C$14,$C$15,$F115,$C$17,$C$18,$C$19,$C$20,$C$21,$C$22,$C$23,$C$24,$C$25,$C$26,$C$27,$C$28,$G$11)</f>
        <v>#NAME?</v>
      </c>
      <c r="I115" s="319" t="e" cm="1">
        <f t="array" aca="1" ref="I115" ca="1">LohnSt26($C$13,$C$14,$C$15,$F115,$C$17,$C$18,$C$19,$C$20,$C$21,$C$22,$C$23,$C$24,$C$25,$C$26,$C$27,$C$28,$I$11)</f>
        <v>#NAME?</v>
      </c>
      <c r="K115" s="319" t="e" cm="1">
        <f t="array" aca="1" ref="K115" ca="1">LohnSt26($C$13,$C$14,$C$15,$F115,$C$17,$C$18,$C$19,$C$20,$C$21,$C$22,$C$23,$C$24,$C$25,$C$26,$C$27,$C$28,$K$11)</f>
        <v>#NAME?</v>
      </c>
    </row>
    <row r="116" spans="6:11" x14ac:dyDescent="0.2">
      <c r="F116">
        <v>103000</v>
      </c>
      <c r="G116" s="319" t="e" cm="1">
        <f t="array" aca="1" ref="G116" ca="1">LohnSt26($C$13,$C$14,$C$15,$F116,$C$17,$C$18,$C$19,$C$20,$C$21,$C$22,$C$23,$C$24,$C$25,$C$26,$C$27,$C$28,$G$11)</f>
        <v>#NAME?</v>
      </c>
      <c r="I116" s="319" t="e" cm="1">
        <f t="array" aca="1" ref="I116" ca="1">LohnSt26($C$13,$C$14,$C$15,$F116,$C$17,$C$18,$C$19,$C$20,$C$21,$C$22,$C$23,$C$24,$C$25,$C$26,$C$27,$C$28,$I$11)</f>
        <v>#NAME?</v>
      </c>
      <c r="K116" s="319" t="e" cm="1">
        <f t="array" aca="1" ref="K116" ca="1">LohnSt26($C$13,$C$14,$C$15,$F116,$C$17,$C$18,$C$19,$C$20,$C$21,$C$22,$C$23,$C$24,$C$25,$C$26,$C$27,$C$28,$K$11)</f>
        <v>#NAME?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53</vt:i4>
      </vt:variant>
    </vt:vector>
  </HeadingPairs>
  <TitlesOfParts>
    <vt:vector size="57" baseType="lpstr">
      <vt:lpstr>prüft PAP</vt:lpstr>
      <vt:lpstr>LStBerechnung</vt:lpstr>
      <vt:lpstr>Tabelle2</vt:lpstr>
      <vt:lpstr>Tabelle1</vt:lpstr>
      <vt:lpstr>'prüft PAP'!abfind</vt:lpstr>
      <vt:lpstr>'prüft PAP'!Abfindg</vt:lpstr>
      <vt:lpstr>Abfindg</vt:lpstr>
      <vt:lpstr>'prüft PAP'!AnzahlKFB</vt:lpstr>
      <vt:lpstr>AnzahlKFB</vt:lpstr>
      <vt:lpstr>const999</vt:lpstr>
      <vt:lpstr>LStBerechnung!Druckbereich</vt:lpstr>
      <vt:lpstr>'prüft PAP'!Faktor4</vt:lpstr>
      <vt:lpstr>Faktor4</vt:lpstr>
      <vt:lpstr>GebJahr</vt:lpstr>
      <vt:lpstr>'prüft PAP'!gering</vt:lpstr>
      <vt:lpstr>gering</vt:lpstr>
      <vt:lpstr>'prüft PAP'!gleit</vt:lpstr>
      <vt:lpstr>gleit</vt:lpstr>
      <vt:lpstr>'prüft PAP'!Jahr</vt:lpstr>
      <vt:lpstr>Jahr</vt:lpstr>
      <vt:lpstr>'prüft PAP'!KVMonat</vt:lpstr>
      <vt:lpstr>KVMonat</vt:lpstr>
      <vt:lpstr>'prüft PAP'!KVStatus</vt:lpstr>
      <vt:lpstr>KVStatus</vt:lpstr>
      <vt:lpstr>'prüft PAP'!kvz</vt:lpstr>
      <vt:lpstr>'prüft PAP'!KVZMonat</vt:lpstr>
      <vt:lpstr>'prüft PAP'!KVZSatz</vt:lpstr>
      <vt:lpstr>KVZSatz</vt:lpstr>
      <vt:lpstr>LohnStKl</vt:lpstr>
      <vt:lpstr>'prüft PAP'!LohnZZ</vt:lpstr>
      <vt:lpstr>LohnZZ</vt:lpstr>
      <vt:lpstr>'prüft PAP'!LZZ</vt:lpstr>
      <vt:lpstr>'prüft PAP'!LZZBrutto</vt:lpstr>
      <vt:lpstr>LZZBrutto</vt:lpstr>
      <vt:lpstr>'prüft PAP'!lzzfrei</vt:lpstr>
      <vt:lpstr>'prüft PAP'!LZZFreibetrag</vt:lpstr>
      <vt:lpstr>LZZFreibetrag</vt:lpstr>
      <vt:lpstr>'prüft PAP'!mehrj</vt:lpstr>
      <vt:lpstr>'prüft PAP'!mehrjBez</vt:lpstr>
      <vt:lpstr>mehrjBez</vt:lpstr>
      <vt:lpstr>mehrjBezug</vt:lpstr>
      <vt:lpstr>'prüft PAP'!PVSachsen</vt:lpstr>
      <vt:lpstr>PVSachsen</vt:lpstr>
      <vt:lpstr>'prüft PAP'!PVStatus</vt:lpstr>
      <vt:lpstr>PVStatus</vt:lpstr>
      <vt:lpstr>'prüft PAP'!RVStatus</vt:lpstr>
      <vt:lpstr>RVStatus</vt:lpstr>
      <vt:lpstr>'prüft PAP'!sonst</vt:lpstr>
      <vt:lpstr>'prüft PAP'!sonstBez</vt:lpstr>
      <vt:lpstr>sonstBez</vt:lpstr>
      <vt:lpstr>'prüft PAP'!vjbrutt</vt:lpstr>
      <vt:lpstr>'prüft PAP'!vJBrutto</vt:lpstr>
      <vt:lpstr>vJBrutto</vt:lpstr>
      <vt:lpstr>'prüft PAP'!WestOst</vt:lpstr>
      <vt:lpstr>WestOst</vt:lpstr>
      <vt:lpstr>'prüft PAP'!Zuwachs</vt:lpstr>
      <vt:lpstr>Zuwachs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 v. 3.7.2015, BGBl. I S.1114</dc:creator>
  <cp:lastModifiedBy>Marc Grethen</cp:lastModifiedBy>
  <cp:lastPrinted>2024-10-20T08:01:23Z</cp:lastPrinted>
  <dcterms:created xsi:type="dcterms:W3CDTF">2015-07-21T22:24:51Z</dcterms:created>
  <dcterms:modified xsi:type="dcterms:W3CDTF">2026-05-05T19:39:33Z</dcterms:modified>
</cp:coreProperties>
</file>