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MyDocs\Кворк\Меню\"/>
    </mc:Choice>
  </mc:AlternateContent>
  <bookViews>
    <workbookView xWindow="1050" yWindow="900" windowWidth="18180" windowHeight="5700" tabRatio="853" activeTab="2"/>
  </bookViews>
  <sheets>
    <sheet name="КУ 1" sheetId="40" r:id="rId1"/>
    <sheet name="2" sheetId="41" r:id="rId2"/>
    <sheet name="3" sheetId="39" r:id="rId3"/>
    <sheet name="Раскл" sheetId="2" r:id="rId4"/>
    <sheet name="пон" sheetId="3" r:id="rId5"/>
    <sheet name="вт" sheetId="11" r:id="rId6"/>
    <sheet name="ср" sheetId="12" r:id="rId7"/>
    <sheet name="чет" sheetId="13" r:id="rId8"/>
    <sheet name="пят" sheetId="14" r:id="rId9"/>
    <sheet name="суб" sheetId="15" r:id="rId10"/>
    <sheet name="вос" sheetId="16" r:id="rId11"/>
    <sheet name="Сводная ведомость" sheetId="27" r:id="rId12"/>
    <sheet name="Рец." sheetId="1" r:id="rId13"/>
  </sheets>
  <definedNames>
    <definedName name="_xlnm._FilterDatabase" localSheetId="10" hidden="1">вос!$H$1:$H$91</definedName>
    <definedName name="_xlnm._FilterDatabase" localSheetId="5" hidden="1">вт!$H$1:$H$92</definedName>
    <definedName name="_xlnm._FilterDatabase" localSheetId="4" hidden="1">пон!$H$1:$H$92</definedName>
    <definedName name="_xlnm._FilterDatabase" localSheetId="8" hidden="1">пят!$H$1:$H$91</definedName>
    <definedName name="_xlnm._FilterDatabase" localSheetId="6" hidden="1">ср!$H$1:$H$96</definedName>
    <definedName name="_xlnm._FilterDatabase" localSheetId="9" hidden="1">суб!$H$1:$H$91</definedName>
    <definedName name="_xlnm._FilterDatabase" localSheetId="7" hidden="1">чет!$H$1:$H$91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Раскл!$AJ$118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ДатаНачала">Раскл!$AG$4</definedName>
    <definedName name="Курс98">#REF!</definedName>
    <definedName name="_xlnm.Print_Area" localSheetId="10">вос!$A$1:$J$91</definedName>
    <definedName name="_xlnm.Print_Area" localSheetId="5">вт!$A$1:$J$93</definedName>
    <definedName name="_xlnm.Print_Area" localSheetId="0">'КУ 1'!$A$1:$J$32</definedName>
    <definedName name="_xlnm.Print_Area" localSheetId="4">пон!$A$1:$J$92</definedName>
    <definedName name="_xlnm.Print_Area" localSheetId="3">Раскл!$A$1:$BX$128</definedName>
    <definedName name="_xlnm.Print_Area" localSheetId="12">Рец.!$A$1:$Q$34</definedName>
    <definedName name="_xlnm.Print_Area" localSheetId="6">ср!$A$1:$J$92</definedName>
    <definedName name="_xlnm.Print_Area" localSheetId="9">суб!$A$1:$J$91</definedName>
    <definedName name="Область_печати_1л1">Раскл!$A$1:$AK$29</definedName>
    <definedName name="Область_печати_1л2">Раскл!$A$30:$AK110</definedName>
    <definedName name="Область_печати_1п1">Раскл!$AL$1:$BX$29</definedName>
  </definedNames>
  <calcPr calcId="162913"/>
</workbook>
</file>

<file path=xl/calcChain.xml><?xml version="1.0" encoding="utf-8"?>
<calcChain xmlns="http://schemas.openxmlformats.org/spreadsheetml/2006/main">
  <c r="BK86" i="2" l="1"/>
  <c r="BV83" i="2" l="1"/>
  <c r="BV88" i="2"/>
  <c r="D23" i="15" l="1"/>
  <c r="V86" i="2" l="1"/>
  <c r="Y53" i="2" l="1"/>
  <c r="W53" i="2"/>
  <c r="V53" i="2"/>
  <c r="AY117" i="2" l="1"/>
  <c r="AX117" i="2"/>
  <c r="AW117" i="2"/>
  <c r="AV117" i="2"/>
  <c r="AK117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T116" i="2"/>
  <c r="AS116" i="2"/>
  <c r="AR116" i="2"/>
  <c r="AQ116" i="2"/>
  <c r="AP116" i="2"/>
  <c r="AO116" i="2"/>
  <c r="AN116" i="2"/>
  <c r="AM116" i="2"/>
  <c r="AL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BV115" i="2"/>
  <c r="BV114" i="2"/>
  <c r="BV113" i="2"/>
  <c r="BV112" i="2"/>
  <c r="BV111" i="2"/>
  <c r="BY110" i="2"/>
  <c r="BV110" i="2"/>
  <c r="BY109" i="2"/>
  <c r="BV109" i="2"/>
  <c r="BY108" i="2"/>
  <c r="BV108" i="2"/>
  <c r="BY107" i="2"/>
  <c r="BV107" i="2"/>
  <c r="BY106" i="2"/>
  <c r="BV106" i="2"/>
  <c r="BY105" i="2"/>
  <c r="BV105" i="2"/>
  <c r="BY104" i="2"/>
  <c r="BV104" i="2"/>
  <c r="BY103" i="2"/>
  <c r="BV103" i="2"/>
  <c r="BY102" i="2"/>
  <c r="BV102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U101" i="2"/>
  <c r="AU117" i="2" s="1"/>
  <c r="AT101" i="2"/>
  <c r="AS101" i="2"/>
  <c r="AR101" i="2"/>
  <c r="AQ101" i="2"/>
  <c r="AP101" i="2"/>
  <c r="AO101" i="2"/>
  <c r="AN101" i="2"/>
  <c r="AM101" i="2"/>
  <c r="AL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BY100" i="2"/>
  <c r="BV100" i="2"/>
  <c r="BV99" i="2"/>
  <c r="BV98" i="2"/>
  <c r="BV97" i="2"/>
  <c r="BV96" i="2"/>
  <c r="BV95" i="2"/>
  <c r="BX94" i="2"/>
  <c r="BW94" i="2" s="1"/>
  <c r="BV94" i="2"/>
  <c r="BV93" i="2"/>
  <c r="BV92" i="2"/>
  <c r="BV91" i="2"/>
  <c r="BY90" i="2"/>
  <c r="BV90" i="2"/>
  <c r="BV89" i="2"/>
  <c r="BV87" i="2"/>
  <c r="BU86" i="2"/>
  <c r="BT86" i="2"/>
  <c r="BS86" i="2"/>
  <c r="BR86" i="2"/>
  <c r="BQ86" i="2"/>
  <c r="BP86" i="2"/>
  <c r="BO86" i="2"/>
  <c r="BN86" i="2"/>
  <c r="BM86" i="2"/>
  <c r="BL86" i="2"/>
  <c r="BJ86" i="2"/>
  <c r="BI86" i="2"/>
  <c r="BH86" i="2"/>
  <c r="BG86" i="2"/>
  <c r="BF86" i="2"/>
  <c r="BE86" i="2"/>
  <c r="BD86" i="2"/>
  <c r="BC86" i="2"/>
  <c r="BB86" i="2"/>
  <c r="BA86" i="2"/>
  <c r="AZ86" i="2"/>
  <c r="AT86" i="2"/>
  <c r="AS86" i="2"/>
  <c r="AR86" i="2"/>
  <c r="AQ86" i="2"/>
  <c r="AP86" i="2"/>
  <c r="AO86" i="2"/>
  <c r="AN86" i="2"/>
  <c r="AM86" i="2"/>
  <c r="AL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BV85" i="2"/>
  <c r="BV84" i="2"/>
  <c r="BV82" i="2"/>
  <c r="BV81" i="2"/>
  <c r="BY80" i="2"/>
  <c r="BV80" i="2"/>
  <c r="BV79" i="2"/>
  <c r="BV78" i="2"/>
  <c r="BV77" i="2"/>
  <c r="BV76" i="2"/>
  <c r="BV75" i="2"/>
  <c r="BV74" i="2"/>
  <c r="BV73" i="2"/>
  <c r="BV72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T68" i="2"/>
  <c r="AS68" i="2"/>
  <c r="AR68" i="2"/>
  <c r="AQ68" i="2"/>
  <c r="AP68" i="2"/>
  <c r="AO68" i="2"/>
  <c r="AN68" i="2"/>
  <c r="AM68" i="2"/>
  <c r="AL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BV67" i="2"/>
  <c r="BV66" i="2"/>
  <c r="BV65" i="2"/>
  <c r="BV63" i="2"/>
  <c r="BV62" i="2"/>
  <c r="BV61" i="2"/>
  <c r="BY60" i="2"/>
  <c r="BV60" i="2"/>
  <c r="BV59" i="2"/>
  <c r="BV58" i="2"/>
  <c r="BV57" i="2"/>
  <c r="BV56" i="2"/>
  <c r="BV55" i="2"/>
  <c r="BV54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T53" i="2"/>
  <c r="AS53" i="2"/>
  <c r="AR53" i="2"/>
  <c r="AQ53" i="2"/>
  <c r="AP53" i="2"/>
  <c r="AN53" i="2"/>
  <c r="AM53" i="2"/>
  <c r="AL53" i="2"/>
  <c r="AJ53" i="2"/>
  <c r="AI53" i="2"/>
  <c r="AH53" i="2"/>
  <c r="AG53" i="2"/>
  <c r="AF53" i="2"/>
  <c r="AE53" i="2"/>
  <c r="AD53" i="2"/>
  <c r="AC53" i="2"/>
  <c r="AB53" i="2"/>
  <c r="AA53" i="2"/>
  <c r="Z53" i="2"/>
  <c r="X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BV52" i="2"/>
  <c r="BV51" i="2"/>
  <c r="BY50" i="2"/>
  <c r="BV50" i="2"/>
  <c r="BV49" i="2"/>
  <c r="BV48" i="2"/>
  <c r="BV47" i="2"/>
  <c r="BV45" i="2"/>
  <c r="BV44" i="2"/>
  <c r="BV43" i="2"/>
  <c r="BV42" i="2"/>
  <c r="BV41" i="2"/>
  <c r="BY40" i="2"/>
  <c r="BV40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T38" i="2"/>
  <c r="AS38" i="2"/>
  <c r="AR38" i="2"/>
  <c r="AQ38" i="2"/>
  <c r="AP38" i="2"/>
  <c r="AO38" i="2"/>
  <c r="AN38" i="2"/>
  <c r="AM38" i="2"/>
  <c r="AL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BV37" i="2"/>
  <c r="BV36" i="2"/>
  <c r="BV35" i="2"/>
  <c r="BV34" i="2"/>
  <c r="BV33" i="2"/>
  <c r="BV32" i="2"/>
  <c r="BV31" i="2"/>
  <c r="BY30" i="2"/>
  <c r="BV30" i="2"/>
  <c r="BV29" i="2"/>
  <c r="BV28" i="2"/>
  <c r="BV27" i="2"/>
  <c r="BV26" i="2"/>
  <c r="BV25" i="2"/>
  <c r="BV24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T23" i="2"/>
  <c r="AS23" i="2"/>
  <c r="AR23" i="2"/>
  <c r="AQ23" i="2"/>
  <c r="AP23" i="2"/>
  <c r="AO23" i="2"/>
  <c r="AN23" i="2"/>
  <c r="AM23" i="2"/>
  <c r="AL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BV22" i="2"/>
  <c r="BV21" i="2"/>
  <c r="BY20" i="2"/>
  <c r="BV20" i="2"/>
  <c r="BV19" i="2"/>
  <c r="BV18" i="2"/>
  <c r="BV17" i="2"/>
  <c r="BV16" i="2"/>
  <c r="BV15" i="2"/>
  <c r="BV14" i="2"/>
  <c r="BV13" i="2"/>
  <c r="BV12" i="2"/>
  <c r="BV11" i="2"/>
  <c r="BY10" i="2"/>
  <c r="BV10" i="2"/>
  <c r="BV9" i="2"/>
  <c r="V2" i="2"/>
  <c r="BE117" i="2" l="1"/>
  <c r="BM117" i="2"/>
  <c r="BU117" i="2"/>
  <c r="BS117" i="2"/>
  <c r="BG117" i="2"/>
  <c r="BI117" i="2"/>
  <c r="BQ117" i="2"/>
  <c r="F117" i="2"/>
  <c r="H117" i="2"/>
  <c r="J117" i="2"/>
  <c r="N117" i="2"/>
  <c r="P117" i="2"/>
  <c r="AS117" i="2"/>
  <c r="Z117" i="2"/>
  <c r="AD117" i="2"/>
  <c r="AF117" i="2"/>
  <c r="AH117" i="2"/>
  <c r="AZ117" i="2"/>
  <c r="BB117" i="2"/>
  <c r="BD117" i="2"/>
  <c r="BF117" i="2"/>
  <c r="BH117" i="2"/>
  <c r="BJ117" i="2"/>
  <c r="BN117" i="2"/>
  <c r="BR117" i="2"/>
  <c r="BT117" i="2"/>
  <c r="G117" i="2"/>
  <c r="I117" i="2"/>
  <c r="AA117" i="2"/>
  <c r="AG117" i="2"/>
  <c r="AI117" i="2"/>
  <c r="BC117" i="2"/>
  <c r="BY101" i="2"/>
  <c r="BK117" i="2"/>
  <c r="BP117" i="2"/>
  <c r="BL117" i="2"/>
  <c r="AM117" i="2"/>
  <c r="BA117" i="2"/>
  <c r="AT117" i="2"/>
  <c r="AO117" i="2"/>
  <c r="AJ117" i="2"/>
  <c r="K117" i="2"/>
  <c r="O117" i="2"/>
  <c r="BV38" i="2"/>
  <c r="T117" i="2"/>
  <c r="V117" i="2"/>
  <c r="AE117" i="2"/>
  <c r="BO117" i="2"/>
  <c r="AC117" i="2"/>
  <c r="AQ117" i="2"/>
  <c r="BV23" i="2"/>
  <c r="X117" i="2"/>
  <c r="W117" i="2"/>
  <c r="BV101" i="2"/>
  <c r="AR117" i="2"/>
  <c r="AP117" i="2"/>
  <c r="R117" i="2"/>
  <c r="BV86" i="2"/>
  <c r="Q117" i="2"/>
  <c r="U117" i="2"/>
  <c r="AL117" i="2"/>
  <c r="AN117" i="2"/>
  <c r="BV68" i="2"/>
  <c r="AB117" i="2"/>
  <c r="M117" i="2"/>
  <c r="S117" i="2"/>
  <c r="BV53" i="2"/>
  <c r="BV116" i="2"/>
  <c r="L117" i="2"/>
  <c r="D63" i="3"/>
  <c r="D28" i="11"/>
  <c r="BV117" i="2" l="1"/>
  <c r="D29" i="11"/>
  <c r="D30" i="3"/>
  <c r="E30" i="3"/>
  <c r="E29" i="11"/>
  <c r="F17" i="11" l="1"/>
  <c r="F12" i="11"/>
  <c r="F3" i="14" l="1"/>
  <c r="F3" i="11"/>
  <c r="D5" i="15" l="1"/>
  <c r="D5" i="14"/>
  <c r="B50" i="3" l="1"/>
  <c r="E23" i="12" l="1"/>
  <c r="B9" i="2" l="1"/>
  <c r="D4" i="3" s="1"/>
  <c r="BY18" i="2" l="1"/>
  <c r="BK4" i="2"/>
  <c r="B87" i="2" l="1"/>
  <c r="BY87" i="2"/>
  <c r="E76" i="12" l="1"/>
  <c r="G25" i="3" l="1"/>
  <c r="BY85" i="2" l="1"/>
  <c r="BY83" i="2"/>
  <c r="BY72" i="2"/>
  <c r="BY73" i="2"/>
  <c r="BY74" i="2"/>
  <c r="BY75" i="2"/>
  <c r="BY76" i="2"/>
  <c r="BY77" i="2"/>
  <c r="BY78" i="2"/>
  <c r="BY79" i="2"/>
  <c r="BY81" i="2"/>
  <c r="BY82" i="2"/>
  <c r="BY84" i="2"/>
  <c r="BY88" i="2"/>
  <c r="BY89" i="2"/>
  <c r="BY91" i="2"/>
  <c r="BY92" i="2"/>
  <c r="BY93" i="2"/>
  <c r="BY94" i="2"/>
  <c r="BY95" i="2"/>
  <c r="BY96" i="2"/>
  <c r="BY97" i="2"/>
  <c r="BY98" i="2"/>
  <c r="BY99" i="2"/>
  <c r="BY111" i="2"/>
  <c r="BY112" i="2"/>
  <c r="BY113" i="2"/>
  <c r="BY114" i="2"/>
  <c r="BY115" i="2"/>
  <c r="BY9" i="2"/>
  <c r="BY11" i="2"/>
  <c r="BY12" i="2"/>
  <c r="BY13" i="2"/>
  <c r="BY14" i="2"/>
  <c r="BY15" i="2"/>
  <c r="BY16" i="2"/>
  <c r="BY17" i="2"/>
  <c r="BY19" i="2"/>
  <c r="BY21" i="2"/>
  <c r="BY22" i="2"/>
  <c r="BY24" i="2"/>
  <c r="BY25" i="2"/>
  <c r="BY26" i="2"/>
  <c r="BY27" i="2"/>
  <c r="BY28" i="2"/>
  <c r="BY29" i="2"/>
  <c r="BY31" i="2"/>
  <c r="BY32" i="2"/>
  <c r="BY33" i="2"/>
  <c r="BY34" i="2"/>
  <c r="BY35" i="2"/>
  <c r="BY36" i="2"/>
  <c r="BY37" i="2"/>
  <c r="BY39" i="2"/>
  <c r="BY41" i="2"/>
  <c r="BY42" i="2"/>
  <c r="BY43" i="2"/>
  <c r="BY44" i="2"/>
  <c r="BY45" i="2"/>
  <c r="BY46" i="2"/>
  <c r="BY47" i="2"/>
  <c r="BY48" i="2"/>
  <c r="BY49" i="2"/>
  <c r="BY51" i="2"/>
  <c r="BY52" i="2"/>
  <c r="BY54" i="2"/>
  <c r="BY55" i="2"/>
  <c r="BY56" i="2"/>
  <c r="BY57" i="2"/>
  <c r="BY58" i="2"/>
  <c r="BY59" i="2"/>
  <c r="BY61" i="2"/>
  <c r="BY62" i="2"/>
  <c r="BY63" i="2"/>
  <c r="BY64" i="2"/>
  <c r="BY65" i="2"/>
  <c r="BY66" i="2"/>
  <c r="BY67" i="2"/>
  <c r="E79" i="13" l="1"/>
  <c r="E78" i="13"/>
  <c r="E77" i="13"/>
  <c r="F3" i="16" l="1"/>
  <c r="F3" i="15"/>
  <c r="F3" i="13"/>
  <c r="F3" i="12"/>
  <c r="D9" i="27" l="1"/>
  <c r="G31" i="16"/>
  <c r="B78" i="27"/>
  <c r="B77" i="27"/>
  <c r="B76" i="27"/>
  <c r="B75" i="27"/>
  <c r="B74" i="27"/>
  <c r="B73" i="27"/>
  <c r="B72" i="27"/>
  <c r="B71" i="27"/>
  <c r="B70" i="27"/>
  <c r="B69" i="27"/>
  <c r="B68" i="27"/>
  <c r="B67" i="27"/>
  <c r="B66" i="27"/>
  <c r="B65" i="27"/>
  <c r="B64" i="27"/>
  <c r="B63" i="27"/>
  <c r="B62" i="27"/>
  <c r="B61" i="27"/>
  <c r="B60" i="27"/>
  <c r="B59" i="27"/>
  <c r="B58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AE71" i="2" l="1"/>
  <c r="AJ70" i="2"/>
  <c r="W71" i="2" l="1"/>
  <c r="X71" i="2"/>
  <c r="Y71" i="2"/>
  <c r="V71" i="2"/>
  <c r="B24" i="2" l="1"/>
  <c r="B39" i="2"/>
  <c r="B54" i="2"/>
  <c r="C38" i="13"/>
  <c r="J70" i="2"/>
  <c r="K70" i="2"/>
  <c r="S71" i="2"/>
  <c r="BJ71" i="2"/>
  <c r="B72" i="2"/>
  <c r="C31" i="15"/>
  <c r="B102" i="2"/>
  <c r="C42" i="27"/>
  <c r="C52" i="27"/>
  <c r="C53" i="27"/>
  <c r="C54" i="27"/>
  <c r="C55" i="27"/>
  <c r="C56" i="27"/>
  <c r="BY68" i="2" l="1"/>
  <c r="BY38" i="2"/>
  <c r="BY116" i="2"/>
  <c r="BY53" i="2"/>
  <c r="BY86" i="2"/>
  <c r="G35" i="11"/>
  <c r="C76" i="27" l="1"/>
  <c r="C77" i="27"/>
  <c r="C78" i="27"/>
  <c r="BW22" i="2" l="1"/>
  <c r="C14" i="27"/>
  <c r="C15" i="27"/>
  <c r="C16" i="27"/>
  <c r="C17" i="27"/>
  <c r="C18" i="27"/>
  <c r="C19" i="27"/>
  <c r="C20" i="27"/>
  <c r="C21" i="27"/>
  <c r="C22" i="27"/>
  <c r="C23" i="27"/>
  <c r="C24" i="27"/>
  <c r="C25" i="27"/>
  <c r="C28" i="27"/>
  <c r="C29" i="27"/>
  <c r="C31" i="27"/>
  <c r="C33" i="27"/>
  <c r="C34" i="27"/>
  <c r="C35" i="27"/>
  <c r="C37" i="27"/>
  <c r="C38" i="27"/>
  <c r="C39" i="27"/>
  <c r="C40" i="27"/>
  <c r="C41" i="27"/>
  <c r="C43" i="27"/>
  <c r="C46" i="27"/>
  <c r="C47" i="27"/>
  <c r="C48" i="27"/>
  <c r="C49" i="27"/>
  <c r="C50" i="27"/>
  <c r="C51" i="27"/>
  <c r="C57" i="27"/>
  <c r="C58" i="27"/>
  <c r="C59" i="27"/>
  <c r="C60" i="27"/>
  <c r="C62" i="27"/>
  <c r="C63" i="27"/>
  <c r="C64" i="27"/>
  <c r="C65" i="27"/>
  <c r="C66" i="27"/>
  <c r="C67" i="27"/>
  <c r="C68" i="27"/>
  <c r="C69" i="27"/>
  <c r="C70" i="27"/>
  <c r="C71" i="27"/>
  <c r="C73" i="27"/>
  <c r="C75" i="27"/>
  <c r="D126" i="2"/>
  <c r="AW126" i="2"/>
  <c r="AM4" i="2"/>
  <c r="C44" i="27" l="1"/>
  <c r="C45" i="27"/>
  <c r="C32" i="27"/>
  <c r="C74" i="27"/>
  <c r="C72" i="27"/>
  <c r="BY23" i="2"/>
  <c r="C61" i="27"/>
  <c r="C36" i="27"/>
  <c r="B78" i="12"/>
  <c r="BY117" i="2" l="1"/>
  <c r="E79" i="15"/>
  <c r="E78" i="15"/>
  <c r="E77" i="15"/>
  <c r="E79" i="14"/>
  <c r="E78" i="14"/>
  <c r="E77" i="14"/>
  <c r="E79" i="12"/>
  <c r="E78" i="12"/>
  <c r="E77" i="12"/>
  <c r="E79" i="3"/>
  <c r="E78" i="3"/>
  <c r="E77" i="3"/>
  <c r="E79" i="16" l="1"/>
  <c r="E78" i="16"/>
  <c r="E77" i="16"/>
  <c r="B70" i="14" l="1"/>
  <c r="G79" i="16" l="1"/>
  <c r="G78" i="16"/>
  <c r="G76" i="16"/>
  <c r="G75" i="16"/>
  <c r="G74" i="16"/>
  <c r="G73" i="16"/>
  <c r="G72" i="16"/>
  <c r="G71" i="16"/>
  <c r="G70" i="16"/>
  <c r="G69" i="16"/>
  <c r="G68" i="16"/>
  <c r="F68" i="16"/>
  <c r="G67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2" i="16"/>
  <c r="F41" i="16"/>
  <c r="F40" i="16"/>
  <c r="F39" i="16"/>
  <c r="F38" i="16"/>
  <c r="F37" i="16"/>
  <c r="F36" i="16"/>
  <c r="F35" i="16"/>
  <c r="F34" i="16"/>
  <c r="G33" i="16"/>
  <c r="F33" i="16"/>
  <c r="G32" i="16"/>
  <c r="F32" i="16"/>
  <c r="F31" i="16"/>
  <c r="F30" i="16"/>
  <c r="F28" i="16"/>
  <c r="F27" i="16"/>
  <c r="F26" i="16"/>
  <c r="F25" i="16"/>
  <c r="F24" i="16"/>
  <c r="F23" i="16"/>
  <c r="F22" i="16"/>
  <c r="F21" i="16"/>
  <c r="F20" i="16"/>
  <c r="F19" i="16"/>
  <c r="F18" i="16"/>
  <c r="F16" i="16"/>
  <c r="F15" i="16"/>
  <c r="F14" i="16"/>
  <c r="F13" i="16"/>
  <c r="F12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7" i="16"/>
  <c r="E56" i="16"/>
  <c r="E55" i="16"/>
  <c r="E54" i="16"/>
  <c r="E58" i="16"/>
  <c r="E53" i="16"/>
  <c r="E52" i="16"/>
  <c r="E51" i="16"/>
  <c r="E50" i="16"/>
  <c r="E49" i="16"/>
  <c r="E48" i="16"/>
  <c r="E47" i="16"/>
  <c r="E46" i="16"/>
  <c r="E45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6" i="16"/>
  <c r="E15" i="16"/>
  <c r="E14" i="16"/>
  <c r="E13" i="16"/>
  <c r="E12" i="16"/>
  <c r="G8" i="3"/>
  <c r="G8" i="11"/>
  <c r="G8" i="12"/>
  <c r="G8" i="13"/>
  <c r="G8" i="14"/>
  <c r="G8" i="16"/>
  <c r="G8" i="15"/>
  <c r="G79" i="15"/>
  <c r="F79" i="15"/>
  <c r="G78" i="15"/>
  <c r="F78" i="15"/>
  <c r="G77" i="15"/>
  <c r="F77" i="15"/>
  <c r="G76" i="15"/>
  <c r="F76" i="15"/>
  <c r="G75" i="15"/>
  <c r="F75" i="15"/>
  <c r="G74" i="15"/>
  <c r="F74" i="15"/>
  <c r="G73" i="15"/>
  <c r="F73" i="15"/>
  <c r="G72" i="15"/>
  <c r="F72" i="15"/>
  <c r="G71" i="15"/>
  <c r="F71" i="15"/>
  <c r="G70" i="15"/>
  <c r="F70" i="15"/>
  <c r="G69" i="15"/>
  <c r="F69" i="15"/>
  <c r="G68" i="15"/>
  <c r="F68" i="15"/>
  <c r="G67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G40" i="15"/>
  <c r="G39" i="15"/>
  <c r="F39" i="15"/>
  <c r="F38" i="15"/>
  <c r="G37" i="15"/>
  <c r="F37" i="15"/>
  <c r="G36" i="15"/>
  <c r="G35" i="15"/>
  <c r="F35" i="15"/>
  <c r="G34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6" i="15"/>
  <c r="F15" i="15"/>
  <c r="F14" i="15"/>
  <c r="F13" i="15"/>
  <c r="F12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7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6" i="15"/>
  <c r="E15" i="15"/>
  <c r="E14" i="15"/>
  <c r="E13" i="15"/>
  <c r="E12" i="15"/>
  <c r="H80" i="16" l="1"/>
  <c r="H56" i="15"/>
  <c r="I56" i="27" s="1"/>
  <c r="H52" i="15"/>
  <c r="I52" i="27" s="1"/>
  <c r="H81" i="14"/>
  <c r="H53" i="14"/>
  <c r="H52" i="27" s="1"/>
  <c r="H81" i="13"/>
  <c r="H53" i="13"/>
  <c r="G52" i="27" s="1"/>
  <c r="H81" i="11"/>
  <c r="H52" i="11"/>
  <c r="E52" i="27" s="1"/>
  <c r="H81" i="12"/>
  <c r="H52" i="12"/>
  <c r="F52" i="27" s="1"/>
  <c r="H81" i="3"/>
  <c r="D80" i="27" s="1"/>
  <c r="H51" i="3"/>
  <c r="D52" i="27" s="1"/>
  <c r="H81" i="16"/>
  <c r="H80" i="15"/>
  <c r="H81" i="15"/>
  <c r="H56" i="14"/>
  <c r="H55" i="27" s="1"/>
  <c r="H54" i="14"/>
  <c r="H53" i="27" s="1"/>
  <c r="H80" i="14"/>
  <c r="H55" i="14"/>
  <c r="H54" i="27" s="1"/>
  <c r="H57" i="14"/>
  <c r="H56" i="27" s="1"/>
  <c r="H54" i="13"/>
  <c r="G53" i="27" s="1"/>
  <c r="H56" i="13"/>
  <c r="G55" i="27" s="1"/>
  <c r="H80" i="13"/>
  <c r="H55" i="13"/>
  <c r="G54" i="27" s="1"/>
  <c r="H57" i="13"/>
  <c r="G56" i="27" s="1"/>
  <c r="H55" i="12"/>
  <c r="F55" i="27" s="1"/>
  <c r="H53" i="12"/>
  <c r="F53" i="27" s="1"/>
  <c r="H80" i="12"/>
  <c r="H54" i="12"/>
  <c r="F54" i="27" s="1"/>
  <c r="H56" i="12"/>
  <c r="F56" i="27" s="1"/>
  <c r="H53" i="11"/>
  <c r="E53" i="27" s="1"/>
  <c r="H55" i="11"/>
  <c r="E55" i="27" s="1"/>
  <c r="H80" i="11"/>
  <c r="H54" i="11"/>
  <c r="E54" i="27" s="1"/>
  <c r="H56" i="11"/>
  <c r="E56" i="27" s="1"/>
  <c r="H53" i="3"/>
  <c r="D54" i="27" s="1"/>
  <c r="H55" i="3"/>
  <c r="D56" i="27" s="1"/>
  <c r="H80" i="3"/>
  <c r="D79" i="27" s="1"/>
  <c r="H52" i="3"/>
  <c r="D53" i="27" s="1"/>
  <c r="H54" i="3"/>
  <c r="D55" i="27" s="1"/>
  <c r="H53" i="15"/>
  <c r="I53" i="27" s="1"/>
  <c r="H55" i="15"/>
  <c r="I55" i="27" s="1"/>
  <c r="H54" i="15"/>
  <c r="I54" i="27" s="1"/>
  <c r="B21" i="16"/>
  <c r="G12" i="3" l="1"/>
  <c r="G13" i="3"/>
  <c r="G14" i="3"/>
  <c r="G15" i="3"/>
  <c r="G16" i="3"/>
  <c r="G17" i="3"/>
  <c r="G18" i="3"/>
  <c r="G20" i="3"/>
  <c r="G23" i="3"/>
  <c r="G24" i="3"/>
  <c r="G26" i="3"/>
  <c r="G27" i="3"/>
  <c r="G28" i="3"/>
  <c r="G30" i="3"/>
  <c r="G33" i="3"/>
  <c r="G34" i="3"/>
  <c r="G35" i="3"/>
  <c r="G36" i="3"/>
  <c r="G38" i="3"/>
  <c r="G39" i="3"/>
  <c r="G49" i="3"/>
  <c r="G62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8" i="3"/>
  <c r="F17" i="3"/>
  <c r="F16" i="3"/>
  <c r="F15" i="3"/>
  <c r="F14" i="3"/>
  <c r="F13" i="3"/>
  <c r="F12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29" i="3"/>
  <c r="E28" i="3"/>
  <c r="E27" i="3"/>
  <c r="E26" i="3"/>
  <c r="E25" i="3"/>
  <c r="E24" i="3"/>
  <c r="E23" i="3"/>
  <c r="E22" i="3"/>
  <c r="E21" i="3"/>
  <c r="E20" i="3"/>
  <c r="E18" i="3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F66" i="14"/>
  <c r="F65" i="14"/>
  <c r="F64" i="14"/>
  <c r="F63" i="14"/>
  <c r="G62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G41" i="14"/>
  <c r="G40" i="14"/>
  <c r="F40" i="14"/>
  <c r="F39" i="14"/>
  <c r="F38" i="14"/>
  <c r="F37" i="14"/>
  <c r="F36" i="14"/>
  <c r="D36" i="14"/>
  <c r="G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6" i="14"/>
  <c r="F15" i="14"/>
  <c r="F14" i="14"/>
  <c r="F13" i="14"/>
  <c r="F12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6" i="14"/>
  <c r="E15" i="14"/>
  <c r="E14" i="14"/>
  <c r="E13" i="14"/>
  <c r="E12" i="14"/>
  <c r="G35" i="13"/>
  <c r="G36" i="13"/>
  <c r="G37" i="13"/>
  <c r="G38" i="13"/>
  <c r="G40" i="13"/>
  <c r="G41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2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6" i="13"/>
  <c r="F15" i="13"/>
  <c r="F14" i="13"/>
  <c r="F13" i="13"/>
  <c r="F12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19" i="13"/>
  <c r="E18" i="13"/>
  <c r="E17" i="13"/>
  <c r="E16" i="13"/>
  <c r="E15" i="13"/>
  <c r="E14" i="13"/>
  <c r="E13" i="13"/>
  <c r="E12" i="13"/>
  <c r="G34" i="12"/>
  <c r="G35" i="12"/>
  <c r="G36" i="12"/>
  <c r="G37" i="12"/>
  <c r="G39" i="12"/>
  <c r="G40" i="12"/>
  <c r="G62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2" i="12"/>
  <c r="E21" i="12"/>
  <c r="E20" i="12"/>
  <c r="E19" i="12"/>
  <c r="E18" i="12"/>
  <c r="E16" i="12"/>
  <c r="E15" i="12"/>
  <c r="E14" i="12"/>
  <c r="E13" i="12"/>
  <c r="E12" i="12"/>
  <c r="G34" i="11"/>
  <c r="G36" i="11"/>
  <c r="G37" i="11"/>
  <c r="G39" i="11"/>
  <c r="G4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6" i="11"/>
  <c r="F15" i="11"/>
  <c r="F14" i="11"/>
  <c r="F13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8" i="11"/>
  <c r="E27" i="11"/>
  <c r="E26" i="11"/>
  <c r="E25" i="11"/>
  <c r="E24" i="11"/>
  <c r="E23" i="11"/>
  <c r="E22" i="11"/>
  <c r="E21" i="11"/>
  <c r="E20" i="11"/>
  <c r="E19" i="11"/>
  <c r="E18" i="11"/>
  <c r="D17" i="11"/>
  <c r="E17" i="11"/>
  <c r="E16" i="11"/>
  <c r="E15" i="11"/>
  <c r="E14" i="11"/>
  <c r="E13" i="11"/>
  <c r="E12" i="11"/>
  <c r="E17" i="3"/>
  <c r="E16" i="3"/>
  <c r="E15" i="3"/>
  <c r="E14" i="3"/>
  <c r="E13" i="3"/>
  <c r="E12" i="3"/>
  <c r="D12" i="3"/>
  <c r="B74" i="11" l="1"/>
  <c r="D27" i="3" l="1"/>
  <c r="B73" i="12" l="1"/>
  <c r="B73" i="13"/>
  <c r="B73" i="14"/>
  <c r="B73" i="15"/>
  <c r="B73" i="16"/>
  <c r="B73" i="3"/>
  <c r="C4" i="27" l="1"/>
  <c r="J9" i="27" l="1"/>
  <c r="I9" i="27"/>
  <c r="H9" i="27"/>
  <c r="G9" i="27"/>
  <c r="F9" i="27"/>
  <c r="D18" i="16"/>
  <c r="D16" i="16"/>
  <c r="B67" i="16" l="1"/>
  <c r="B60" i="16"/>
  <c r="B59" i="16"/>
  <c r="B67" i="15"/>
  <c r="B59" i="15"/>
  <c r="B58" i="15"/>
  <c r="B67" i="14"/>
  <c r="B60" i="14"/>
  <c r="B59" i="14"/>
  <c r="B67" i="13"/>
  <c r="B67" i="12"/>
  <c r="B67" i="11"/>
  <c r="B61" i="13"/>
  <c r="B60" i="13"/>
  <c r="B59" i="12"/>
  <c r="B58" i="12"/>
  <c r="B59" i="11"/>
  <c r="B58" i="11"/>
  <c r="B58" i="3"/>
  <c r="B57" i="3"/>
  <c r="B67" i="3"/>
  <c r="D38" i="14" l="1"/>
  <c r="D63" i="14"/>
  <c r="F79" i="16" l="1"/>
  <c r="D79" i="16"/>
  <c r="F78" i="16"/>
  <c r="D78" i="16"/>
  <c r="G77" i="16"/>
  <c r="F77" i="16"/>
  <c r="D77" i="16"/>
  <c r="F76" i="16"/>
  <c r="D76" i="16"/>
  <c r="F75" i="16"/>
  <c r="D75" i="16"/>
  <c r="F74" i="16"/>
  <c r="D74" i="16"/>
  <c r="F73" i="16"/>
  <c r="D73" i="16"/>
  <c r="F72" i="16"/>
  <c r="D72" i="16"/>
  <c r="F71" i="16"/>
  <c r="D71" i="16"/>
  <c r="F70" i="16"/>
  <c r="D70" i="16"/>
  <c r="F69" i="16"/>
  <c r="D69" i="16"/>
  <c r="D68" i="16"/>
  <c r="H68" i="16" s="1"/>
  <c r="J67" i="27" s="1"/>
  <c r="D67" i="16"/>
  <c r="B79" i="16"/>
  <c r="B78" i="16"/>
  <c r="B77" i="16"/>
  <c r="B76" i="16"/>
  <c r="B75" i="16"/>
  <c r="B74" i="16"/>
  <c r="B72" i="16"/>
  <c r="B71" i="16"/>
  <c r="B70" i="16"/>
  <c r="B69" i="16"/>
  <c r="B68" i="16"/>
  <c r="D79" i="15"/>
  <c r="D78" i="15"/>
  <c r="D77" i="15"/>
  <c r="D76" i="15"/>
  <c r="D75" i="15"/>
  <c r="D74" i="15"/>
  <c r="D73" i="15"/>
  <c r="D72" i="15"/>
  <c r="D71" i="15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B79" i="14"/>
  <c r="B78" i="14"/>
  <c r="B77" i="14"/>
  <c r="B76" i="14"/>
  <c r="B75" i="14"/>
  <c r="B74" i="14"/>
  <c r="B72" i="14"/>
  <c r="B71" i="14"/>
  <c r="B69" i="14"/>
  <c r="B68" i="14"/>
  <c r="D70" i="15"/>
  <c r="D69" i="15"/>
  <c r="D68" i="15"/>
  <c r="D67" i="15"/>
  <c r="B79" i="15"/>
  <c r="B78" i="15"/>
  <c r="B77" i="15"/>
  <c r="B76" i="15"/>
  <c r="B75" i="15"/>
  <c r="B74" i="15"/>
  <c r="B72" i="15"/>
  <c r="B71" i="15"/>
  <c r="B70" i="15"/>
  <c r="B69" i="15"/>
  <c r="B68" i="15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B79" i="13"/>
  <c r="B78" i="13"/>
  <c r="B77" i="13"/>
  <c r="B76" i="13"/>
  <c r="B75" i="13"/>
  <c r="B74" i="13"/>
  <c r="B72" i="13"/>
  <c r="B71" i="13"/>
  <c r="B70" i="13"/>
  <c r="B69" i="13"/>
  <c r="B68" i="13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2" i="12"/>
  <c r="B79" i="12"/>
  <c r="B77" i="12"/>
  <c r="B76" i="12"/>
  <c r="B75" i="12"/>
  <c r="B74" i="12"/>
  <c r="B72" i="12"/>
  <c r="B71" i="12"/>
  <c r="B70" i="12"/>
  <c r="B69" i="12"/>
  <c r="B68" i="12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C70" i="11"/>
  <c r="B79" i="11"/>
  <c r="B78" i="11"/>
  <c r="B77" i="11"/>
  <c r="B76" i="11"/>
  <c r="B75" i="11"/>
  <c r="B73" i="11"/>
  <c r="B72" i="11"/>
  <c r="B71" i="11"/>
  <c r="B70" i="11"/>
  <c r="B69" i="11"/>
  <c r="B68" i="11"/>
  <c r="B68" i="3"/>
  <c r="B69" i="3"/>
  <c r="B70" i="3"/>
  <c r="B71" i="3"/>
  <c r="B72" i="3"/>
  <c r="B74" i="3"/>
  <c r="B75" i="3"/>
  <c r="B76" i="3"/>
  <c r="B77" i="3"/>
  <c r="B78" i="3"/>
  <c r="B79" i="3"/>
  <c r="D79" i="3"/>
  <c r="D78" i="3"/>
  <c r="D77" i="3"/>
  <c r="D76" i="3"/>
  <c r="D75" i="3"/>
  <c r="D74" i="3"/>
  <c r="D73" i="3"/>
  <c r="D72" i="3"/>
  <c r="D71" i="3"/>
  <c r="D70" i="3"/>
  <c r="D69" i="3"/>
  <c r="D68" i="3"/>
  <c r="H78" i="16" l="1"/>
  <c r="J77" i="27" s="1"/>
  <c r="H79" i="16"/>
  <c r="J78" i="27" s="1"/>
  <c r="H70" i="16"/>
  <c r="J69" i="27" s="1"/>
  <c r="H71" i="16"/>
  <c r="J70" i="27" s="1"/>
  <c r="H72" i="16"/>
  <c r="J71" i="27" s="1"/>
  <c r="H73" i="16"/>
  <c r="J72" i="27" s="1"/>
  <c r="H74" i="16"/>
  <c r="J73" i="27" s="1"/>
  <c r="H75" i="16"/>
  <c r="J74" i="27" s="1"/>
  <c r="H76" i="16"/>
  <c r="J75" i="27" s="1"/>
  <c r="H77" i="16"/>
  <c r="J76" i="27" s="1"/>
  <c r="H69" i="16"/>
  <c r="J68" i="27" s="1"/>
  <c r="H77" i="3"/>
  <c r="D76" i="27" s="1"/>
  <c r="H78" i="3"/>
  <c r="D77" i="27" s="1"/>
  <c r="H79" i="3"/>
  <c r="D78" i="27" s="1"/>
  <c r="C72" i="16"/>
  <c r="H68" i="11"/>
  <c r="E67" i="27" s="1"/>
  <c r="H69" i="11"/>
  <c r="E68" i="27" s="1"/>
  <c r="H70" i="11"/>
  <c r="E69" i="27" s="1"/>
  <c r="H72" i="11"/>
  <c r="E71" i="27" s="1"/>
  <c r="H75" i="11"/>
  <c r="E74" i="27" s="1"/>
  <c r="H76" i="11"/>
  <c r="E75" i="27" s="1"/>
  <c r="H78" i="11"/>
  <c r="E77" i="27" s="1"/>
  <c r="H68" i="3"/>
  <c r="D67" i="27" s="1"/>
  <c r="H69" i="3"/>
  <c r="D68" i="27" s="1"/>
  <c r="H70" i="3"/>
  <c r="D69" i="27" s="1"/>
  <c r="H71" i="3"/>
  <c r="D70" i="27" s="1"/>
  <c r="H72" i="3"/>
  <c r="D71" i="27" s="1"/>
  <c r="H73" i="3"/>
  <c r="D72" i="27" s="1"/>
  <c r="H74" i="3"/>
  <c r="D73" i="27" s="1"/>
  <c r="H76" i="3"/>
  <c r="D75" i="27" s="1"/>
  <c r="H71" i="11"/>
  <c r="E70" i="27" s="1"/>
  <c r="H74" i="11"/>
  <c r="E73" i="27" s="1"/>
  <c r="H73" i="11"/>
  <c r="E72" i="27" s="1"/>
  <c r="H75" i="3"/>
  <c r="D74" i="27" s="1"/>
  <c r="H79" i="11"/>
  <c r="E78" i="27" s="1"/>
  <c r="H77" i="11"/>
  <c r="E76" i="27" s="1"/>
  <c r="H67" i="11"/>
  <c r="E66" i="27" s="1"/>
  <c r="D12" i="13"/>
  <c r="C12" i="13"/>
  <c r="G12" i="13"/>
  <c r="B12" i="13"/>
  <c r="D17" i="16" l="1"/>
  <c r="D17" i="15"/>
  <c r="D17" i="14"/>
  <c r="D17" i="13"/>
  <c r="D17" i="12"/>
  <c r="D19" i="3"/>
  <c r="C76" i="14" l="1"/>
  <c r="C77" i="14"/>
  <c r="C77" i="13"/>
  <c r="C76" i="13" l="1"/>
  <c r="C74" i="13"/>
  <c r="C75" i="13"/>
  <c r="C79" i="12"/>
  <c r="C78" i="12"/>
  <c r="C75" i="12"/>
  <c r="C77" i="12"/>
  <c r="C76" i="12"/>
  <c r="C79" i="16"/>
  <c r="C78" i="15"/>
  <c r="C79" i="14"/>
  <c r="C78" i="16"/>
  <c r="C79" i="15"/>
  <c r="C78" i="14"/>
  <c r="C79" i="13"/>
  <c r="C78" i="11"/>
  <c r="C78" i="3"/>
  <c r="C78" i="13"/>
  <c r="C79" i="11"/>
  <c r="C79" i="3"/>
  <c r="C77" i="16"/>
  <c r="C77" i="15"/>
  <c r="C77" i="11"/>
  <c r="C76" i="11"/>
  <c r="C77" i="3"/>
  <c r="C76" i="3"/>
  <c r="H12" i="13"/>
  <c r="B18" i="16"/>
  <c r="H16" i="16"/>
  <c r="J20" i="27" s="1"/>
  <c r="D25" i="11"/>
  <c r="C70" i="16" l="1"/>
  <c r="D35" i="12"/>
  <c r="E9" i="27"/>
  <c r="H29" i="16" l="1"/>
  <c r="J34" i="27" s="1"/>
  <c r="H72" i="12"/>
  <c r="F71" i="27" s="1"/>
  <c r="H71" i="12"/>
  <c r="F70" i="27" s="1"/>
  <c r="H68" i="12"/>
  <c r="F67" i="27" s="1"/>
  <c r="H67" i="12"/>
  <c r="F66" i="27" s="1"/>
  <c r="H69" i="12"/>
  <c r="F68" i="27" s="1"/>
  <c r="H70" i="12"/>
  <c r="F69" i="27" s="1"/>
  <c r="H73" i="12"/>
  <c r="F72" i="27" s="1"/>
  <c r="H74" i="12"/>
  <c r="F73" i="27" s="1"/>
  <c r="H76" i="12"/>
  <c r="F75" i="27" s="1"/>
  <c r="H79" i="12"/>
  <c r="F78" i="27" s="1"/>
  <c r="D50" i="12"/>
  <c r="B50" i="12"/>
  <c r="B66" i="12"/>
  <c r="B65" i="12"/>
  <c r="B64" i="12"/>
  <c r="H35" i="12"/>
  <c r="F15" i="27" s="1"/>
  <c r="D30" i="12"/>
  <c r="D29" i="12"/>
  <c r="D28" i="12"/>
  <c r="B28" i="12"/>
  <c r="B29" i="12"/>
  <c r="B30" i="12"/>
  <c r="B35" i="12"/>
  <c r="B25" i="12"/>
  <c r="H78" i="13"/>
  <c r="G77" i="27" s="1"/>
  <c r="H76" i="13"/>
  <c r="G75" i="27" s="1"/>
  <c r="H75" i="13"/>
  <c r="G74" i="27" s="1"/>
  <c r="H71" i="13"/>
  <c r="G70" i="27" s="1"/>
  <c r="H69" i="13"/>
  <c r="G68" i="27" s="1"/>
  <c r="H67" i="13"/>
  <c r="G66" i="27" s="1"/>
  <c r="H68" i="13"/>
  <c r="G67" i="27" s="1"/>
  <c r="H70" i="13"/>
  <c r="G69" i="27" s="1"/>
  <c r="H72" i="13"/>
  <c r="G71" i="27" s="1"/>
  <c r="H73" i="13"/>
  <c r="G72" i="27" s="1"/>
  <c r="H74" i="13"/>
  <c r="G73" i="27" s="1"/>
  <c r="H77" i="13"/>
  <c r="G76" i="27" s="1"/>
  <c r="B66" i="13"/>
  <c r="B65" i="13"/>
  <c r="B64" i="13"/>
  <c r="D31" i="13"/>
  <c r="D30" i="13"/>
  <c r="D29" i="13"/>
  <c r="D28" i="13"/>
  <c r="D36" i="13"/>
  <c r="B36" i="13"/>
  <c r="D51" i="13"/>
  <c r="B51" i="13"/>
  <c r="H69" i="14"/>
  <c r="H68" i="27" s="1"/>
  <c r="H67" i="14"/>
  <c r="H66" i="27" s="1"/>
  <c r="H68" i="14"/>
  <c r="H67" i="27" s="1"/>
  <c r="H70" i="14"/>
  <c r="H69" i="27" s="1"/>
  <c r="H71" i="14"/>
  <c r="H70" i="27" s="1"/>
  <c r="H72" i="14"/>
  <c r="H71" i="27" s="1"/>
  <c r="H73" i="14"/>
  <c r="H72" i="27" s="1"/>
  <c r="H74" i="14"/>
  <c r="H73" i="27" s="1"/>
  <c r="H77" i="14"/>
  <c r="H76" i="27" s="1"/>
  <c r="H78" i="14"/>
  <c r="H77" i="27" s="1"/>
  <c r="B66" i="14"/>
  <c r="B65" i="14"/>
  <c r="B64" i="14"/>
  <c r="B31" i="13"/>
  <c r="B30" i="13"/>
  <c r="B29" i="13"/>
  <c r="B28" i="13"/>
  <c r="D51" i="14"/>
  <c r="B51" i="14"/>
  <c r="H36" i="14"/>
  <c r="H15" i="27" s="1"/>
  <c r="B36" i="14"/>
  <c r="D31" i="14"/>
  <c r="B31" i="14"/>
  <c r="D30" i="14"/>
  <c r="D29" i="14"/>
  <c r="D28" i="14"/>
  <c r="B30" i="14"/>
  <c r="B29" i="14"/>
  <c r="B28" i="14"/>
  <c r="B18" i="14"/>
  <c r="H79" i="15"/>
  <c r="I78" i="27" s="1"/>
  <c r="H68" i="15"/>
  <c r="I67" i="27" s="1"/>
  <c r="H71" i="15"/>
  <c r="I70" i="27" s="1"/>
  <c r="H72" i="15"/>
  <c r="I71" i="27" s="1"/>
  <c r="H73" i="15"/>
  <c r="I72" i="27" s="1"/>
  <c r="H74" i="15"/>
  <c r="I73" i="27" s="1"/>
  <c r="H77" i="15"/>
  <c r="I76" i="27" s="1"/>
  <c r="B66" i="15"/>
  <c r="B65" i="15"/>
  <c r="B64" i="15"/>
  <c r="D35" i="15"/>
  <c r="B35" i="15"/>
  <c r="D50" i="15"/>
  <c r="B50" i="15"/>
  <c r="D30" i="15"/>
  <c r="D29" i="15"/>
  <c r="D28" i="15"/>
  <c r="B30" i="15"/>
  <c r="B29" i="15"/>
  <c r="B28" i="15"/>
  <c r="B64" i="16"/>
  <c r="B65" i="16"/>
  <c r="B66" i="16"/>
  <c r="D66" i="11"/>
  <c r="D65" i="11"/>
  <c r="B66" i="11"/>
  <c r="B65" i="11"/>
  <c r="B64" i="11"/>
  <c r="D50" i="11"/>
  <c r="B50" i="11"/>
  <c r="D35" i="11"/>
  <c r="B35" i="11"/>
  <c r="D36" i="11"/>
  <c r="D27" i="11"/>
  <c r="B28" i="11"/>
  <c r="B27" i="11"/>
  <c r="D66" i="16"/>
  <c r="D65" i="16"/>
  <c r="D64" i="16"/>
  <c r="D51" i="16"/>
  <c r="B51" i="16"/>
  <c r="D37" i="16"/>
  <c r="B37" i="16"/>
  <c r="D36" i="16"/>
  <c r="B36" i="16"/>
  <c r="D35" i="16"/>
  <c r="B35" i="16"/>
  <c r="D34" i="16"/>
  <c r="B34" i="16"/>
  <c r="H17" i="16"/>
  <c r="J21" i="27" s="1"/>
  <c r="H18" i="16"/>
  <c r="J22" i="27" s="1"/>
  <c r="D33" i="16"/>
  <c r="B33" i="16"/>
  <c r="D31" i="16"/>
  <c r="D30" i="16"/>
  <c r="D67" i="3"/>
  <c r="D66" i="3"/>
  <c r="D65" i="3"/>
  <c r="D64" i="3"/>
  <c r="D34" i="3"/>
  <c r="B66" i="3"/>
  <c r="B65" i="3"/>
  <c r="B64" i="3"/>
  <c r="D49" i="3"/>
  <c r="B49" i="3"/>
  <c r="B30" i="3"/>
  <c r="D33" i="3"/>
  <c r="D35" i="3"/>
  <c r="B34" i="3"/>
  <c r="C67" i="15"/>
  <c r="C67" i="14"/>
  <c r="C73" i="15"/>
  <c r="C72" i="15"/>
  <c r="C70" i="15"/>
  <c r="C69" i="15"/>
  <c r="C71" i="15"/>
  <c r="C70" i="14"/>
  <c r="C69" i="14"/>
  <c r="C68" i="15"/>
  <c r="C68" i="14"/>
  <c r="C72" i="12"/>
  <c r="C72" i="11"/>
  <c r="C71" i="11"/>
  <c r="C76" i="15"/>
  <c r="C75" i="15"/>
  <c r="C74" i="15"/>
  <c r="D26" i="11"/>
  <c r="B26" i="11"/>
  <c r="B25" i="11"/>
  <c r="B27" i="3"/>
  <c r="D27" i="16"/>
  <c r="B27" i="16"/>
  <c r="D26" i="16"/>
  <c r="B26" i="16"/>
  <c r="D26" i="14"/>
  <c r="B26" i="14"/>
  <c r="D27" i="14"/>
  <c r="B27" i="14"/>
  <c r="D27" i="13"/>
  <c r="B27" i="13"/>
  <c r="D26" i="13"/>
  <c r="B26" i="13"/>
  <c r="B29" i="11"/>
  <c r="D26" i="15"/>
  <c r="B26" i="15"/>
  <c r="D26" i="12"/>
  <c r="B26" i="12"/>
  <c r="D25" i="15"/>
  <c r="B26" i="3"/>
  <c r="C17" i="14"/>
  <c r="B62" i="12"/>
  <c r="G62" i="11"/>
  <c r="H36" i="15"/>
  <c r="I16" i="27" s="1"/>
  <c r="D32" i="15"/>
  <c r="F17" i="15"/>
  <c r="E17" i="15"/>
  <c r="D18" i="15"/>
  <c r="D16" i="15"/>
  <c r="G38" i="14"/>
  <c r="G37" i="14"/>
  <c r="H35" i="14"/>
  <c r="H16" i="27" s="1"/>
  <c r="D33" i="14"/>
  <c r="F17" i="14"/>
  <c r="E17" i="14"/>
  <c r="D18" i="14"/>
  <c r="D16" i="14"/>
  <c r="D35" i="13"/>
  <c r="F17" i="13"/>
  <c r="D18" i="13"/>
  <c r="D16" i="13"/>
  <c r="D33" i="13"/>
  <c r="E17" i="12"/>
  <c r="D18" i="12"/>
  <c r="D16" i="12"/>
  <c r="D31" i="12"/>
  <c r="D34" i="12"/>
  <c r="D15" i="12"/>
  <c r="D31" i="11"/>
  <c r="D18" i="11"/>
  <c r="D16" i="11"/>
  <c r="D15" i="11"/>
  <c r="B35" i="13"/>
  <c r="B33" i="13"/>
  <c r="B18" i="13"/>
  <c r="B17" i="13"/>
  <c r="B16" i="13"/>
  <c r="B35" i="14"/>
  <c r="B33" i="14"/>
  <c r="B17" i="14"/>
  <c r="B16" i="14"/>
  <c r="B31" i="16"/>
  <c r="B29" i="16"/>
  <c r="B17" i="16"/>
  <c r="B16" i="16"/>
  <c r="B36" i="15"/>
  <c r="B32" i="15"/>
  <c r="B18" i="15"/>
  <c r="B17" i="15"/>
  <c r="B16" i="15"/>
  <c r="H79" i="27"/>
  <c r="H80" i="27"/>
  <c r="B36" i="11"/>
  <c r="B31" i="11"/>
  <c r="B18" i="11"/>
  <c r="B17" i="11"/>
  <c r="B16" i="11"/>
  <c r="B34" i="12"/>
  <c r="B31" i="12"/>
  <c r="B18" i="12"/>
  <c r="B17" i="12"/>
  <c r="B16" i="12"/>
  <c r="D32" i="3"/>
  <c r="D26" i="3"/>
  <c r="D25" i="3"/>
  <c r="B33" i="3"/>
  <c r="B32" i="3"/>
  <c r="C32" i="14"/>
  <c r="C27" i="13"/>
  <c r="C27" i="12"/>
  <c r="G19" i="3"/>
  <c r="F19" i="3"/>
  <c r="E19" i="3"/>
  <c r="D20" i="3"/>
  <c r="D18" i="3"/>
  <c r="D17" i="3"/>
  <c r="C17" i="15"/>
  <c r="C22" i="15"/>
  <c r="C16" i="13"/>
  <c r="C20" i="3"/>
  <c r="B20" i="3"/>
  <c r="B19" i="3"/>
  <c r="B18" i="3"/>
  <c r="B17" i="3"/>
  <c r="D62" i="3"/>
  <c r="B62" i="3"/>
  <c r="B63" i="3"/>
  <c r="E4" i="27"/>
  <c r="D5" i="13"/>
  <c r="G10" i="27" s="1"/>
  <c r="C80" i="27"/>
  <c r="C79" i="27"/>
  <c r="B13" i="27"/>
  <c r="B12" i="27"/>
  <c r="B11" i="27"/>
  <c r="C56" i="14"/>
  <c r="C56" i="13"/>
  <c r="C55" i="12"/>
  <c r="D43" i="13"/>
  <c r="B13" i="3"/>
  <c r="C24" i="16"/>
  <c r="C74" i="14"/>
  <c r="C75" i="14"/>
  <c r="C73" i="14"/>
  <c r="C74" i="12"/>
  <c r="C73" i="12"/>
  <c r="C48" i="14"/>
  <c r="C52" i="14"/>
  <c r="C52" i="13"/>
  <c r="C19" i="13"/>
  <c r="C49" i="13"/>
  <c r="C15" i="3"/>
  <c r="C14" i="14"/>
  <c r="C13" i="14"/>
  <c r="C12" i="14"/>
  <c r="C14" i="13"/>
  <c r="D59" i="12"/>
  <c r="D30" i="11"/>
  <c r="B30" i="11"/>
  <c r="D62" i="15"/>
  <c r="B62" i="15"/>
  <c r="D34" i="13"/>
  <c r="B34" i="13"/>
  <c r="D62" i="11"/>
  <c r="B62" i="11"/>
  <c r="D29" i="3"/>
  <c r="B29" i="3"/>
  <c r="J79" i="27"/>
  <c r="I79" i="27"/>
  <c r="E79" i="27"/>
  <c r="F79" i="27"/>
  <c r="D33" i="15"/>
  <c r="B33" i="15"/>
  <c r="G79" i="27"/>
  <c r="D19" i="12"/>
  <c r="B19" i="12"/>
  <c r="D32" i="11"/>
  <c r="B32" i="11"/>
  <c r="D31" i="3"/>
  <c r="B31" i="3"/>
  <c r="D28" i="3"/>
  <c r="B28" i="3"/>
  <c r="D5" i="16"/>
  <c r="J10" i="27" s="1"/>
  <c r="D21" i="15"/>
  <c r="D37" i="14"/>
  <c r="D63" i="13"/>
  <c r="B32" i="12"/>
  <c r="B48" i="12"/>
  <c r="D46" i="11"/>
  <c r="D37" i="11"/>
  <c r="C37" i="11"/>
  <c r="C63" i="15"/>
  <c r="D60" i="3"/>
  <c r="B12" i="16"/>
  <c r="D12" i="16"/>
  <c r="B13" i="16"/>
  <c r="D13" i="16"/>
  <c r="B14" i="16"/>
  <c r="D14" i="16"/>
  <c r="B15" i="16"/>
  <c r="D15" i="16"/>
  <c r="B19" i="16"/>
  <c r="D19" i="16"/>
  <c r="B20" i="16"/>
  <c r="D20" i="16"/>
  <c r="D21" i="16"/>
  <c r="B22" i="16"/>
  <c r="D22" i="16"/>
  <c r="B23" i="16"/>
  <c r="D23" i="16"/>
  <c r="B24" i="16"/>
  <c r="D24" i="16"/>
  <c r="B25" i="16"/>
  <c r="D25" i="16"/>
  <c r="B28" i="16"/>
  <c r="D28" i="16"/>
  <c r="B30" i="16"/>
  <c r="C30" i="16"/>
  <c r="B32" i="16"/>
  <c r="D32" i="16"/>
  <c r="B38" i="16"/>
  <c r="D38" i="16"/>
  <c r="B39" i="16"/>
  <c r="D39" i="16"/>
  <c r="B40" i="16"/>
  <c r="D40" i="16"/>
  <c r="B41" i="16"/>
  <c r="D41" i="16"/>
  <c r="B42" i="16"/>
  <c r="D42" i="16"/>
  <c r="B43" i="16"/>
  <c r="C43" i="16"/>
  <c r="D43" i="16"/>
  <c r="B44" i="16"/>
  <c r="D44" i="16"/>
  <c r="E44" i="16"/>
  <c r="B45" i="16"/>
  <c r="D45" i="16"/>
  <c r="B46" i="16"/>
  <c r="D46" i="16"/>
  <c r="B47" i="16"/>
  <c r="D47" i="16"/>
  <c r="B48" i="16"/>
  <c r="D48" i="16"/>
  <c r="B49" i="16"/>
  <c r="D49" i="16"/>
  <c r="B50" i="16"/>
  <c r="D50" i="16"/>
  <c r="B52" i="16"/>
  <c r="D52" i="16"/>
  <c r="B53" i="16"/>
  <c r="C53" i="16"/>
  <c r="D53" i="16"/>
  <c r="B54" i="16"/>
  <c r="C54" i="16"/>
  <c r="D54" i="16"/>
  <c r="B55" i="16"/>
  <c r="C55" i="16"/>
  <c r="D55" i="16"/>
  <c r="B56" i="16"/>
  <c r="D56" i="16"/>
  <c r="B57" i="16"/>
  <c r="C57" i="16"/>
  <c r="D57" i="16"/>
  <c r="B58" i="16"/>
  <c r="D58" i="16"/>
  <c r="D59" i="16"/>
  <c r="D60" i="16"/>
  <c r="B61" i="16"/>
  <c r="D61" i="16"/>
  <c r="B62" i="16"/>
  <c r="D62" i="16"/>
  <c r="B63" i="16"/>
  <c r="D63" i="16"/>
  <c r="J80" i="27"/>
  <c r="I10" i="27"/>
  <c r="B12" i="15"/>
  <c r="D12" i="15"/>
  <c r="B13" i="15"/>
  <c r="D13" i="15"/>
  <c r="B14" i="15"/>
  <c r="D14" i="15"/>
  <c r="B15" i="15"/>
  <c r="D15" i="15"/>
  <c r="B19" i="15"/>
  <c r="D19" i="15"/>
  <c r="B20" i="15"/>
  <c r="D20" i="15"/>
  <c r="B21" i="15"/>
  <c r="B22" i="15"/>
  <c r="D22" i="15"/>
  <c r="B23" i="15"/>
  <c r="B24" i="15"/>
  <c r="D24" i="15"/>
  <c r="B25" i="15"/>
  <c r="B27" i="15"/>
  <c r="D27" i="15"/>
  <c r="B31" i="15"/>
  <c r="D31" i="15"/>
  <c r="B34" i="15"/>
  <c r="D34" i="15"/>
  <c r="B37" i="15"/>
  <c r="D37" i="15"/>
  <c r="B38" i="15"/>
  <c r="D38" i="15"/>
  <c r="E38" i="15"/>
  <c r="B39" i="15"/>
  <c r="D39" i="15"/>
  <c r="B40" i="15"/>
  <c r="D40" i="15"/>
  <c r="B41" i="15"/>
  <c r="D41" i="15"/>
  <c r="B42" i="15"/>
  <c r="C42" i="15"/>
  <c r="H42" i="15" s="1"/>
  <c r="I42" i="27" s="1"/>
  <c r="D42" i="15"/>
  <c r="B43" i="15"/>
  <c r="D43" i="15"/>
  <c r="B44" i="15"/>
  <c r="D44" i="15"/>
  <c r="B45" i="15"/>
  <c r="D45" i="15"/>
  <c r="B46" i="15"/>
  <c r="D46" i="15"/>
  <c r="B47" i="15"/>
  <c r="D47" i="15"/>
  <c r="B48" i="15"/>
  <c r="D48" i="15"/>
  <c r="B49" i="15"/>
  <c r="D49" i="15"/>
  <c r="B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D57" i="15"/>
  <c r="D58" i="15"/>
  <c r="D59" i="15"/>
  <c r="B60" i="15"/>
  <c r="D60" i="15"/>
  <c r="B61" i="15"/>
  <c r="D61" i="15"/>
  <c r="B63" i="15"/>
  <c r="D63" i="15"/>
  <c r="I80" i="27"/>
  <c r="H10" i="27"/>
  <c r="B12" i="14"/>
  <c r="D12" i="14"/>
  <c r="B13" i="14"/>
  <c r="D13" i="14"/>
  <c r="B14" i="14"/>
  <c r="D14" i="14"/>
  <c r="B15" i="14"/>
  <c r="D15" i="14"/>
  <c r="B19" i="14"/>
  <c r="D19" i="14"/>
  <c r="B20" i="14"/>
  <c r="D20" i="14"/>
  <c r="B21" i="14"/>
  <c r="D21" i="14"/>
  <c r="B22" i="14"/>
  <c r="D22" i="14"/>
  <c r="B23" i="14"/>
  <c r="D23" i="14"/>
  <c r="B24" i="14"/>
  <c r="D24" i="14"/>
  <c r="B25" i="14"/>
  <c r="D25" i="14"/>
  <c r="B32" i="14"/>
  <c r="D32" i="14"/>
  <c r="B34" i="14"/>
  <c r="D34" i="14"/>
  <c r="B37" i="14"/>
  <c r="B38" i="14"/>
  <c r="B39" i="14"/>
  <c r="D39" i="14"/>
  <c r="B40" i="14"/>
  <c r="D40" i="14"/>
  <c r="B41" i="14"/>
  <c r="D41" i="14"/>
  <c r="B42" i="14"/>
  <c r="D42" i="14"/>
  <c r="B43" i="14"/>
  <c r="C43" i="14"/>
  <c r="H43" i="14" s="1"/>
  <c r="D43" i="14"/>
  <c r="B44" i="14"/>
  <c r="D44" i="14"/>
  <c r="B45" i="14"/>
  <c r="D45" i="14"/>
  <c r="B46" i="14"/>
  <c r="D46" i="14"/>
  <c r="B47" i="14"/>
  <c r="D47" i="14"/>
  <c r="B48" i="14"/>
  <c r="D48" i="14"/>
  <c r="B49" i="14"/>
  <c r="D49" i="14"/>
  <c r="B50" i="14"/>
  <c r="D50" i="14"/>
  <c r="B52" i="14"/>
  <c r="D52" i="14"/>
  <c r="B53" i="14"/>
  <c r="C53" i="14"/>
  <c r="D53" i="14"/>
  <c r="B54" i="14"/>
  <c r="C54" i="14"/>
  <c r="D54" i="14"/>
  <c r="B55" i="14"/>
  <c r="C55" i="14"/>
  <c r="D55" i="14"/>
  <c r="B56" i="14"/>
  <c r="D56" i="14"/>
  <c r="B57" i="14"/>
  <c r="C57" i="14"/>
  <c r="D57" i="14"/>
  <c r="B58" i="14"/>
  <c r="D58" i="14"/>
  <c r="D59" i="14"/>
  <c r="D60" i="14"/>
  <c r="B61" i="14"/>
  <c r="D61" i="14"/>
  <c r="B62" i="14"/>
  <c r="D62" i="14"/>
  <c r="B63" i="14"/>
  <c r="B13" i="13"/>
  <c r="D13" i="13"/>
  <c r="B14" i="13"/>
  <c r="D14" i="13"/>
  <c r="B15" i="13"/>
  <c r="D15" i="13"/>
  <c r="B19" i="13"/>
  <c r="D19" i="13"/>
  <c r="B20" i="13"/>
  <c r="D20" i="13"/>
  <c r="E20" i="13"/>
  <c r="B21" i="13"/>
  <c r="D21" i="13"/>
  <c r="B22" i="13"/>
  <c r="D22" i="13"/>
  <c r="B23" i="13"/>
  <c r="D23" i="13"/>
  <c r="B24" i="13"/>
  <c r="D24" i="13"/>
  <c r="B25" i="13"/>
  <c r="D25" i="13"/>
  <c r="B32" i="13"/>
  <c r="D32" i="13"/>
  <c r="B37" i="13"/>
  <c r="D37" i="13"/>
  <c r="B38" i="13"/>
  <c r="D38" i="13"/>
  <c r="B39" i="13"/>
  <c r="D39" i="13"/>
  <c r="B40" i="13"/>
  <c r="D40" i="13"/>
  <c r="B41" i="13"/>
  <c r="D41" i="13"/>
  <c r="B42" i="13"/>
  <c r="D42" i="13"/>
  <c r="B43" i="13"/>
  <c r="C43" i="13"/>
  <c r="H43" i="13" s="1"/>
  <c r="G42" i="27" s="1"/>
  <c r="B44" i="13"/>
  <c r="D44" i="13"/>
  <c r="B45" i="13"/>
  <c r="D45" i="13"/>
  <c r="B46" i="13"/>
  <c r="D46" i="13"/>
  <c r="B47" i="13"/>
  <c r="D47" i="13"/>
  <c r="B48" i="13"/>
  <c r="D48" i="13"/>
  <c r="B49" i="13"/>
  <c r="D49" i="13"/>
  <c r="B50" i="13"/>
  <c r="D50" i="13"/>
  <c r="B52" i="13"/>
  <c r="D52" i="13"/>
  <c r="B53" i="13"/>
  <c r="C53" i="13"/>
  <c r="D53" i="13"/>
  <c r="B54" i="13"/>
  <c r="C54" i="13"/>
  <c r="D54" i="13"/>
  <c r="B55" i="13"/>
  <c r="C55" i="13"/>
  <c r="D55" i="13"/>
  <c r="B56" i="13"/>
  <c r="D56" i="13"/>
  <c r="B57" i="13"/>
  <c r="C57" i="13"/>
  <c r="D57" i="13"/>
  <c r="B58" i="13"/>
  <c r="D58" i="13"/>
  <c r="B59" i="13"/>
  <c r="D59" i="13"/>
  <c r="D60" i="13"/>
  <c r="D61" i="13"/>
  <c r="B62" i="13"/>
  <c r="D62" i="13"/>
  <c r="B63" i="13"/>
  <c r="G80" i="27"/>
  <c r="D5" i="12"/>
  <c r="F10" i="27" s="1"/>
  <c r="B12" i="12"/>
  <c r="D12" i="12"/>
  <c r="B13" i="12"/>
  <c r="D13" i="12"/>
  <c r="B14" i="12"/>
  <c r="D14" i="12"/>
  <c r="B15" i="12"/>
  <c r="B20" i="12"/>
  <c r="D20" i="12"/>
  <c r="B21" i="12"/>
  <c r="D21" i="12"/>
  <c r="B22" i="12"/>
  <c r="D22" i="12"/>
  <c r="B23" i="12"/>
  <c r="D23" i="12"/>
  <c r="B24" i="12"/>
  <c r="D24" i="12"/>
  <c r="D25" i="12"/>
  <c r="B27" i="12"/>
  <c r="D27" i="12"/>
  <c r="D32" i="12"/>
  <c r="B33" i="12"/>
  <c r="D33" i="12"/>
  <c r="B36" i="12"/>
  <c r="D36" i="12"/>
  <c r="B37" i="12"/>
  <c r="D37" i="12"/>
  <c r="B38" i="12"/>
  <c r="D38" i="12"/>
  <c r="B39" i="12"/>
  <c r="D39" i="12"/>
  <c r="B40" i="12"/>
  <c r="D40" i="12"/>
  <c r="B41" i="12"/>
  <c r="D41" i="12"/>
  <c r="B42" i="12"/>
  <c r="C42" i="12"/>
  <c r="H42" i="12" s="1"/>
  <c r="F42" i="27" s="1"/>
  <c r="D42" i="12"/>
  <c r="B43" i="12"/>
  <c r="D43" i="12"/>
  <c r="B44" i="12"/>
  <c r="D44" i="12"/>
  <c r="B45" i="12"/>
  <c r="D45" i="12"/>
  <c r="B46" i="12"/>
  <c r="D46" i="12"/>
  <c r="B47" i="12"/>
  <c r="D47" i="12"/>
  <c r="D48" i="12"/>
  <c r="B49" i="12"/>
  <c r="D49" i="12"/>
  <c r="B51" i="12"/>
  <c r="D51" i="12"/>
  <c r="B52" i="12"/>
  <c r="C52" i="12"/>
  <c r="D52" i="12"/>
  <c r="B53" i="12"/>
  <c r="C53" i="12"/>
  <c r="D53" i="12"/>
  <c r="B54" i="12"/>
  <c r="C54" i="12"/>
  <c r="D54" i="12"/>
  <c r="B55" i="12"/>
  <c r="D55" i="12"/>
  <c r="B56" i="12"/>
  <c r="C56" i="12"/>
  <c r="D56" i="12"/>
  <c r="B57" i="12"/>
  <c r="D57" i="12"/>
  <c r="D58" i="12"/>
  <c r="B60" i="12"/>
  <c r="D60" i="12"/>
  <c r="B61" i="12"/>
  <c r="D61" i="12"/>
  <c r="B63" i="12"/>
  <c r="D63" i="12"/>
  <c r="F80" i="27"/>
  <c r="D5" i="11"/>
  <c r="E10" i="27" s="1"/>
  <c r="B12" i="11"/>
  <c r="D12" i="11"/>
  <c r="B13" i="11"/>
  <c r="D13" i="11"/>
  <c r="B14" i="11"/>
  <c r="D14" i="11"/>
  <c r="B15" i="11"/>
  <c r="B19" i="11"/>
  <c r="D19" i="11"/>
  <c r="B20" i="11"/>
  <c r="D20" i="11"/>
  <c r="B21" i="11"/>
  <c r="D21" i="11"/>
  <c r="B22" i="11"/>
  <c r="D22" i="11"/>
  <c r="B23" i="11"/>
  <c r="D23" i="11"/>
  <c r="B24" i="11"/>
  <c r="D24" i="11"/>
  <c r="B33" i="11"/>
  <c r="D33" i="11"/>
  <c r="B34" i="11"/>
  <c r="D34" i="11"/>
  <c r="B37" i="11"/>
  <c r="B38" i="11"/>
  <c r="D38" i="11"/>
  <c r="B39" i="11"/>
  <c r="D39" i="11"/>
  <c r="B40" i="11"/>
  <c r="D40" i="11"/>
  <c r="B41" i="11"/>
  <c r="D41" i="11"/>
  <c r="B42" i="11"/>
  <c r="C42" i="11"/>
  <c r="D42" i="11"/>
  <c r="B43" i="11"/>
  <c r="D43" i="11"/>
  <c r="B44" i="11"/>
  <c r="D44" i="11"/>
  <c r="B45" i="11"/>
  <c r="D45" i="11"/>
  <c r="B46" i="11"/>
  <c r="B47" i="11"/>
  <c r="D47" i="11"/>
  <c r="B48" i="11"/>
  <c r="D48" i="11"/>
  <c r="B49" i="11"/>
  <c r="D49" i="11"/>
  <c r="B51" i="11"/>
  <c r="D51" i="11"/>
  <c r="B52" i="11"/>
  <c r="C52" i="11"/>
  <c r="D52" i="11"/>
  <c r="B53" i="11"/>
  <c r="C53" i="11"/>
  <c r="D53" i="11"/>
  <c r="B54" i="11"/>
  <c r="C54" i="11"/>
  <c r="D54" i="11"/>
  <c r="B55" i="11"/>
  <c r="D55" i="11"/>
  <c r="B56" i="11"/>
  <c r="C56" i="11"/>
  <c r="D56" i="11"/>
  <c r="B57" i="11"/>
  <c r="D57" i="11"/>
  <c r="D58" i="11"/>
  <c r="D59" i="11"/>
  <c r="B60" i="11"/>
  <c r="D60" i="11"/>
  <c r="B61" i="11"/>
  <c r="D61" i="11"/>
  <c r="B63" i="11"/>
  <c r="D63" i="11"/>
  <c r="E80" i="27"/>
  <c r="B12" i="3"/>
  <c r="D13" i="3"/>
  <c r="B14" i="3"/>
  <c r="D14" i="3"/>
  <c r="B15" i="3"/>
  <c r="D15" i="3"/>
  <c r="B16" i="3"/>
  <c r="D16" i="3"/>
  <c r="B21" i="3"/>
  <c r="D21" i="3"/>
  <c r="B22" i="3"/>
  <c r="D22" i="3"/>
  <c r="B23" i="3"/>
  <c r="D23" i="3"/>
  <c r="B24" i="3"/>
  <c r="D24" i="3"/>
  <c r="B25" i="3"/>
  <c r="B35" i="3"/>
  <c r="B36" i="3"/>
  <c r="D36" i="3"/>
  <c r="B37" i="3"/>
  <c r="D37" i="3"/>
  <c r="B38" i="3"/>
  <c r="D38" i="3"/>
  <c r="B39" i="3"/>
  <c r="D39" i="3"/>
  <c r="B40" i="3"/>
  <c r="D40" i="3"/>
  <c r="B41" i="3"/>
  <c r="C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D50" i="3"/>
  <c r="B51" i="3"/>
  <c r="C51" i="3"/>
  <c r="D51" i="3"/>
  <c r="B52" i="3"/>
  <c r="C52" i="3"/>
  <c r="D52" i="3"/>
  <c r="B53" i="3"/>
  <c r="C53" i="3"/>
  <c r="D53" i="3"/>
  <c r="B54" i="3"/>
  <c r="D54" i="3"/>
  <c r="B55" i="3"/>
  <c r="C55" i="3"/>
  <c r="D55" i="3"/>
  <c r="B56" i="3"/>
  <c r="D56" i="3"/>
  <c r="D57" i="3"/>
  <c r="D58" i="3"/>
  <c r="B59" i="3"/>
  <c r="D59" i="3"/>
  <c r="B60" i="3"/>
  <c r="B61" i="3"/>
  <c r="D61" i="3"/>
  <c r="C25" i="12"/>
  <c r="C25" i="13"/>
  <c r="C39" i="13"/>
  <c r="C50" i="13"/>
  <c r="C25" i="14"/>
  <c r="C14" i="16"/>
  <c r="C55" i="11"/>
  <c r="C54" i="3"/>
  <c r="C56" i="16"/>
  <c r="C41" i="14"/>
  <c r="C57" i="3"/>
  <c r="C41" i="16"/>
  <c r="C44" i="15"/>
  <c r="H44" i="14" l="1"/>
  <c r="H43" i="27" s="1"/>
  <c r="K71" i="27"/>
  <c r="K67" i="27"/>
  <c r="K72" i="27"/>
  <c r="K70" i="27"/>
  <c r="K73" i="27"/>
  <c r="H41" i="3"/>
  <c r="D42" i="27" s="1"/>
  <c r="H42" i="11"/>
  <c r="E42" i="27" s="1"/>
  <c r="H42" i="27"/>
  <c r="C13" i="13"/>
  <c r="C17" i="13"/>
  <c r="C70" i="13"/>
  <c r="C72" i="13"/>
  <c r="C68" i="13"/>
  <c r="C69" i="13"/>
  <c r="C71" i="13"/>
  <c r="C73" i="13"/>
  <c r="C67" i="13"/>
  <c r="C72" i="14"/>
  <c r="C71" i="14"/>
  <c r="H56" i="16"/>
  <c r="J55" i="27" s="1"/>
  <c r="K55" i="27" s="1"/>
  <c r="H57" i="16"/>
  <c r="J56" i="27" s="1"/>
  <c r="K56" i="27" s="1"/>
  <c r="H54" i="16"/>
  <c r="J53" i="27" s="1"/>
  <c r="K53" i="27" s="1"/>
  <c r="H43" i="16"/>
  <c r="J42" i="27" s="1"/>
  <c r="H55" i="16"/>
  <c r="J54" i="27" s="1"/>
  <c r="K54" i="27" s="1"/>
  <c r="H53" i="16"/>
  <c r="J52" i="27" s="1"/>
  <c r="K52" i="27" s="1"/>
  <c r="G22" i="3"/>
  <c r="H22" i="3" s="1"/>
  <c r="D24" i="27" s="1"/>
  <c r="G21" i="3"/>
  <c r="H21" i="3" s="1"/>
  <c r="D23" i="27" s="1"/>
  <c r="C71" i="12"/>
  <c r="C67" i="12"/>
  <c r="C24" i="12"/>
  <c r="C16" i="3"/>
  <c r="C12" i="12"/>
  <c r="C68" i="12"/>
  <c r="C70" i="12"/>
  <c r="C69" i="12"/>
  <c r="C57" i="15"/>
  <c r="C41" i="15"/>
  <c r="C61" i="14"/>
  <c r="C40" i="14"/>
  <c r="C38" i="14"/>
  <c r="C42" i="13"/>
  <c r="C59" i="11"/>
  <c r="C58" i="14"/>
  <c r="C60" i="15"/>
  <c r="C38" i="15"/>
  <c r="C30" i="15"/>
  <c r="C25" i="15"/>
  <c r="C60" i="16"/>
  <c r="C59" i="16"/>
  <c r="C58" i="16"/>
  <c r="C42" i="16"/>
  <c r="C25" i="16"/>
  <c r="C20" i="16"/>
  <c r="C19" i="16"/>
  <c r="C23" i="15"/>
  <c r="C49" i="15"/>
  <c r="C24" i="15"/>
  <c r="C47" i="15"/>
  <c r="C12" i="15"/>
  <c r="C14" i="15"/>
  <c r="C12" i="16"/>
  <c r="C37" i="16"/>
  <c r="C31" i="14"/>
  <c r="C59" i="3"/>
  <c r="C43" i="3"/>
  <c r="C44" i="11"/>
  <c r="C20" i="11"/>
  <c r="C44" i="12"/>
  <c r="C45" i="13"/>
  <c r="C23" i="14"/>
  <c r="C46" i="16"/>
  <c r="C18" i="11"/>
  <c r="C16" i="11"/>
  <c r="C21" i="15"/>
  <c r="C21" i="16"/>
  <c r="C33" i="14"/>
  <c r="C26" i="14"/>
  <c r="C29" i="14"/>
  <c r="C62" i="15"/>
  <c r="C27" i="15"/>
  <c r="C29" i="16"/>
  <c r="C35" i="16"/>
  <c r="C35" i="14"/>
  <c r="C36" i="15"/>
  <c r="C31" i="16"/>
  <c r="C22" i="14"/>
  <c r="C18" i="14"/>
  <c r="C16" i="14"/>
  <c r="C19" i="14"/>
  <c r="C30" i="14"/>
  <c r="C36" i="16"/>
  <c r="C71" i="3"/>
  <c r="C68" i="16"/>
  <c r="C66" i="14"/>
  <c r="C64" i="14"/>
  <c r="C65" i="15"/>
  <c r="C66" i="16"/>
  <c r="C64" i="16"/>
  <c r="C50" i="15"/>
  <c r="C67" i="16"/>
  <c r="C38" i="16"/>
  <c r="C37" i="15"/>
  <c r="C42" i="14"/>
  <c r="C39" i="14"/>
  <c r="C34" i="14"/>
  <c r="C60" i="14"/>
  <c r="C61" i="15"/>
  <c r="C59" i="15"/>
  <c r="C40" i="15"/>
  <c r="C39" i="15"/>
  <c r="C61" i="16"/>
  <c r="C40" i="16"/>
  <c r="C39" i="16"/>
  <c r="C20" i="15"/>
  <c r="C19" i="15"/>
  <c r="C23" i="16"/>
  <c r="C22" i="16"/>
  <c r="C50" i="16"/>
  <c r="C63" i="16"/>
  <c r="C48" i="16"/>
  <c r="C47" i="16"/>
  <c r="C45" i="16"/>
  <c r="C62" i="11"/>
  <c r="C37" i="14"/>
  <c r="C13" i="15"/>
  <c r="C34" i="15"/>
  <c r="C13" i="16"/>
  <c r="C32" i="16"/>
  <c r="C33" i="15"/>
  <c r="C44" i="3"/>
  <c r="C46" i="12"/>
  <c r="C45" i="12"/>
  <c r="C46" i="13"/>
  <c r="C50" i="14"/>
  <c r="C47" i="14"/>
  <c r="C45" i="14"/>
  <c r="C46" i="15"/>
  <c r="C21" i="11"/>
  <c r="C17" i="11"/>
  <c r="C18" i="15"/>
  <c r="C16" i="15"/>
  <c r="C18" i="16"/>
  <c r="C16" i="16"/>
  <c r="C27" i="14"/>
  <c r="C28" i="14"/>
  <c r="C29" i="15"/>
  <c r="C26" i="15"/>
  <c r="C28" i="16"/>
  <c r="C26" i="16"/>
  <c r="C34" i="16"/>
  <c r="C15" i="14"/>
  <c r="C15" i="15"/>
  <c r="C15" i="16"/>
  <c r="C21" i="14"/>
  <c r="C20" i="14"/>
  <c r="C28" i="15"/>
  <c r="C75" i="16"/>
  <c r="C71" i="16"/>
  <c r="C65" i="14"/>
  <c r="C66" i="15"/>
  <c r="C64" i="15"/>
  <c r="C65" i="16"/>
  <c r="C51" i="14"/>
  <c r="C51" i="16"/>
  <c r="C61" i="13"/>
  <c r="C58" i="13"/>
  <c r="C41" i="12"/>
  <c r="C38" i="12"/>
  <c r="C33" i="12"/>
  <c r="C58" i="11"/>
  <c r="C60" i="11"/>
  <c r="C38" i="11"/>
  <c r="C60" i="3"/>
  <c r="C38" i="3"/>
  <c r="C36" i="3"/>
  <c r="C39" i="3"/>
  <c r="C40" i="11"/>
  <c r="C33" i="11"/>
  <c r="C40" i="12"/>
  <c r="C34" i="13"/>
  <c r="C28" i="3"/>
  <c r="C31" i="3"/>
  <c r="C28" i="11"/>
  <c r="C32" i="11"/>
  <c r="C25" i="11"/>
  <c r="C13" i="11"/>
  <c r="C34" i="11"/>
  <c r="C13" i="3"/>
  <c r="C35" i="3"/>
  <c r="C13" i="12"/>
  <c r="C36" i="12"/>
  <c r="C30" i="12"/>
  <c r="C45" i="3"/>
  <c r="C23" i="3"/>
  <c r="C24" i="3"/>
  <c r="C63" i="11"/>
  <c r="C46" i="11"/>
  <c r="C22" i="11"/>
  <c r="C49" i="12"/>
  <c r="C47" i="12"/>
  <c r="C19" i="12"/>
  <c r="C51" i="12"/>
  <c r="C48" i="13"/>
  <c r="C24" i="13"/>
  <c r="C18" i="3"/>
  <c r="C21" i="12"/>
  <c r="C17" i="12"/>
  <c r="C22" i="13"/>
  <c r="C18" i="13"/>
  <c r="C62" i="12"/>
  <c r="C29" i="13"/>
  <c r="C33" i="3"/>
  <c r="C36" i="11"/>
  <c r="C34" i="12"/>
  <c r="C35" i="13"/>
  <c r="C51" i="11"/>
  <c r="C28" i="12"/>
  <c r="C27" i="3"/>
  <c r="C66" i="3"/>
  <c r="C64" i="3"/>
  <c r="C65" i="11"/>
  <c r="C66" i="12"/>
  <c r="C64" i="12"/>
  <c r="C65" i="13"/>
  <c r="C50" i="11"/>
  <c r="C67" i="3"/>
  <c r="C62" i="13"/>
  <c r="C40" i="13"/>
  <c r="C39" i="12"/>
  <c r="C37" i="12"/>
  <c r="C39" i="11"/>
  <c r="C40" i="3"/>
  <c r="C37" i="3"/>
  <c r="C56" i="3"/>
  <c r="C57" i="11"/>
  <c r="C41" i="11"/>
  <c r="C60" i="12"/>
  <c r="C57" i="12"/>
  <c r="C59" i="12"/>
  <c r="C41" i="13"/>
  <c r="C58" i="15"/>
  <c r="C25" i="3"/>
  <c r="C60" i="13"/>
  <c r="C30" i="11"/>
  <c r="C12" i="11"/>
  <c r="C14" i="11"/>
  <c r="C14" i="3"/>
  <c r="C14" i="12"/>
  <c r="C37" i="13"/>
  <c r="C31" i="13"/>
  <c r="C29" i="11"/>
  <c r="C50" i="3"/>
  <c r="C48" i="3"/>
  <c r="C46" i="3"/>
  <c r="C22" i="3"/>
  <c r="C17" i="3"/>
  <c r="C47" i="11"/>
  <c r="C23" i="11"/>
  <c r="C24" i="11"/>
  <c r="C19" i="11"/>
  <c r="C48" i="12"/>
  <c r="C23" i="12"/>
  <c r="C20" i="12"/>
  <c r="C47" i="13"/>
  <c r="C23" i="13"/>
  <c r="C20" i="13"/>
  <c r="C75" i="11"/>
  <c r="C21" i="3"/>
  <c r="C19" i="3"/>
  <c r="C22" i="12"/>
  <c r="C18" i="12"/>
  <c r="C16" i="12"/>
  <c r="C21" i="13"/>
  <c r="C26" i="3"/>
  <c r="C32" i="12"/>
  <c r="C29" i="12"/>
  <c r="C26" i="12"/>
  <c r="C32" i="13"/>
  <c r="C26" i="13"/>
  <c r="C28" i="13"/>
  <c r="C15" i="11"/>
  <c r="C15" i="12"/>
  <c r="C15" i="13"/>
  <c r="C27" i="11"/>
  <c r="C30" i="13"/>
  <c r="C68" i="11"/>
  <c r="C65" i="3"/>
  <c r="C66" i="11"/>
  <c r="C64" i="11"/>
  <c r="C65" i="12"/>
  <c r="C66" i="13"/>
  <c r="C64" i="13"/>
  <c r="C49" i="3"/>
  <c r="C50" i="12"/>
  <c r="C67" i="11"/>
  <c r="C62" i="16"/>
  <c r="C62" i="14"/>
  <c r="C61" i="12"/>
  <c r="C63" i="13"/>
  <c r="C61" i="11"/>
  <c r="C61" i="3"/>
  <c r="C32" i="15"/>
  <c r="C31" i="12"/>
  <c r="C33" i="13"/>
  <c r="C31" i="11"/>
  <c r="C32" i="3"/>
  <c r="C49" i="16"/>
  <c r="C48" i="15"/>
  <c r="C43" i="15"/>
  <c r="C49" i="14"/>
  <c r="C44" i="14"/>
  <c r="C45" i="11"/>
  <c r="C48" i="11"/>
  <c r="C47" i="3"/>
  <c r="C33" i="16"/>
  <c r="C35" i="15"/>
  <c r="C36" i="14"/>
  <c r="C36" i="13"/>
  <c r="C35" i="12"/>
  <c r="H35" i="11"/>
  <c r="E15" i="27" s="1"/>
  <c r="C34" i="3"/>
  <c r="C63" i="3"/>
  <c r="C69" i="16"/>
  <c r="C76" i="16"/>
  <c r="C74" i="16"/>
  <c r="C73" i="16"/>
  <c r="C69" i="11"/>
  <c r="C74" i="11"/>
  <c r="C73" i="11"/>
  <c r="C30" i="3"/>
  <c r="C62" i="3"/>
  <c r="C75" i="3"/>
  <c r="C29" i="3"/>
  <c r="C58" i="3"/>
  <c r="C68" i="3"/>
  <c r="C72" i="3"/>
  <c r="C73" i="3"/>
  <c r="C74" i="3"/>
  <c r="C70" i="3"/>
  <c r="C69" i="3"/>
  <c r="C12" i="3"/>
  <c r="C12" i="27"/>
  <c r="C44" i="16"/>
  <c r="C45" i="15"/>
  <c r="C46" i="14"/>
  <c r="C44" i="13"/>
  <c r="C43" i="12"/>
  <c r="C43" i="11"/>
  <c r="C42" i="3"/>
  <c r="C59" i="14"/>
  <c r="C52" i="16"/>
  <c r="C59" i="13"/>
  <c r="C63" i="12"/>
  <c r="C63" i="14"/>
  <c r="C49" i="11"/>
  <c r="H16" i="15"/>
  <c r="I20" i="27" s="1"/>
  <c r="H27" i="3"/>
  <c r="D30" i="27" s="1"/>
  <c r="H28" i="11"/>
  <c r="E29" i="27" s="1"/>
  <c r="H66" i="15"/>
  <c r="I65" i="27" s="1"/>
  <c r="H27" i="14"/>
  <c r="H31" i="27" s="1"/>
  <c r="H25" i="11"/>
  <c r="E27" i="27" s="1"/>
  <c r="H38" i="16"/>
  <c r="J37" i="27" s="1"/>
  <c r="H13" i="16"/>
  <c r="J12" i="27" s="1"/>
  <c r="H49" i="3"/>
  <c r="D50" i="27" s="1"/>
  <c r="C58" i="12"/>
  <c r="H27" i="13"/>
  <c r="G32" i="27" s="1"/>
  <c r="H46" i="16"/>
  <c r="J45" i="27" s="1"/>
  <c r="H35" i="13"/>
  <c r="G16" i="27" s="1"/>
  <c r="H38" i="14"/>
  <c r="H37" i="27" s="1"/>
  <c r="H62" i="11"/>
  <c r="E32" i="27" s="1"/>
  <c r="H14" i="14"/>
  <c r="H13" i="27" s="1"/>
  <c r="H57" i="15"/>
  <c r="I57" i="27" s="1"/>
  <c r="H34" i="15"/>
  <c r="I14" i="27" s="1"/>
  <c r="H22" i="15"/>
  <c r="I24" i="27" s="1"/>
  <c r="H37" i="3"/>
  <c r="D38" i="27" s="1"/>
  <c r="H18" i="14"/>
  <c r="H22" i="27" s="1"/>
  <c r="H31" i="3"/>
  <c r="D33" i="27" s="1"/>
  <c r="H66" i="16"/>
  <c r="J65" i="27" s="1"/>
  <c r="H29" i="11"/>
  <c r="E36" i="27" s="1"/>
  <c r="H30" i="16"/>
  <c r="J35" i="27" s="1"/>
  <c r="H31" i="16"/>
  <c r="J16" i="27" s="1"/>
  <c r="H37" i="14"/>
  <c r="H14" i="27" s="1"/>
  <c r="H29" i="14"/>
  <c r="H29" i="27" s="1"/>
  <c r="H34" i="13"/>
  <c r="G35" i="27" s="1"/>
  <c r="H31" i="11"/>
  <c r="E34" i="27" s="1"/>
  <c r="H19" i="15"/>
  <c r="I18" i="27" s="1"/>
  <c r="H20" i="15"/>
  <c r="I19" i="27" s="1"/>
  <c r="H23" i="15"/>
  <c r="I25" i="27" s="1"/>
  <c r="H40" i="15"/>
  <c r="I40" i="27" s="1"/>
  <c r="H27" i="15"/>
  <c r="I29" i="27" s="1"/>
  <c r="H30" i="11"/>
  <c r="E31" i="27" s="1"/>
  <c r="H25" i="16"/>
  <c r="J27" i="27" s="1"/>
  <c r="H50" i="3"/>
  <c r="D51" i="27" s="1"/>
  <c r="H48" i="3"/>
  <c r="D49" i="27" s="1"/>
  <c r="H47" i="3"/>
  <c r="D48" i="27" s="1"/>
  <c r="H46" i="3"/>
  <c r="D47" i="27" s="1"/>
  <c r="H45" i="3"/>
  <c r="D46" i="27" s="1"/>
  <c r="H44" i="3"/>
  <c r="D45" i="27" s="1"/>
  <c r="H43" i="3"/>
  <c r="D44" i="27" s="1"/>
  <c r="H35" i="3"/>
  <c r="D14" i="27" s="1"/>
  <c r="H63" i="11"/>
  <c r="E58" i="27" s="1"/>
  <c r="H33" i="14"/>
  <c r="H34" i="27" s="1"/>
  <c r="H32" i="15"/>
  <c r="I34" i="27" s="1"/>
  <c r="H36" i="16"/>
  <c r="J30" i="27" s="1"/>
  <c r="H14" i="3"/>
  <c r="D13" i="27" s="1"/>
  <c r="H75" i="14"/>
  <c r="H74" i="27" s="1"/>
  <c r="H20" i="3"/>
  <c r="D22" i="27" s="1"/>
  <c r="H35" i="16"/>
  <c r="J29" i="27" s="1"/>
  <c r="H50" i="16"/>
  <c r="J49" i="27" s="1"/>
  <c r="H48" i="16"/>
  <c r="J47" i="27" s="1"/>
  <c r="H41" i="16"/>
  <c r="J40" i="27" s="1"/>
  <c r="H21" i="16"/>
  <c r="J23" i="27" s="1"/>
  <c r="H18" i="13"/>
  <c r="G22" i="27" s="1"/>
  <c r="H32" i="16"/>
  <c r="J14" i="27" s="1"/>
  <c r="H41" i="15"/>
  <c r="I41" i="27" s="1"/>
  <c r="H20" i="16"/>
  <c r="J19" i="27" s="1"/>
  <c r="H66" i="11"/>
  <c r="E65" i="27" s="1"/>
  <c r="H26" i="15"/>
  <c r="I28" i="27" s="1"/>
  <c r="H14" i="15"/>
  <c r="I13" i="27" s="1"/>
  <c r="H13" i="15"/>
  <c r="I12" i="27" s="1"/>
  <c r="H29" i="15"/>
  <c r="I31" i="27" s="1"/>
  <c r="H75" i="15"/>
  <c r="I74" i="27" s="1"/>
  <c r="H52" i="14"/>
  <c r="H51" i="27" s="1"/>
  <c r="H40" i="14"/>
  <c r="H39" i="27" s="1"/>
  <c r="H39" i="14"/>
  <c r="H38" i="27" s="1"/>
  <c r="H22" i="14"/>
  <c r="H24" i="27" s="1"/>
  <c r="H16" i="14"/>
  <c r="H20" i="27" s="1"/>
  <c r="H37" i="13"/>
  <c r="G14" i="27" s="1"/>
  <c r="H17" i="13"/>
  <c r="G21" i="27" s="1"/>
  <c r="H26" i="13"/>
  <c r="G31" i="27" s="1"/>
  <c r="H34" i="11"/>
  <c r="E14" i="27" s="1"/>
  <c r="H14" i="16"/>
  <c r="J13" i="27" s="1"/>
  <c r="H42" i="13"/>
  <c r="G41" i="27" s="1"/>
  <c r="H58" i="14"/>
  <c r="H57" i="27" s="1"/>
  <c r="H49" i="15"/>
  <c r="I49" i="27" s="1"/>
  <c r="H48" i="15"/>
  <c r="I48" i="27" s="1"/>
  <c r="H42" i="16"/>
  <c r="J41" i="27" s="1"/>
  <c r="H32" i="11"/>
  <c r="E33" i="27" s="1"/>
  <c r="H28" i="3"/>
  <c r="D31" i="27" s="1"/>
  <c r="H38" i="3"/>
  <c r="D39" i="27" s="1"/>
  <c r="H61" i="16"/>
  <c r="J60" i="27" s="1"/>
  <c r="H33" i="16"/>
  <c r="J15" i="27" s="1"/>
  <c r="H57" i="11"/>
  <c r="E57" i="27" s="1"/>
  <c r="H51" i="11"/>
  <c r="E51" i="27" s="1"/>
  <c r="H49" i="11"/>
  <c r="E49" i="27" s="1"/>
  <c r="H48" i="11"/>
  <c r="E48" i="27" s="1"/>
  <c r="H47" i="11"/>
  <c r="E47" i="27" s="1"/>
  <c r="H41" i="11"/>
  <c r="E41" i="27" s="1"/>
  <c r="H40" i="11"/>
  <c r="E40" i="27" s="1"/>
  <c r="H65" i="11"/>
  <c r="E64" i="27" s="1"/>
  <c r="H13" i="3"/>
  <c r="D12" i="27" s="1"/>
  <c r="C11" i="27"/>
  <c r="H57" i="3"/>
  <c r="D62" i="27" s="1"/>
  <c r="H40" i="3"/>
  <c r="D41" i="27" s="1"/>
  <c r="H37" i="15"/>
  <c r="I37" i="27" s="1"/>
  <c r="H63" i="15"/>
  <c r="I58" i="27" s="1"/>
  <c r="H19" i="16"/>
  <c r="J18" i="27" s="1"/>
  <c r="H24" i="16"/>
  <c r="J26" i="27" s="1"/>
  <c r="H44" i="16"/>
  <c r="J43" i="27" s="1"/>
  <c r="H34" i="16"/>
  <c r="J28" i="27" s="1"/>
  <c r="H19" i="3"/>
  <c r="D21" i="27" s="1"/>
  <c r="H18" i="3"/>
  <c r="D20" i="27" s="1"/>
  <c r="H12" i="11"/>
  <c r="E11" i="27" s="1"/>
  <c r="H51" i="16"/>
  <c r="J50" i="27" s="1"/>
  <c r="H65" i="16"/>
  <c r="J64" i="27" s="1"/>
  <c r="H67" i="16"/>
  <c r="J66" i="27" s="1"/>
  <c r="H24" i="3"/>
  <c r="D26" i="27" s="1"/>
  <c r="H19" i="11"/>
  <c r="E18" i="27" s="1"/>
  <c r="H20" i="11"/>
  <c r="E19" i="27" s="1"/>
  <c r="H23" i="11"/>
  <c r="E25" i="27" s="1"/>
  <c r="H59" i="11"/>
  <c r="E59" i="27" s="1"/>
  <c r="H60" i="11"/>
  <c r="E60" i="27" s="1"/>
  <c r="H42" i="3"/>
  <c r="D43" i="27" s="1"/>
  <c r="H39" i="13"/>
  <c r="G38" i="27" s="1"/>
  <c r="H38" i="13"/>
  <c r="G37" i="27" s="1"/>
  <c r="H13" i="13"/>
  <c r="G12" i="27" s="1"/>
  <c r="H63" i="14"/>
  <c r="H58" i="27" s="1"/>
  <c r="H62" i="14"/>
  <c r="H61" i="27" s="1"/>
  <c r="H45" i="14"/>
  <c r="H44" i="27" s="1"/>
  <c r="H34" i="14"/>
  <c r="H35" i="27" s="1"/>
  <c r="H21" i="15"/>
  <c r="I23" i="27" s="1"/>
  <c r="H63" i="3"/>
  <c r="D29" i="27" s="1"/>
  <c r="H16" i="11"/>
  <c r="E20" i="27" s="1"/>
  <c r="H18" i="11"/>
  <c r="E22" i="27" s="1"/>
  <c r="H17" i="11"/>
  <c r="E21" i="27" s="1"/>
  <c r="H16" i="12"/>
  <c r="F20" i="27" s="1"/>
  <c r="H33" i="13"/>
  <c r="G34" i="27" s="1"/>
  <c r="H16" i="13"/>
  <c r="G20" i="27" s="1"/>
  <c r="H17" i="14"/>
  <c r="H21" i="27" s="1"/>
  <c r="H18" i="15"/>
  <c r="I22" i="27" s="1"/>
  <c r="H26" i="11"/>
  <c r="E28" i="27" s="1"/>
  <c r="H66" i="3"/>
  <c r="D65" i="27" s="1"/>
  <c r="H52" i="16"/>
  <c r="J51" i="27" s="1"/>
  <c r="H49" i="16"/>
  <c r="J48" i="27" s="1"/>
  <c r="H47" i="16"/>
  <c r="J46" i="27" s="1"/>
  <c r="H45" i="16"/>
  <c r="J44" i="27" s="1"/>
  <c r="H39" i="16"/>
  <c r="J38" i="27" s="1"/>
  <c r="H22" i="16"/>
  <c r="J24" i="27" s="1"/>
  <c r="H33" i="15"/>
  <c r="I36" i="27" s="1"/>
  <c r="H12" i="15"/>
  <c r="I11" i="27" s="1"/>
  <c r="H17" i="15"/>
  <c r="I21" i="27" s="1"/>
  <c r="H48" i="14"/>
  <c r="H47" i="27" s="1"/>
  <c r="H47" i="14"/>
  <c r="H46" i="27" s="1"/>
  <c r="H21" i="14"/>
  <c r="H23" i="27" s="1"/>
  <c r="H50" i="13"/>
  <c r="G49" i="27" s="1"/>
  <c r="G11" i="27"/>
  <c r="H44" i="11"/>
  <c r="E44" i="27" s="1"/>
  <c r="H38" i="11"/>
  <c r="E38" i="27" s="1"/>
  <c r="H33" i="11"/>
  <c r="E35" i="27" s="1"/>
  <c r="H13" i="11"/>
  <c r="E12" i="27" s="1"/>
  <c r="H36" i="3"/>
  <c r="D37" i="27" s="1"/>
  <c r="H25" i="3"/>
  <c r="D27" i="27" s="1"/>
  <c r="H12" i="3"/>
  <c r="D11" i="27" s="1"/>
  <c r="H43" i="11"/>
  <c r="E43" i="27" s="1"/>
  <c r="H22" i="11"/>
  <c r="E24" i="27" s="1"/>
  <c r="H63" i="13"/>
  <c r="G61" i="27" s="1"/>
  <c r="H61" i="14"/>
  <c r="H60" i="27" s="1"/>
  <c r="H15" i="11"/>
  <c r="E17" i="27" s="1"/>
  <c r="H21" i="11"/>
  <c r="E23" i="27" s="1"/>
  <c r="H32" i="13"/>
  <c r="G33" i="27" s="1"/>
  <c r="H40" i="13"/>
  <c r="G39" i="27" s="1"/>
  <c r="C26" i="27"/>
  <c r="H60" i="3"/>
  <c r="D60" i="27" s="1"/>
  <c r="H23" i="14"/>
  <c r="H25" i="27" s="1"/>
  <c r="H24" i="11"/>
  <c r="E26" i="27" s="1"/>
  <c r="H32" i="14"/>
  <c r="H33" i="27" s="1"/>
  <c r="H24" i="13"/>
  <c r="G26" i="27" s="1"/>
  <c r="H29" i="3"/>
  <c r="D35" i="27" s="1"/>
  <c r="H39" i="11"/>
  <c r="E39" i="27" s="1"/>
  <c r="H61" i="15"/>
  <c r="I61" i="27" s="1"/>
  <c r="H47" i="15"/>
  <c r="I47" i="27" s="1"/>
  <c r="H46" i="15"/>
  <c r="I46" i="27" s="1"/>
  <c r="H63" i="16"/>
  <c r="J58" i="27" s="1"/>
  <c r="H60" i="16"/>
  <c r="J59" i="27" s="1"/>
  <c r="H59" i="16"/>
  <c r="J62" i="27" s="1"/>
  <c r="H58" i="16"/>
  <c r="J57" i="27" s="1"/>
  <c r="H40" i="16"/>
  <c r="J39" i="27" s="1"/>
  <c r="H28" i="16"/>
  <c r="J33" i="27" s="1"/>
  <c r="H23" i="16"/>
  <c r="J25" i="27" s="1"/>
  <c r="H15" i="16"/>
  <c r="J17" i="27" s="1"/>
  <c r="H12" i="16"/>
  <c r="J11" i="27" s="1"/>
  <c r="C24" i="14"/>
  <c r="H62" i="3"/>
  <c r="D32" i="27" s="1"/>
  <c r="C17" i="16"/>
  <c r="H36" i="11"/>
  <c r="E16" i="27" s="1"/>
  <c r="H59" i="3"/>
  <c r="D58" i="27" s="1"/>
  <c r="H56" i="3"/>
  <c r="D57" i="27" s="1"/>
  <c r="H23" i="3"/>
  <c r="D25" i="27" s="1"/>
  <c r="H45" i="11"/>
  <c r="E45" i="27" s="1"/>
  <c r="H25" i="14"/>
  <c r="H27" i="27" s="1"/>
  <c r="H46" i="11"/>
  <c r="E46" i="27" s="1"/>
  <c r="H62" i="13"/>
  <c r="G60" i="27" s="1"/>
  <c r="C26" i="11"/>
  <c r="C27" i="16"/>
  <c r="H27" i="16"/>
  <c r="J32" i="27" s="1"/>
  <c r="D10" i="27"/>
  <c r="H37" i="16"/>
  <c r="J36" i="27" s="1"/>
  <c r="H64" i="15"/>
  <c r="I63" i="27" s="1"/>
  <c r="H69" i="15"/>
  <c r="I68" i="27" s="1"/>
  <c r="K68" i="27" s="1"/>
  <c r="H78" i="15"/>
  <c r="I77" i="27" s="1"/>
  <c r="H65" i="3"/>
  <c r="D64" i="27" s="1"/>
  <c r="H67" i="3"/>
  <c r="D66" i="27" s="1"/>
  <c r="H64" i="16"/>
  <c r="J63" i="27" s="1"/>
  <c r="H60" i="15"/>
  <c r="I60" i="27" s="1"/>
  <c r="H58" i="15"/>
  <c r="I62" i="27" s="1"/>
  <c r="H51" i="15"/>
  <c r="I51" i="27" s="1"/>
  <c r="H45" i="15"/>
  <c r="I45" i="27" s="1"/>
  <c r="H44" i="15"/>
  <c r="I44" i="27" s="1"/>
  <c r="H43" i="15"/>
  <c r="I43" i="27" s="1"/>
  <c r="H38" i="15"/>
  <c r="I38" i="27" s="1"/>
  <c r="H31" i="15"/>
  <c r="I33" i="27" s="1"/>
  <c r="H59" i="15"/>
  <c r="I59" i="27" s="1"/>
  <c r="H25" i="15"/>
  <c r="I27" i="27" s="1"/>
  <c r="H39" i="15"/>
  <c r="I39" i="27" s="1"/>
  <c r="H30" i="15"/>
  <c r="I35" i="27" s="1"/>
  <c r="H65" i="15"/>
  <c r="I64" i="27" s="1"/>
  <c r="H67" i="15"/>
  <c r="I66" i="27" s="1"/>
  <c r="H70" i="15"/>
  <c r="I69" i="27" s="1"/>
  <c r="K69" i="27" s="1"/>
  <c r="H76" i="15"/>
  <c r="I75" i="27" s="1"/>
  <c r="H50" i="14"/>
  <c r="H49" i="27" s="1"/>
  <c r="H49" i="14"/>
  <c r="H48" i="27" s="1"/>
  <c r="H42" i="14"/>
  <c r="H41" i="27" s="1"/>
  <c r="H13" i="14"/>
  <c r="H12" i="27" s="1"/>
  <c r="H12" i="14"/>
  <c r="H11" i="27" s="1"/>
  <c r="H46" i="14"/>
  <c r="H45" i="27" s="1"/>
  <c r="H46" i="13"/>
  <c r="G45" i="27" s="1"/>
  <c r="H45" i="13"/>
  <c r="G44" i="27" s="1"/>
  <c r="H44" i="13"/>
  <c r="G43" i="27" s="1"/>
  <c r="H25" i="13"/>
  <c r="G27" i="27" s="1"/>
  <c r="H22" i="13"/>
  <c r="G24" i="27" s="1"/>
  <c r="H19" i="13"/>
  <c r="G18" i="27" s="1"/>
  <c r="H15" i="13"/>
  <c r="G17" i="27" s="1"/>
  <c r="H14" i="13"/>
  <c r="G13" i="27" s="1"/>
  <c r="H39" i="3"/>
  <c r="D40" i="27" s="1"/>
  <c r="H15" i="3"/>
  <c r="D17" i="27" s="1"/>
  <c r="H58" i="3"/>
  <c r="D59" i="27" s="1"/>
  <c r="H17" i="3"/>
  <c r="D19" i="27" s="1"/>
  <c r="H16" i="3"/>
  <c r="D18" i="27" s="1"/>
  <c r="H32" i="3"/>
  <c r="D34" i="27" s="1"/>
  <c r="H33" i="3"/>
  <c r="D16" i="27" s="1"/>
  <c r="H30" i="14"/>
  <c r="H30" i="27" s="1"/>
  <c r="H24" i="15"/>
  <c r="I26" i="27" s="1"/>
  <c r="H62" i="15"/>
  <c r="I32" i="27" s="1"/>
  <c r="H19" i="14"/>
  <c r="H18" i="27" s="1"/>
  <c r="H41" i="14"/>
  <c r="H40" i="27" s="1"/>
  <c r="H24" i="14"/>
  <c r="H26" i="27" s="1"/>
  <c r="H60" i="14"/>
  <c r="H59" i="27" s="1"/>
  <c r="H20" i="14"/>
  <c r="H19" i="27" s="1"/>
  <c r="H20" i="13"/>
  <c r="G19" i="27" s="1"/>
  <c r="H62" i="16"/>
  <c r="J61" i="27" s="1"/>
  <c r="H61" i="11"/>
  <c r="E61" i="27" s="1"/>
  <c r="H26" i="16"/>
  <c r="J31" i="27" s="1"/>
  <c r="H58" i="11"/>
  <c r="E62" i="27" s="1"/>
  <c r="H26" i="14"/>
  <c r="H32" i="27" s="1"/>
  <c r="H26" i="3"/>
  <c r="D28" i="27" s="1"/>
  <c r="H27" i="11"/>
  <c r="E30" i="27" s="1"/>
  <c r="H51" i="14"/>
  <c r="H50" i="27" s="1"/>
  <c r="H52" i="13"/>
  <c r="G51" i="27" s="1"/>
  <c r="H49" i="13"/>
  <c r="G48" i="27" s="1"/>
  <c r="H21" i="13"/>
  <c r="G23" i="27" s="1"/>
  <c r="H61" i="3"/>
  <c r="D61" i="27" s="1"/>
  <c r="H30" i="3"/>
  <c r="D36" i="27" s="1"/>
  <c r="H59" i="14"/>
  <c r="H62" i="27" s="1"/>
  <c r="H37" i="11"/>
  <c r="E37" i="27" s="1"/>
  <c r="H28" i="14"/>
  <c r="H28" i="27" s="1"/>
  <c r="H29" i="13"/>
  <c r="G29" i="27" s="1"/>
  <c r="H65" i="12"/>
  <c r="F64" i="27" s="1"/>
  <c r="H77" i="12"/>
  <c r="F76" i="27" s="1"/>
  <c r="K76" i="27" s="1"/>
  <c r="H15" i="15"/>
  <c r="I17" i="27" s="1"/>
  <c r="H58" i="13"/>
  <c r="G57" i="27" s="1"/>
  <c r="H48" i="13"/>
  <c r="G47" i="27" s="1"/>
  <c r="H59" i="13"/>
  <c r="G58" i="27" s="1"/>
  <c r="H60" i="13"/>
  <c r="G59" i="27" s="1"/>
  <c r="H61" i="13"/>
  <c r="G62" i="27" s="1"/>
  <c r="H47" i="13"/>
  <c r="G46" i="27" s="1"/>
  <c r="H57" i="12"/>
  <c r="F57" i="27" s="1"/>
  <c r="H50" i="12"/>
  <c r="F50" i="27" s="1"/>
  <c r="K80" i="27"/>
  <c r="H50" i="11"/>
  <c r="E50" i="27" s="1"/>
  <c r="H28" i="15"/>
  <c r="I30" i="27" s="1"/>
  <c r="H50" i="15"/>
  <c r="I50" i="27" s="1"/>
  <c r="H35" i="15"/>
  <c r="I15" i="27" s="1"/>
  <c r="K79" i="27"/>
  <c r="C51" i="15"/>
  <c r="H14" i="11"/>
  <c r="E13" i="27" s="1"/>
  <c r="C13" i="27"/>
  <c r="H41" i="13"/>
  <c r="G40" i="27" s="1"/>
  <c r="H23" i="13"/>
  <c r="G25" i="27" s="1"/>
  <c r="H31" i="12"/>
  <c r="F34" i="27" s="1"/>
  <c r="H64" i="11"/>
  <c r="E63" i="27" s="1"/>
  <c r="H64" i="3"/>
  <c r="D63" i="27" s="1"/>
  <c r="H15" i="14"/>
  <c r="H17" i="27" s="1"/>
  <c r="H26" i="12"/>
  <c r="F28" i="27" s="1"/>
  <c r="H65" i="13"/>
  <c r="G64" i="27" s="1"/>
  <c r="H66" i="13"/>
  <c r="G65" i="27" s="1"/>
  <c r="H64" i="13"/>
  <c r="G63" i="27" s="1"/>
  <c r="C51" i="13"/>
  <c r="H64" i="12"/>
  <c r="F63" i="27" s="1"/>
  <c r="H31" i="14"/>
  <c r="H36" i="27" s="1"/>
  <c r="H64" i="14"/>
  <c r="H63" i="27" s="1"/>
  <c r="H65" i="14"/>
  <c r="H64" i="27" s="1"/>
  <c r="H66" i="14"/>
  <c r="H65" i="27" s="1"/>
  <c r="H34" i="3"/>
  <c r="D15" i="27" s="1"/>
  <c r="H78" i="12"/>
  <c r="F77" i="27" s="1"/>
  <c r="H75" i="12"/>
  <c r="F74" i="27" s="1"/>
  <c r="H66" i="12"/>
  <c r="F65" i="27" s="1"/>
  <c r="H30" i="12"/>
  <c r="F36" i="27" s="1"/>
  <c r="H29" i="12"/>
  <c r="F31" i="27" s="1"/>
  <c r="H28" i="12"/>
  <c r="F30" i="27" s="1"/>
  <c r="H47" i="12"/>
  <c r="F47" i="27" s="1"/>
  <c r="H41" i="12"/>
  <c r="F41" i="27" s="1"/>
  <c r="H38" i="12"/>
  <c r="F38" i="27" s="1"/>
  <c r="H51" i="12"/>
  <c r="F51" i="27" s="1"/>
  <c r="H60" i="12"/>
  <c r="F60" i="27" s="1"/>
  <c r="H23" i="12"/>
  <c r="F25" i="27" s="1"/>
  <c r="H15" i="12"/>
  <c r="F17" i="27" s="1"/>
  <c r="H19" i="12"/>
  <c r="F18" i="27" s="1"/>
  <c r="H13" i="12"/>
  <c r="F12" i="27" s="1"/>
  <c r="H40" i="12"/>
  <c r="F40" i="27" s="1"/>
  <c r="H63" i="12"/>
  <c r="F58" i="27" s="1"/>
  <c r="H48" i="12"/>
  <c r="F48" i="27" s="1"/>
  <c r="H46" i="12"/>
  <c r="F46" i="27" s="1"/>
  <c r="H44" i="12"/>
  <c r="F44" i="27" s="1"/>
  <c r="H24" i="12"/>
  <c r="F26" i="27" s="1"/>
  <c r="H58" i="12"/>
  <c r="F62" i="27" s="1"/>
  <c r="H22" i="12"/>
  <c r="F24" i="27" s="1"/>
  <c r="H34" i="12"/>
  <c r="F16" i="27" s="1"/>
  <c r="H18" i="12"/>
  <c r="F22" i="27" s="1"/>
  <c r="H17" i="12"/>
  <c r="F21" i="27" s="1"/>
  <c r="H61" i="12"/>
  <c r="F61" i="27" s="1"/>
  <c r="H62" i="12"/>
  <c r="F32" i="27" s="1"/>
  <c r="H49" i="12"/>
  <c r="F49" i="27" s="1"/>
  <c r="H45" i="12"/>
  <c r="F45" i="27" s="1"/>
  <c r="H39" i="12"/>
  <c r="F39" i="27" s="1"/>
  <c r="H36" i="12"/>
  <c r="F14" i="27" s="1"/>
  <c r="H33" i="12"/>
  <c r="F35" i="27" s="1"/>
  <c r="H32" i="12"/>
  <c r="F33" i="27" s="1"/>
  <c r="H14" i="12"/>
  <c r="F13" i="27" s="1"/>
  <c r="H12" i="12"/>
  <c r="F11" i="27" s="1"/>
  <c r="H37" i="12"/>
  <c r="F37" i="27" s="1"/>
  <c r="H21" i="12"/>
  <c r="F23" i="27" s="1"/>
  <c r="H43" i="12"/>
  <c r="F43" i="27" s="1"/>
  <c r="H25" i="12"/>
  <c r="F27" i="27" s="1"/>
  <c r="H59" i="12"/>
  <c r="F59" i="27" s="1"/>
  <c r="H27" i="12"/>
  <c r="F29" i="27" s="1"/>
  <c r="H20" i="12"/>
  <c r="F19" i="27" s="1"/>
  <c r="H79" i="13"/>
  <c r="G78" i="27" s="1"/>
  <c r="H36" i="13"/>
  <c r="G15" i="27" s="1"/>
  <c r="H28" i="13"/>
  <c r="G28" i="27" s="1"/>
  <c r="H31" i="13"/>
  <c r="G36" i="27" s="1"/>
  <c r="H30" i="13"/>
  <c r="G30" i="27" s="1"/>
  <c r="H51" i="13"/>
  <c r="G50" i="27" s="1"/>
  <c r="H79" i="14"/>
  <c r="H78" i="27" s="1"/>
  <c r="H76" i="14"/>
  <c r="H75" i="27" s="1"/>
  <c r="K75" i="27" s="1"/>
  <c r="C35" i="11"/>
  <c r="K78" i="27" l="1"/>
  <c r="K77" i="27"/>
  <c r="K74" i="27"/>
  <c r="K66" i="27"/>
  <c r="K59" i="27"/>
  <c r="K64" i="27"/>
  <c r="K61" i="27"/>
  <c r="K60" i="27"/>
  <c r="K63" i="27"/>
  <c r="K57" i="27"/>
  <c r="K58" i="27"/>
  <c r="K65" i="27"/>
  <c r="K62" i="27"/>
  <c r="K42" i="27"/>
  <c r="K41" i="27"/>
  <c r="K43" i="27"/>
  <c r="K40" i="27"/>
  <c r="K44" i="27"/>
  <c r="K24" i="27"/>
  <c r="K46" i="27"/>
  <c r="K27" i="27"/>
  <c r="K33" i="27"/>
  <c r="K22" i="27"/>
  <c r="K25" i="27"/>
  <c r="K51" i="27"/>
  <c r="K16" i="27"/>
  <c r="K34" i="27"/>
  <c r="K12" i="27"/>
  <c r="K31" i="27"/>
  <c r="K45" i="27"/>
  <c r="K30" i="27"/>
  <c r="K19" i="27"/>
  <c r="K35" i="27"/>
  <c r="K36" i="27"/>
  <c r="K20" i="27"/>
  <c r="K47" i="27"/>
  <c r="K21" i="27"/>
  <c r="K17" i="27"/>
  <c r="K13" i="27"/>
  <c r="K28" i="27"/>
  <c r="K50" i="27"/>
  <c r="K39" i="27"/>
  <c r="K11" i="27"/>
  <c r="K38" i="27"/>
  <c r="K49" i="27"/>
  <c r="K18" i="27"/>
  <c r="K32" i="27"/>
  <c r="K23" i="27"/>
  <c r="K29" i="27"/>
  <c r="K15" i="27"/>
  <c r="K48" i="27"/>
  <c r="K37" i="27"/>
  <c r="K26" i="27"/>
  <c r="K14" i="27"/>
</calcChain>
</file>

<file path=xl/sharedStrings.xml><?xml version="1.0" encoding="utf-8"?>
<sst xmlns="http://schemas.openxmlformats.org/spreadsheetml/2006/main" count="730" uniqueCount="336">
  <si>
    <t>Наименования продуктов</t>
  </si>
  <si>
    <t>Наименования блюд</t>
  </si>
  <si>
    <t>Гречневая</t>
  </si>
  <si>
    <t>Пшено</t>
  </si>
  <si>
    <t>Горох</t>
  </si>
  <si>
    <t>Ячневая</t>
  </si>
  <si>
    <t>Перловая</t>
  </si>
  <si>
    <t>Рис</t>
  </si>
  <si>
    <t>Макароны</t>
  </si>
  <si>
    <t>Овсянная</t>
  </si>
  <si>
    <t>Пшеничная</t>
  </si>
  <si>
    <t>Картофель</t>
  </si>
  <si>
    <t>Капуста</t>
  </si>
  <si>
    <t>Свекла</t>
  </si>
  <si>
    <t>Морковь</t>
  </si>
  <si>
    <t>Лук репчатый</t>
  </si>
  <si>
    <t>Огурцы, помидоры</t>
  </si>
  <si>
    <t>Конс. овощ. закус.</t>
  </si>
  <si>
    <t>Холодные закуски</t>
  </si>
  <si>
    <t>Винегрет</t>
  </si>
  <si>
    <t>Салат картофельный</t>
  </si>
  <si>
    <t>Салат картофельный с огурцами</t>
  </si>
  <si>
    <t>Салат из белокачанной капусты</t>
  </si>
  <si>
    <t>Салат витаминный</t>
  </si>
  <si>
    <t>Салат из квашенной капусты</t>
  </si>
  <si>
    <t>Салат из квашенной капусты со свеклой</t>
  </si>
  <si>
    <t>Салат из свеклы</t>
  </si>
  <si>
    <t>Икра свекольная</t>
  </si>
  <si>
    <t>Салат овощной</t>
  </si>
  <si>
    <t>Салат из соленых огурцов с луком</t>
  </si>
  <si>
    <t>Салат из соленых помидоров</t>
  </si>
  <si>
    <t>Салат из сырых овощей</t>
  </si>
  <si>
    <t>Икра из соленых помидоров</t>
  </si>
  <si>
    <t>Маринованная свекла</t>
  </si>
  <si>
    <t>Первые блюда</t>
  </si>
  <si>
    <t>Щи из свежей капусты с картофелем</t>
  </si>
  <si>
    <t>Щи из квашенной капусты с картофелем</t>
  </si>
  <si>
    <t>Щи из квашенной капусты с крупой</t>
  </si>
  <si>
    <t>Борщ</t>
  </si>
  <si>
    <t>Рассольник</t>
  </si>
  <si>
    <t>Рассольник ленинградский</t>
  </si>
  <si>
    <t>Рассольник домашний</t>
  </si>
  <si>
    <t>Суп картофельный</t>
  </si>
  <si>
    <t>Суп картофельный с крупой</t>
  </si>
  <si>
    <t>Суп картофельный с макаронными изделиями</t>
  </si>
  <si>
    <t>Суп пшенный с горохом</t>
  </si>
  <si>
    <t>Суп крестьянский с крупой</t>
  </si>
  <si>
    <t>Суп овощной</t>
  </si>
  <si>
    <t>***</t>
  </si>
  <si>
    <t>УТВЕРЖДАЮ</t>
  </si>
  <si>
    <t>Дата и дни недели</t>
  </si>
  <si>
    <t>Приемы пищи</t>
  </si>
  <si>
    <t>НАИМЕНОВАНИЕ БЛЮД</t>
  </si>
  <si>
    <t>Крупы разные</t>
  </si>
  <si>
    <t>Макаронные изделия</t>
  </si>
  <si>
    <t>Мясо - рыба</t>
  </si>
  <si>
    <t>Масло коровье</t>
  </si>
  <si>
    <t>Сахар</t>
  </si>
  <si>
    <t>Овощи</t>
  </si>
  <si>
    <t>Томат - паста</t>
  </si>
  <si>
    <t>Прочие</t>
  </si>
  <si>
    <t xml:space="preserve"> и масса их в граммах на одного человека</t>
  </si>
  <si>
    <t>Общая масса готового блюда, г</t>
  </si>
  <si>
    <t>Масса мясных и рыбных порций, г</t>
  </si>
  <si>
    <t>Завтрак</t>
  </si>
  <si>
    <t>Обед</t>
  </si>
  <si>
    <t>Ужин</t>
  </si>
  <si>
    <t>Закуска</t>
  </si>
  <si>
    <t>I блюдо</t>
  </si>
  <si>
    <t>II блюдо</t>
  </si>
  <si>
    <t>III блюдо</t>
  </si>
  <si>
    <t>Итого продуктов за день</t>
  </si>
  <si>
    <t>Всего по раскладке</t>
  </si>
  <si>
    <t>по</t>
  </si>
  <si>
    <t>Понедельник</t>
  </si>
  <si>
    <t>Среда</t>
  </si>
  <si>
    <t>Четверг</t>
  </si>
  <si>
    <t>Пятница</t>
  </si>
  <si>
    <t>Суббота</t>
  </si>
  <si>
    <t>Воскресенье</t>
  </si>
  <si>
    <t>На время с</t>
  </si>
  <si>
    <t xml:space="preserve"> ПРОДУКТОВ</t>
  </si>
  <si>
    <t xml:space="preserve">РАСКЛАДКА </t>
  </si>
  <si>
    <t>Жиры</t>
  </si>
  <si>
    <t>Вторник</t>
  </si>
  <si>
    <t xml:space="preserve"> </t>
  </si>
  <si>
    <t>Накладная № _____</t>
  </si>
  <si>
    <t>№ п/п</t>
  </si>
  <si>
    <t>Наименование продуктов</t>
  </si>
  <si>
    <t>Подлежит отпуску</t>
  </si>
  <si>
    <t>Отпущено</t>
  </si>
  <si>
    <t>завтрак</t>
  </si>
  <si>
    <t>обед</t>
  </si>
  <si>
    <t>ужин</t>
  </si>
  <si>
    <t>Примечание</t>
  </si>
  <si>
    <t>Отметка врача о</t>
  </si>
  <si>
    <t>качестве продуктов</t>
  </si>
  <si>
    <t>на завтрак</t>
  </si>
  <si>
    <t>на обед</t>
  </si>
  <si>
    <t>на ужин</t>
  </si>
  <si>
    <t>продукты</t>
  </si>
  <si>
    <t xml:space="preserve">Дополнительные </t>
  </si>
  <si>
    <t>Всего за день</t>
  </si>
  <si>
    <t>форма № 2а</t>
  </si>
  <si>
    <t>Чай</t>
  </si>
  <si>
    <t>Перец</t>
  </si>
  <si>
    <t>Полож. на 1 чел</t>
  </si>
  <si>
    <t>Огурцы свежие(соленые)</t>
  </si>
  <si>
    <t>Итого:__________(                                                                                              наименований</t>
  </si>
  <si>
    <t>Итого:__________(                                                                                                 наименований</t>
  </si>
  <si>
    <t>Итого:__________(                                                                                                     наименований</t>
  </si>
  <si>
    <t>Итого:__________(                                                                                                наименований</t>
  </si>
  <si>
    <t>Основание:           раскладка продуктов, строевая записка</t>
  </si>
  <si>
    <t>учет в кг</t>
  </si>
  <si>
    <t>Соль йодированная</t>
  </si>
  <si>
    <t>Лавровый лист</t>
  </si>
  <si>
    <t>Горчичный порошок</t>
  </si>
  <si>
    <t>Масло растительное</t>
  </si>
  <si>
    <t>Молоко коровье</t>
  </si>
  <si>
    <t>карамель</t>
  </si>
  <si>
    <t>Моющее средство</t>
  </si>
  <si>
    <t>Чистящее средство</t>
  </si>
  <si>
    <t xml:space="preserve">Рыба с/м </t>
  </si>
  <si>
    <t>Вечерний   чай</t>
  </si>
  <si>
    <t>Мясо птицы</t>
  </si>
  <si>
    <t>пон-к</t>
  </si>
  <si>
    <t>вторник</t>
  </si>
  <si>
    <t>среда</t>
  </si>
  <si>
    <t>четверг</t>
  </si>
  <si>
    <t>пятница</t>
  </si>
  <si>
    <t>суббота</t>
  </si>
  <si>
    <t>Воск-е</t>
  </si>
  <si>
    <t>Всего</t>
  </si>
  <si>
    <t>Сводная № _____</t>
  </si>
  <si>
    <t>C</t>
  </si>
  <si>
    <t>Полож. на 1 чел в нед.</t>
  </si>
  <si>
    <t>вечерн чай</t>
  </si>
  <si>
    <t>Овсяная</t>
  </si>
  <si>
    <r>
      <t>Основание</t>
    </r>
    <r>
      <rPr>
        <i/>
        <sz val="10"/>
        <rFont val="Cambria"/>
        <family val="1"/>
        <charset val="204"/>
      </rPr>
      <t>:           раскладка продуктов, строевая записка</t>
    </r>
  </si>
  <si>
    <t>чеснок</t>
  </si>
  <si>
    <t>Кофе БС</t>
  </si>
  <si>
    <t>Печенье БС</t>
  </si>
  <si>
    <t xml:space="preserve">изюм </t>
  </si>
  <si>
    <t>курага</t>
  </si>
  <si>
    <t>чернослив</t>
  </si>
  <si>
    <t>вода питьевая</t>
  </si>
  <si>
    <t>уксус</t>
  </si>
  <si>
    <t>Сок п/я</t>
  </si>
  <si>
    <t>Уксус</t>
  </si>
  <si>
    <t>Помидоры консерв.(свежие)</t>
  </si>
  <si>
    <t>Печенье</t>
  </si>
  <si>
    <t>Чеснок</t>
  </si>
  <si>
    <t xml:space="preserve"> хлеб дарницкий</t>
  </si>
  <si>
    <t>яйцо</t>
  </si>
  <si>
    <t>Хлеб из муки пш.1. сорта</t>
  </si>
  <si>
    <t>Хлеб из муки пш. 1  сорта</t>
  </si>
  <si>
    <t>Кофе растворимый</t>
  </si>
  <si>
    <t>продукты БС</t>
  </si>
  <si>
    <t xml:space="preserve">Консервы овощ. закусочные, лечо </t>
  </si>
  <si>
    <t>ОКГ</t>
  </si>
  <si>
    <t>Гексавит</t>
  </si>
  <si>
    <t>сметана</t>
  </si>
  <si>
    <t xml:space="preserve">                                  </t>
  </si>
  <si>
    <t>Зелень</t>
  </si>
  <si>
    <t>Горошек, фасоль, кукуруза консервированные</t>
  </si>
  <si>
    <t>Отметка врача о качестве продуктов</t>
  </si>
  <si>
    <t>Сардельки, сосиски</t>
  </si>
  <si>
    <t>в/с всего</t>
  </si>
  <si>
    <t>в/с призыв</t>
  </si>
  <si>
    <t>ужин и вечерний чай</t>
  </si>
  <si>
    <t>манная</t>
  </si>
  <si>
    <t>среднее</t>
  </si>
  <si>
    <t>молоко сгущ.</t>
  </si>
  <si>
    <t xml:space="preserve">сок за яблоки </t>
  </si>
  <si>
    <t>колбаса п/к</t>
  </si>
  <si>
    <t>сельдь</t>
  </si>
  <si>
    <t>молоко</t>
  </si>
  <si>
    <t>конфеты шок</t>
  </si>
  <si>
    <t>яблоки свеж</t>
  </si>
  <si>
    <t xml:space="preserve">Мука пшеничная 1/с </t>
  </si>
  <si>
    <t>\</t>
  </si>
  <si>
    <t>Кефир</t>
  </si>
  <si>
    <t>колбаса с/к</t>
  </si>
  <si>
    <t>Вафли</t>
  </si>
  <si>
    <t xml:space="preserve">Мука пшеничная   1 с </t>
  </si>
  <si>
    <t>Пряники, печенье</t>
  </si>
  <si>
    <t xml:space="preserve">молоко сгущ. </t>
  </si>
  <si>
    <t>Манная</t>
  </si>
  <si>
    <t>Свинина б/к</t>
  </si>
  <si>
    <t xml:space="preserve">Начальник службы снабжения:  ст. л-т                         </t>
  </si>
  <si>
    <t>масло коровье,  хлеб</t>
  </si>
  <si>
    <t>апельсины</t>
  </si>
  <si>
    <t>печенье</t>
  </si>
  <si>
    <t>250/200</t>
  </si>
  <si>
    <t>гексовит</t>
  </si>
  <si>
    <t>Сало-шпик</t>
  </si>
  <si>
    <t>Капуста (капуста квашенная)</t>
  </si>
  <si>
    <t>консервы рыбные</t>
  </si>
  <si>
    <t xml:space="preserve">                                        КОМАНДИР ВОЙСКОВОЙ ЧАСТИ  75764</t>
  </si>
  <si>
    <t>ПО НОРМАМ №3 (МОРСКОГО ПАЙКА)   ВОЙСКОВОЙ ЧАСТИ 75764</t>
  </si>
  <si>
    <t xml:space="preserve">      фельдшер войсковой части 75764</t>
  </si>
  <si>
    <t>мичман</t>
  </si>
  <si>
    <t>А. Васильев</t>
  </si>
  <si>
    <t>компот, хлеб, масло коровье, карамель</t>
  </si>
  <si>
    <t>масло коровье, хлеб, компот, карамель</t>
  </si>
  <si>
    <t>Хлеб, компот, масло коровье, карамель</t>
  </si>
  <si>
    <t xml:space="preserve">  </t>
  </si>
  <si>
    <t xml:space="preserve">Чай , сахар,  печенье, масло коровье     </t>
  </si>
  <si>
    <t xml:space="preserve">чай, сахар, печенье, масло коровье                                     </t>
  </si>
  <si>
    <t>Солянка по домашнему</t>
  </si>
  <si>
    <t xml:space="preserve">На выдачу подуктов с продовольственного склада в/ч 75764 в столовую по норме № 3 </t>
  </si>
  <si>
    <t>На выдачу подуктов с продовольственного склада в/ч 75764 в столовую по норме № 3</t>
  </si>
  <si>
    <t>На выдачу подуктов с продовольственного склада в/ч 75764  в столовую по норме №3</t>
  </si>
  <si>
    <t>На выдачу подуктов с продовольственного склада в/ч  75764 в столовую по норме № 3</t>
  </si>
  <si>
    <r>
      <t xml:space="preserve">                                                      </t>
    </r>
    <r>
      <rPr>
        <i/>
        <sz val="8"/>
        <rFont val="Cambria"/>
        <family val="1"/>
        <charset val="204"/>
        <scheme val="major"/>
      </rPr>
      <t xml:space="preserve">    На выдачу подуктов с продовольственного склада в/ч 75764 в столовую по норме № 3</t>
    </r>
  </si>
  <si>
    <t>чай, сахар, печенье, масло коровье</t>
  </si>
  <si>
    <t xml:space="preserve">чай, сахар, пряники, масло коровье            </t>
  </si>
  <si>
    <t>Капуста свежая(квашенная)</t>
  </si>
  <si>
    <t>сало-шпик</t>
  </si>
  <si>
    <t>Начальник службы снабжения: ст.л-т                     И.Новичков</t>
  </si>
  <si>
    <t>капитан 3 ранга                                   А.Чирва</t>
  </si>
  <si>
    <t>чай , сахар, печенье, масло коровье</t>
  </si>
  <si>
    <t xml:space="preserve"> масло коровье, хлеб, фасоль конс., сок п/я</t>
  </si>
  <si>
    <t>суп гороховый</t>
  </si>
  <si>
    <t xml:space="preserve"> Чай, сахар, пряники,  масло коровье, </t>
  </si>
  <si>
    <t>Хлеб, Сок п/я, масло коровье, карамель</t>
  </si>
  <si>
    <t>компот, хлеб, масло коровье, закуска овощная</t>
  </si>
  <si>
    <t>Говядина б/к ,печень</t>
  </si>
  <si>
    <t xml:space="preserve">колбаса п/к , </t>
  </si>
  <si>
    <t>сок п/я, хлеб, масло коровье, консервы овощные</t>
  </si>
  <si>
    <t>хлеб,сок п/я, масло коровье</t>
  </si>
  <si>
    <t>сок п/я, хлеб , масло коровье</t>
  </si>
  <si>
    <t>масло коровье, хлеб, сок п/я, фасоль конс.</t>
  </si>
  <si>
    <t xml:space="preserve"> выдал Турчин Н.В.</t>
  </si>
  <si>
    <t xml:space="preserve"> выдал  Турчин Н.В.</t>
  </si>
  <si>
    <t xml:space="preserve"> выдал: Турчин Н.В.</t>
  </si>
  <si>
    <t xml:space="preserve"> принял Сапунов Р.С.</t>
  </si>
  <si>
    <t>суп с фрикадельками</t>
  </si>
  <si>
    <t>колбаса п/к , яйцо</t>
  </si>
  <si>
    <t>Борщ из свежей капусты</t>
  </si>
  <si>
    <t>И.Новичков</t>
  </si>
  <si>
    <t>Солянка по домашнему,горчица</t>
  </si>
  <si>
    <t xml:space="preserve">   Начальник службы снабжения: ст.л-т                     И.Новичков                 </t>
  </si>
  <si>
    <t xml:space="preserve">                                     Начальник службы снабжения: ст.л-т                     И.Новичков</t>
  </si>
  <si>
    <t>Баталер продовольственный:  мичман                                           А.Матяш</t>
  </si>
  <si>
    <t>Пюре гороховое, рыба  жареная, фасоль конс.</t>
  </si>
  <si>
    <t xml:space="preserve">Сосиска отварная,каша ячневая молочная  , фасоль консервированая, </t>
  </si>
  <si>
    <t>принял Сапунов Р.С.</t>
  </si>
  <si>
    <t>сосиска  отварная</t>
  </si>
  <si>
    <t>макароны отварные</t>
  </si>
  <si>
    <t>курица жаренная с рисом отварным</t>
  </si>
  <si>
    <t>сало шпик</t>
  </si>
  <si>
    <t>уха</t>
  </si>
  <si>
    <t>помидоры консерва</t>
  </si>
  <si>
    <t>Хлеб, масло коровье,компот, карамель, шпик</t>
  </si>
  <si>
    <t xml:space="preserve">салат из помидоров консервированных </t>
  </si>
  <si>
    <t>Суп картофельный с крупой гречневой</t>
  </si>
  <si>
    <t>салат из капусты квашенной,  горчица</t>
  </si>
  <si>
    <t>Рыба жареная с рисом отварным, овощная закуска</t>
  </si>
  <si>
    <t>рыба жареная пикша с макаронами отварными, закуска овощная</t>
  </si>
  <si>
    <t>макароны по-флотски</t>
  </si>
  <si>
    <t xml:space="preserve">рыба жареная, макароны отварные </t>
  </si>
  <si>
    <t xml:space="preserve"> каша овсяная молочная, горошек консеривированный.</t>
  </si>
  <si>
    <t>кофе,  сахар,молоко, яйцо</t>
  </si>
  <si>
    <t>Сосиска  отварная каша манная молочная, фасоль консервированая</t>
  </si>
  <si>
    <t>гуляш из свининны с кашей гречневой , соус белый</t>
  </si>
  <si>
    <t>Суп картофельный с пшеном</t>
  </si>
  <si>
    <t>курица жаренная с рисом отварным  , соус красный</t>
  </si>
  <si>
    <t>каша манная, фасоль консервированная, сосиска  отварная</t>
  </si>
  <si>
    <t xml:space="preserve">каша ячневая,горошек  консервированный, </t>
  </si>
  <si>
    <t>рассольник</t>
  </si>
  <si>
    <t>сыр плавленный</t>
  </si>
  <si>
    <t>Кофе,  сыр плавленный</t>
  </si>
  <si>
    <t>Начальник службы снабжения войсковой части 75764</t>
  </si>
  <si>
    <t>ст. л-т</t>
  </si>
  <si>
    <t>И. Новичков</t>
  </si>
  <si>
    <t xml:space="preserve"> Каша  пшённая,сосиска отварная горошек консервированный</t>
  </si>
  <si>
    <t xml:space="preserve">кофе, хлеб, масло коровье, яйцо, колбаса п/к,сыр плавленный, </t>
  </si>
  <si>
    <t xml:space="preserve">сахар,  </t>
  </si>
  <si>
    <t>кофе, сахар, хлеб, масло коровье ,сыр плавленный</t>
  </si>
  <si>
    <t>яйцо отварное,   колбаса п/к ,</t>
  </si>
  <si>
    <t>Кофе , сахар, хлеб,сыр плавленный</t>
  </si>
  <si>
    <t>масло коровье, колбаса п/к, яйцо,</t>
  </si>
  <si>
    <t>Кофе, сахар, молоко сгущённая, сыр плавленный</t>
  </si>
  <si>
    <t xml:space="preserve">хлеб, масло коровье, колбаса п/к, </t>
  </si>
  <si>
    <t>кофе, сахар, хлеб, масло коровье, яйцо,   сыр плавленный</t>
  </si>
  <si>
    <t>готлеты говяжьи , соус красный</t>
  </si>
  <si>
    <t>салат из огурцов сол,  горчица</t>
  </si>
  <si>
    <t>Рыба жареная (навага)  с крупой гречневой</t>
  </si>
  <si>
    <t>Суп с фрикадельками и макаронами</t>
  </si>
  <si>
    <t>морковь по-корейски,  горчица</t>
  </si>
  <si>
    <t>Суп картофельный с крупой рисовой</t>
  </si>
  <si>
    <t>гуляш из свининны с крупой гречневой отварной ,горчица</t>
  </si>
  <si>
    <t>салат "витаминный"</t>
  </si>
  <si>
    <t>Рыба (навага б/г) жареная с кашей перловой</t>
  </si>
  <si>
    <t xml:space="preserve"> принял  Цыбенко А.В.</t>
  </si>
  <si>
    <t xml:space="preserve"> каша овсянная,рыба жаренная,  фасоль конс.,</t>
  </si>
  <si>
    <t>жаркое по-домашнему</t>
  </si>
  <si>
    <t>плов с говядиной  , соус красный</t>
  </si>
  <si>
    <t>принял Михин И.А.</t>
  </si>
  <si>
    <t>сок за яблоки</t>
  </si>
  <si>
    <t>в/с призыв в т.ч</t>
  </si>
  <si>
    <t>Дата записи</t>
  </si>
  <si>
    <t>Наименование документа</t>
  </si>
  <si>
    <t>№ и дата документа</t>
  </si>
  <si>
    <t>Поставщик</t>
  </si>
  <si>
    <t>Наименование материальных ценностей и их категории</t>
  </si>
  <si>
    <t>мясо</t>
  </si>
  <si>
    <t>картошка</t>
  </si>
  <si>
    <t>хлеб дарницкий</t>
  </si>
  <si>
    <t>Код по КВТ</t>
  </si>
  <si>
    <t>Единица измерения</t>
  </si>
  <si>
    <t>Цена за единицу</t>
  </si>
  <si>
    <t>Прибыло</t>
  </si>
  <si>
    <t>Убыло</t>
  </si>
  <si>
    <t>Состоит</t>
  </si>
  <si>
    <t>наим накладной (день нед) или приход</t>
  </si>
  <si>
    <t>здесь остаток</t>
  </si>
  <si>
    <t>накладная приход</t>
  </si>
  <si>
    <t>накладная расход</t>
  </si>
  <si>
    <t xml:space="preserve">Стандарт 297x210 </t>
  </si>
  <si>
    <t>Форма № 8</t>
  </si>
  <si>
    <t>(пп. 73, 106, 114, 115, 118, 126, 128, 136, 137, 140, 142, 155, 165, 206, 217, 232, 240, 254, 260, 285, 305, 326, 329, 409, 411)</t>
  </si>
  <si>
    <t>КНИГА № _______</t>
  </si>
  <si>
    <t>УЧЕТА МАТЕРИАЛЬНЫХ ЦЕННОСТЕЙ</t>
  </si>
  <si>
    <t>___________________________________</t>
  </si>
  <si>
    <t>подразделение (мастерская)</t>
  </si>
  <si>
    <t>воинская часть (соединение, склад, база, арсенал)</t>
  </si>
  <si>
    <t>Наименование материальных ценностей или подразделений (получателей)</t>
  </si>
  <si>
    <t>Страницы книги</t>
  </si>
  <si>
    <t>начальная</t>
  </si>
  <si>
    <t>после-дующие</t>
  </si>
  <si>
    <t>Начата:</t>
  </si>
  <si>
    <t>«_____» ____________ 20__г.</t>
  </si>
  <si>
    <t>Окончена:</t>
  </si>
  <si>
    <t>«____» ______________ 20__г.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</si>
</sst>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\ mmmm\,\ yyyy"/>
    <numFmt numFmtId="165" formatCode="0.0"/>
    <numFmt numFmtId="166" formatCode="0.000"/>
    <numFmt numFmtId="167" formatCode="[$-F800]dddd\,\ mmmm\ dd\,\ yyyy"/>
    <numFmt numFmtId="168" formatCode="[$-FC19]dd\ mmmm\ yyyy\ \г\.;@"/>
    <numFmt numFmtId="169" formatCode="0;[Red]0"/>
    <numFmt numFmtId="170" formatCode="0.0000"/>
  </numFmts>
  <fonts count="5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4"/>
      <name val="Arial Cyr"/>
      <charset val="204"/>
    </font>
    <font>
      <sz val="9"/>
      <name val="Arial Cyr"/>
      <charset val="204"/>
    </font>
    <font>
      <sz val="20"/>
      <name val="Times New Roman"/>
      <family val="1"/>
      <charset val="204"/>
    </font>
    <font>
      <sz val="20"/>
      <name val="Arial Cyr"/>
      <charset val="204"/>
    </font>
    <font>
      <i/>
      <sz val="10"/>
      <name val="Cambria"/>
      <family val="1"/>
      <charset val="204"/>
    </font>
    <font>
      <sz val="16"/>
      <name val="Arial Cyr"/>
      <charset val="204"/>
    </font>
    <font>
      <sz val="24"/>
      <name val="Times New Roman"/>
      <family val="1"/>
      <charset val="204"/>
    </font>
    <font>
      <sz val="14"/>
      <name val="Arial Cyr"/>
      <charset val="204"/>
    </font>
    <font>
      <sz val="16"/>
      <name val="Times New Roman"/>
      <family val="1"/>
      <charset val="204"/>
    </font>
    <font>
      <sz val="9"/>
      <color theme="0"/>
      <name val="Arial Cyr"/>
      <charset val="204"/>
    </font>
    <font>
      <i/>
      <sz val="10"/>
      <name val="Cambria"/>
      <family val="1"/>
      <charset val="204"/>
      <scheme val="major"/>
    </font>
    <font>
      <i/>
      <sz val="8"/>
      <name val="Cambria"/>
      <family val="1"/>
      <charset val="204"/>
      <scheme val="major"/>
    </font>
    <font>
      <i/>
      <sz val="14"/>
      <name val="Cambria"/>
      <family val="1"/>
      <charset val="204"/>
      <scheme val="major"/>
    </font>
    <font>
      <i/>
      <sz val="12"/>
      <name val="Cambria"/>
      <family val="1"/>
      <charset val="204"/>
      <scheme val="major"/>
    </font>
    <font>
      <i/>
      <sz val="11"/>
      <name val="Cambria"/>
      <family val="1"/>
      <charset val="204"/>
      <scheme val="major"/>
    </font>
    <font>
      <i/>
      <sz val="9"/>
      <name val="Cambria"/>
      <family val="1"/>
      <charset val="204"/>
      <scheme val="major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8"/>
      <name val="Arial Cyr"/>
      <charset val="204"/>
    </font>
    <font>
      <sz val="14"/>
      <name val="Arial Cyr"/>
      <family val="2"/>
      <charset val="204"/>
    </font>
    <font>
      <b/>
      <sz val="16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name val="Arial Cyr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i/>
      <sz val="7"/>
      <name val="Cambria"/>
      <family val="1"/>
      <charset val="204"/>
      <scheme val="major"/>
    </font>
    <font>
      <b/>
      <i/>
      <sz val="10"/>
      <name val="Cambria"/>
      <family val="1"/>
      <charset val="204"/>
      <scheme val="major"/>
    </font>
    <font>
      <i/>
      <sz val="8"/>
      <name val="Arial Cyr"/>
      <charset val="204"/>
    </font>
    <font>
      <sz val="22"/>
      <name val="Arial Cyr"/>
      <charset val="204"/>
    </font>
    <font>
      <b/>
      <sz val="24"/>
      <name val="Times New Roman"/>
      <family val="1"/>
      <charset val="204"/>
    </font>
    <font>
      <sz val="6"/>
      <name val="Arial Cyr"/>
      <charset val="204"/>
    </font>
    <font>
      <b/>
      <sz val="12"/>
      <name val="Arial Cyr"/>
      <charset val="204"/>
    </font>
    <font>
      <b/>
      <sz val="20"/>
      <name val="Arial Cyr"/>
      <charset val="204"/>
    </font>
    <font>
      <b/>
      <sz val="36"/>
      <name val="Arial Cyr"/>
      <charset val="204"/>
    </font>
    <font>
      <b/>
      <u/>
      <sz val="16"/>
      <name val="Times New Roman"/>
      <family val="1"/>
      <charset val="204"/>
    </font>
    <font>
      <sz val="18"/>
      <name val="Arial Cyr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924">
    <xf numFmtId="0" fontId="0" fillId="0" borderId="0" xfId="0"/>
    <xf numFmtId="0" fontId="0" fillId="0" borderId="0" xfId="0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17" fillId="0" borderId="0" xfId="0" applyFont="1"/>
    <xf numFmtId="0" fontId="18" fillId="0" borderId="0" xfId="0" applyFont="1"/>
    <xf numFmtId="0" fontId="17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167" fontId="20" fillId="0" borderId="0" xfId="0" applyNumberFormat="1" applyFont="1" applyAlignment="1">
      <alignment vertical="center"/>
    </xf>
    <xf numFmtId="0" fontId="21" fillId="0" borderId="0" xfId="0" applyFont="1"/>
    <xf numFmtId="0" fontId="17" fillId="0" borderId="2" xfId="0" applyFont="1" applyBorder="1"/>
    <xf numFmtId="0" fontId="21" fillId="0" borderId="0" xfId="0" applyFont="1" applyBorder="1"/>
    <xf numFmtId="0" fontId="21" fillId="0" borderId="18" xfId="0" applyFont="1" applyBorder="1"/>
    <xf numFmtId="0" fontId="21" fillId="0" borderId="16" xfId="0" applyFont="1" applyBorder="1"/>
    <xf numFmtId="0" fontId="21" fillId="0" borderId="21" xfId="0" applyFont="1" applyBorder="1"/>
    <xf numFmtId="0" fontId="21" fillId="0" borderId="7" xfId="0" applyFont="1" applyBorder="1"/>
    <xf numFmtId="0" fontId="21" fillId="0" borderId="20" xfId="0" applyFont="1" applyBorder="1"/>
    <xf numFmtId="0" fontId="21" fillId="0" borderId="22" xfId="0" applyFont="1" applyBorder="1"/>
    <xf numFmtId="0" fontId="21" fillId="0" borderId="8" xfId="0" applyFont="1" applyBorder="1"/>
    <xf numFmtId="166" fontId="17" fillId="0" borderId="0" xfId="0" applyNumberFormat="1" applyFont="1"/>
    <xf numFmtId="166" fontId="17" fillId="0" borderId="0" xfId="0" applyNumberFormat="1" applyFont="1" applyBorder="1"/>
    <xf numFmtId="166" fontId="17" fillId="0" borderId="2" xfId="0" applyNumberFormat="1" applyFont="1" applyBorder="1"/>
    <xf numFmtId="166" fontId="21" fillId="0" borderId="18" xfId="0" applyNumberFormat="1" applyFont="1" applyBorder="1"/>
    <xf numFmtId="166" fontId="21" fillId="0" borderId="0" xfId="0" applyNumberFormat="1" applyFont="1"/>
    <xf numFmtId="166" fontId="21" fillId="0" borderId="16" xfId="0" applyNumberFormat="1" applyFont="1" applyBorder="1"/>
    <xf numFmtId="166" fontId="21" fillId="0" borderId="21" xfId="0" applyNumberFormat="1" applyFont="1" applyBorder="1"/>
    <xf numFmtId="166" fontId="21" fillId="0" borderId="22" xfId="0" applyNumberFormat="1" applyFont="1" applyBorder="1"/>
    <xf numFmtId="0" fontId="5" fillId="0" borderId="0" xfId="0" applyFont="1" applyFill="1"/>
    <xf numFmtId="0" fontId="12" fillId="0" borderId="0" xfId="0" applyFont="1" applyFill="1"/>
    <xf numFmtId="0" fontId="10" fillId="0" borderId="0" xfId="0" applyFont="1" applyFill="1"/>
    <xf numFmtId="0" fontId="5" fillId="0" borderId="0" xfId="0" applyFont="1" applyFill="1" applyAlignment="1">
      <alignment wrapText="1"/>
    </xf>
    <xf numFmtId="0" fontId="5" fillId="0" borderId="2" xfId="0" applyFont="1" applyFill="1" applyBorder="1"/>
    <xf numFmtId="0" fontId="5" fillId="0" borderId="2" xfId="0" applyFont="1" applyFill="1" applyBorder="1" applyAlignment="1">
      <alignment vertical="center"/>
    </xf>
    <xf numFmtId="0" fontId="12" fillId="0" borderId="2" xfId="0" applyFont="1" applyFill="1" applyBorder="1"/>
    <xf numFmtId="1" fontId="5" fillId="0" borderId="2" xfId="0" applyNumberFormat="1" applyFont="1" applyFill="1" applyBorder="1"/>
    <xf numFmtId="0" fontId="5" fillId="0" borderId="2" xfId="0" applyFont="1" applyFill="1" applyBorder="1" applyAlignment="1">
      <alignment wrapText="1"/>
    </xf>
    <xf numFmtId="0" fontId="14" fillId="0" borderId="0" xfId="0" applyFont="1" applyFill="1"/>
    <xf numFmtId="0" fontId="14" fillId="0" borderId="0" xfId="0" applyFont="1" applyFill="1" applyAlignment="1">
      <alignment vertical="center"/>
    </xf>
    <xf numFmtId="1" fontId="14" fillId="0" borderId="0" xfId="0" applyNumberFormat="1" applyFont="1" applyFill="1"/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wrapText="1"/>
    </xf>
    <xf numFmtId="1" fontId="12" fillId="0" borderId="0" xfId="0" applyNumberFormat="1" applyFont="1" applyFill="1"/>
    <xf numFmtId="1" fontId="5" fillId="0" borderId="0" xfId="0" applyNumberFormat="1" applyFont="1" applyFill="1"/>
    <xf numFmtId="0" fontId="5" fillId="0" borderId="0" xfId="0" applyFont="1" applyFill="1" applyAlignment="1">
      <alignment vertical="center"/>
    </xf>
    <xf numFmtId="0" fontId="26" fillId="0" borderId="0" xfId="0" applyFont="1" applyFill="1"/>
    <xf numFmtId="0" fontId="26" fillId="0" borderId="0" xfId="0" applyFont="1" applyFill="1" applyAlignment="1">
      <alignment wrapText="1"/>
    </xf>
    <xf numFmtId="0" fontId="25" fillId="0" borderId="0" xfId="0" applyFont="1" applyFill="1"/>
    <xf numFmtId="0" fontId="25" fillId="0" borderId="2" xfId="0" applyFont="1" applyFill="1" applyBorder="1"/>
    <xf numFmtId="0" fontId="25" fillId="0" borderId="0" xfId="0" applyFont="1" applyFill="1" applyAlignment="1">
      <alignment horizontal="center" vertical="center" textRotation="90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6" fontId="20" fillId="0" borderId="1" xfId="0" applyNumberFormat="1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167" fontId="20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/>
    </xf>
    <xf numFmtId="0" fontId="17" fillId="0" borderId="2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/>
    </xf>
    <xf numFmtId="0" fontId="21" fillId="0" borderId="16" xfId="0" applyFont="1" applyBorder="1" applyAlignment="1">
      <alignment horizontal="left"/>
    </xf>
    <xf numFmtId="164" fontId="20" fillId="0" borderId="0" xfId="0" applyNumberFormat="1" applyFont="1" applyAlignment="1">
      <alignment horizontal="left"/>
    </xf>
    <xf numFmtId="0" fontId="21" fillId="0" borderId="20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0" fillId="0" borderId="4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ill="1"/>
    <xf numFmtId="0" fontId="21" fillId="0" borderId="6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 vertical="center"/>
    </xf>
    <xf numFmtId="165" fontId="20" fillId="0" borderId="1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166" fontId="17" fillId="0" borderId="1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24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center" vertical="center"/>
    </xf>
    <xf numFmtId="166" fontId="20" fillId="0" borderId="4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left" vertical="center"/>
    </xf>
    <xf numFmtId="0" fontId="20" fillId="0" borderId="27" xfId="0" applyFont="1" applyFill="1" applyBorder="1" applyAlignment="1">
      <alignment horizontal="center" vertical="center"/>
    </xf>
    <xf numFmtId="166" fontId="20" fillId="0" borderId="3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7" fillId="0" borderId="0" xfId="0" applyFont="1" applyFill="1"/>
    <xf numFmtId="0" fontId="17" fillId="0" borderId="0" xfId="0" applyFont="1" applyFill="1" applyAlignment="1">
      <alignment horizontal="left"/>
    </xf>
    <xf numFmtId="2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left" vertical="top"/>
    </xf>
    <xf numFmtId="2" fontId="17" fillId="0" borderId="0" xfId="0" applyNumberFormat="1" applyFont="1" applyFill="1" applyBorder="1"/>
    <xf numFmtId="0" fontId="17" fillId="0" borderId="0" xfId="0" applyFont="1" applyFill="1" applyAlignment="1">
      <alignment vertical="center"/>
    </xf>
    <xf numFmtId="0" fontId="20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2" fontId="17" fillId="0" borderId="1" xfId="0" applyNumberFormat="1" applyFont="1" applyFill="1" applyBorder="1" applyAlignment="1">
      <alignment horizontal="center" vertical="center"/>
    </xf>
    <xf numFmtId="0" fontId="21" fillId="0" borderId="30" xfId="0" applyFont="1" applyFill="1" applyBorder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1" fillId="0" borderId="0" xfId="0" applyNumberFormat="1" applyFont="1" applyFill="1" applyBorder="1"/>
    <xf numFmtId="0" fontId="21" fillId="0" borderId="31" xfId="0" applyFont="1" applyFill="1" applyBorder="1"/>
    <xf numFmtId="0" fontId="20" fillId="0" borderId="0" xfId="0" applyFont="1" applyFill="1"/>
    <xf numFmtId="2" fontId="20" fillId="0" borderId="0" xfId="0" applyNumberFormat="1" applyFont="1" applyFill="1"/>
    <xf numFmtId="0" fontId="20" fillId="0" borderId="0" xfId="0" applyFont="1" applyFill="1" applyBorder="1"/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top"/>
    </xf>
    <xf numFmtId="2" fontId="20" fillId="0" borderId="0" xfId="0" applyNumberFormat="1" applyFont="1" applyFill="1" applyBorder="1"/>
    <xf numFmtId="0" fontId="20" fillId="0" borderId="0" xfId="0" applyFont="1" applyFill="1" applyAlignment="1">
      <alignment vertical="center"/>
    </xf>
    <xf numFmtId="0" fontId="21" fillId="0" borderId="0" xfId="0" applyFont="1" applyFill="1"/>
    <xf numFmtId="0" fontId="17" fillId="0" borderId="0" xfId="0" applyFont="1" applyFill="1" applyBorder="1" applyAlignment="1">
      <alignment vertical="center"/>
    </xf>
    <xf numFmtId="0" fontId="17" fillId="0" borderId="4" xfId="0" applyFont="1" applyFill="1" applyBorder="1"/>
    <xf numFmtId="0" fontId="17" fillId="0" borderId="4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31" fillId="0" borderId="39" xfId="0" applyFont="1" applyFill="1" applyBorder="1" applyAlignment="1">
      <alignment horizontal="center" vertical="center" textRotation="90" wrapText="1"/>
    </xf>
    <xf numFmtId="0" fontId="28" fillId="0" borderId="37" xfId="0" applyFont="1" applyFill="1" applyBorder="1" applyAlignment="1">
      <alignment vertical="center" textRotation="90" wrapText="1"/>
    </xf>
    <xf numFmtId="0" fontId="28" fillId="0" borderId="43" xfId="0" applyFont="1" applyFill="1" applyBorder="1" applyAlignment="1">
      <alignment horizontal="center" vertical="center" textRotation="90" wrapText="1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 wrapText="1"/>
    </xf>
    <xf numFmtId="170" fontId="20" fillId="0" borderId="1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left" vertical="center" wrapText="1"/>
    </xf>
    <xf numFmtId="0" fontId="30" fillId="0" borderId="2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32" fillId="0" borderId="0" xfId="0" applyFont="1" applyFill="1"/>
    <xf numFmtId="0" fontId="33" fillId="0" borderId="0" xfId="0" applyFont="1" applyFill="1"/>
    <xf numFmtId="0" fontId="33" fillId="0" borderId="0" xfId="0" applyFont="1" applyFill="1" applyAlignment="1">
      <alignment wrapText="1"/>
    </xf>
    <xf numFmtId="0" fontId="12" fillId="0" borderId="0" xfId="0" applyFont="1" applyFill="1" applyAlignment="1">
      <alignment horizontal="center" vertical="center"/>
    </xf>
    <xf numFmtId="166" fontId="32" fillId="0" borderId="0" xfId="0" applyNumberFormat="1" applyFont="1" applyFill="1"/>
    <xf numFmtId="166" fontId="12" fillId="0" borderId="0" xfId="0" applyNumberFormat="1" applyFont="1" applyFill="1"/>
    <xf numFmtId="0" fontId="20" fillId="0" borderId="1" xfId="0" applyFont="1" applyFill="1" applyBorder="1" applyAlignment="1">
      <alignment horizontal="center" vertical="center"/>
    </xf>
    <xf numFmtId="166" fontId="17" fillId="0" borderId="1" xfId="0" applyNumberFormat="1" applyFont="1" applyBorder="1"/>
    <xf numFmtId="0" fontId="17" fillId="0" borderId="1" xfId="0" applyFont="1" applyBorder="1"/>
    <xf numFmtId="166" fontId="18" fillId="0" borderId="1" xfId="0" applyNumberFormat="1" applyFont="1" applyBorder="1" applyAlignment="1">
      <alignment vertical="center" wrapText="1"/>
    </xf>
    <xf numFmtId="166" fontId="35" fillId="0" borderId="1" xfId="0" applyNumberFormat="1" applyFont="1" applyBorder="1" applyAlignment="1">
      <alignment vertical="center" wrapText="1"/>
    </xf>
    <xf numFmtId="166" fontId="17" fillId="0" borderId="19" xfId="0" applyNumberFormat="1" applyFont="1" applyBorder="1"/>
    <xf numFmtId="166" fontId="35" fillId="0" borderId="19" xfId="0" applyNumberFormat="1" applyFont="1" applyBorder="1" applyAlignment="1">
      <alignment vertical="center" wrapText="1"/>
    </xf>
    <xf numFmtId="170" fontId="17" fillId="0" borderId="1" xfId="0" applyNumberFormat="1" applyFont="1" applyFill="1" applyBorder="1" applyAlignment="1">
      <alignment horizontal="center" vertical="center"/>
    </xf>
    <xf numFmtId="2" fontId="20" fillId="0" borderId="4" xfId="0" applyNumberFormat="1" applyFont="1" applyFill="1" applyBorder="1" applyAlignment="1">
      <alignment horizontal="center" vertical="center"/>
    </xf>
    <xf numFmtId="0" fontId="17" fillId="6" borderId="63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/>
    </xf>
    <xf numFmtId="166" fontId="20" fillId="6" borderId="1" xfId="0" applyNumberFormat="1" applyFont="1" applyFill="1" applyBorder="1" applyAlignment="1">
      <alignment horizontal="center" vertical="center"/>
    </xf>
    <xf numFmtId="165" fontId="20" fillId="6" borderId="1" xfId="0" applyNumberFormat="1" applyFont="1" applyFill="1" applyBorder="1" applyAlignment="1">
      <alignment horizontal="center" vertical="center"/>
    </xf>
    <xf numFmtId="2" fontId="20" fillId="6" borderId="1" xfId="0" applyNumberFormat="1" applyFont="1" applyFill="1" applyBorder="1" applyAlignment="1">
      <alignment horizontal="center" vertical="center"/>
    </xf>
    <xf numFmtId="1" fontId="20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5" fillId="0" borderId="63" xfId="0" applyFont="1" applyFill="1" applyBorder="1"/>
    <xf numFmtId="0" fontId="5" fillId="0" borderId="67" xfId="0" applyFont="1" applyFill="1" applyBorder="1"/>
    <xf numFmtId="0" fontId="12" fillId="0" borderId="67" xfId="0" applyFont="1" applyFill="1" applyBorder="1"/>
    <xf numFmtId="0" fontId="31" fillId="0" borderId="12" xfId="0" applyFont="1" applyFill="1" applyBorder="1" applyAlignment="1">
      <alignment horizontal="left" vertical="center" wrapText="1" shrinkToFit="1"/>
    </xf>
    <xf numFmtId="2" fontId="36" fillId="6" borderId="69" xfId="0" applyNumberFormat="1" applyFont="1" applyFill="1" applyBorder="1" applyAlignment="1">
      <alignment horizontal="center"/>
    </xf>
    <xf numFmtId="165" fontId="36" fillId="6" borderId="69" xfId="0" applyNumberFormat="1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7" fillId="0" borderId="24" xfId="0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27" fillId="0" borderId="21" xfId="0" applyNumberFormat="1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NumberFormat="1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165" fontId="12" fillId="0" borderId="37" xfId="0" applyNumberFormat="1" applyFont="1" applyFill="1" applyBorder="1" applyAlignment="1">
      <alignment horizontal="center" vertical="center"/>
    </xf>
    <xf numFmtId="0" fontId="25" fillId="0" borderId="41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1" fontId="12" fillId="0" borderId="44" xfId="0" applyNumberFormat="1" applyFont="1" applyFill="1" applyBorder="1" applyAlignment="1">
      <alignment horizontal="center" vertical="center"/>
    </xf>
    <xf numFmtId="1" fontId="12" fillId="0" borderId="45" xfId="0" applyNumberFormat="1" applyFont="1" applyFill="1" applyBorder="1" applyAlignment="1">
      <alignment horizontal="center" vertical="center"/>
    </xf>
    <xf numFmtId="1" fontId="12" fillId="0" borderId="42" xfId="0" applyNumberFormat="1" applyFont="1" applyFill="1" applyBorder="1" applyAlignment="1">
      <alignment horizontal="center" vertical="center"/>
    </xf>
    <xf numFmtId="1" fontId="12" fillId="0" borderId="38" xfId="0" applyNumberFormat="1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66" fontId="20" fillId="0" borderId="1" xfId="0" applyNumberFormat="1" applyFont="1" applyFill="1" applyBorder="1" applyAlignment="1">
      <alignment horizontal="left" vertical="center" indent="1"/>
    </xf>
    <xf numFmtId="0" fontId="39" fillId="0" borderId="5" xfId="0" applyFont="1" applyFill="1" applyBorder="1" applyAlignment="1">
      <alignment horizontal="center" vertical="center" textRotation="90" shrinkToFit="1"/>
    </xf>
    <xf numFmtId="0" fontId="20" fillId="0" borderId="1" xfId="0" applyFont="1" applyFill="1" applyBorder="1" applyAlignment="1">
      <alignment horizontal="center" vertical="center"/>
    </xf>
    <xf numFmtId="0" fontId="4" fillId="0" borderId="0" xfId="0" applyFont="1" applyFill="1"/>
    <xf numFmtId="0" fontId="8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right"/>
    </xf>
    <xf numFmtId="167" fontId="37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16" fillId="0" borderId="0" xfId="0" applyFont="1" applyFill="1" applyBorder="1"/>
    <xf numFmtId="0" fontId="8" fillId="0" borderId="2" xfId="0" applyFont="1" applyFill="1" applyBorder="1"/>
    <xf numFmtId="0" fontId="8" fillId="0" borderId="2" xfId="0" applyFont="1" applyFill="1" applyBorder="1" applyAlignment="1">
      <alignment vertical="top"/>
    </xf>
    <xf numFmtId="0" fontId="8" fillId="0" borderId="3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 shrinkToFit="1"/>
    </xf>
    <xf numFmtId="0" fontId="8" fillId="0" borderId="1" xfId="0" applyFont="1" applyFill="1" applyBorder="1" applyAlignment="1">
      <alignment horizontal="center"/>
    </xf>
    <xf numFmtId="14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8" fillId="0" borderId="13" xfId="0" applyFont="1" applyFill="1" applyBorder="1"/>
    <xf numFmtId="0" fontId="8" fillId="0" borderId="3" xfId="0" applyFont="1" applyFill="1" applyBorder="1"/>
    <xf numFmtId="165" fontId="8" fillId="0" borderId="4" xfId="0" applyNumberFormat="1" applyFont="1" applyFill="1" applyBorder="1"/>
    <xf numFmtId="165" fontId="8" fillId="0" borderId="3" xfId="0" applyNumberFormat="1" applyFont="1" applyFill="1" applyBorder="1"/>
    <xf numFmtId="165" fontId="8" fillId="0" borderId="7" xfId="0" applyNumberFormat="1" applyFont="1" applyFill="1" applyBorder="1"/>
    <xf numFmtId="165" fontId="8" fillId="0" borderId="10" xfId="0" applyNumberFormat="1" applyFont="1" applyFill="1" applyBorder="1"/>
    <xf numFmtId="165" fontId="8" fillId="0" borderId="8" xfId="0" applyNumberFormat="1" applyFont="1" applyFill="1" applyBorder="1"/>
    <xf numFmtId="0" fontId="8" fillId="0" borderId="11" xfId="0" applyFont="1" applyFill="1" applyBorder="1"/>
    <xf numFmtId="0" fontId="8" fillId="0" borderId="1" xfId="0" applyFont="1" applyFill="1" applyBorder="1"/>
    <xf numFmtId="165" fontId="8" fillId="0" borderId="1" xfId="0" applyNumberFormat="1" applyFont="1" applyFill="1" applyBorder="1"/>
    <xf numFmtId="165" fontId="8" fillId="0" borderId="19" xfId="0" applyNumberFormat="1" applyFont="1" applyFill="1" applyBorder="1"/>
    <xf numFmtId="165" fontId="8" fillId="0" borderId="12" xfId="0" applyNumberFormat="1" applyFont="1" applyFill="1" applyBorder="1"/>
    <xf numFmtId="1" fontId="8" fillId="0" borderId="3" xfId="0" applyNumberFormat="1" applyFont="1" applyFill="1" applyBorder="1"/>
    <xf numFmtId="2" fontId="8" fillId="0" borderId="1" xfId="0" applyNumberFormat="1" applyFont="1" applyFill="1" applyBorder="1"/>
    <xf numFmtId="2" fontId="8" fillId="0" borderId="3" xfId="0" applyNumberFormat="1" applyFont="1" applyFill="1" applyBorder="1"/>
    <xf numFmtId="2" fontId="8" fillId="0" borderId="7" xfId="0" applyNumberFormat="1" applyFont="1" applyFill="1" applyBorder="1"/>
    <xf numFmtId="2" fontId="8" fillId="0" borderId="12" xfId="0" applyNumberFormat="1" applyFont="1" applyFill="1" applyBorder="1"/>
    <xf numFmtId="2" fontId="8" fillId="0" borderId="19" xfId="0" applyNumberFormat="1" applyFont="1" applyFill="1" applyBorder="1"/>
    <xf numFmtId="2" fontId="8" fillId="0" borderId="10" xfId="0" applyNumberFormat="1" applyFont="1" applyFill="1" applyBorder="1"/>
    <xf numFmtId="0" fontId="8" fillId="0" borderId="4" xfId="0" applyFont="1" applyFill="1" applyBorder="1"/>
    <xf numFmtId="1" fontId="8" fillId="0" borderId="1" xfId="0" applyNumberFormat="1" applyFont="1" applyFill="1" applyBorder="1"/>
    <xf numFmtId="2" fontId="8" fillId="0" borderId="20" xfId="0" applyNumberFormat="1" applyFont="1" applyFill="1" applyBorder="1"/>
    <xf numFmtId="166" fontId="8" fillId="0" borderId="1" xfId="0" applyNumberFormat="1" applyFont="1" applyFill="1" applyBorder="1"/>
    <xf numFmtId="166" fontId="8" fillId="0" borderId="3" xfId="0" applyNumberFormat="1" applyFont="1" applyFill="1" applyBorder="1"/>
    <xf numFmtId="166" fontId="8" fillId="0" borderId="19" xfId="0" applyNumberFormat="1" applyFont="1" applyFill="1" applyBorder="1"/>
    <xf numFmtId="166" fontId="8" fillId="0" borderId="20" xfId="0" applyNumberFormat="1" applyFont="1" applyFill="1" applyBorder="1"/>
    <xf numFmtId="166" fontId="8" fillId="0" borderId="12" xfId="0" applyNumberFormat="1" applyFont="1" applyFill="1" applyBorder="1"/>
    <xf numFmtId="1" fontId="8" fillId="0" borderId="4" xfId="0" applyNumberFormat="1" applyFont="1" applyFill="1" applyBorder="1"/>
    <xf numFmtId="2" fontId="8" fillId="0" borderId="21" xfId="0" applyNumberFormat="1" applyFont="1" applyFill="1" applyBorder="1"/>
    <xf numFmtId="2" fontId="8" fillId="0" borderId="22" xfId="0" applyNumberFormat="1" applyFont="1" applyFill="1" applyBorder="1"/>
    <xf numFmtId="0" fontId="8" fillId="0" borderId="12" xfId="0" applyFont="1" applyFill="1" applyBorder="1"/>
    <xf numFmtId="2" fontId="8" fillId="0" borderId="4" xfId="0" applyNumberFormat="1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166" fontId="8" fillId="0" borderId="4" xfId="0" applyNumberFormat="1" applyFont="1" applyFill="1" applyBorder="1"/>
    <xf numFmtId="1" fontId="8" fillId="0" borderId="19" xfId="0" applyNumberFormat="1" applyFont="1" applyFill="1" applyBorder="1"/>
    <xf numFmtId="1" fontId="8" fillId="0" borderId="12" xfId="0" applyNumberFormat="1" applyFont="1" applyFill="1" applyBorder="1"/>
    <xf numFmtId="0" fontId="8" fillId="0" borderId="5" xfId="0" applyFont="1" applyFill="1" applyBorder="1"/>
    <xf numFmtId="2" fontId="8" fillId="0" borderId="5" xfId="0" applyNumberFormat="1" applyFont="1" applyFill="1" applyBorder="1"/>
    <xf numFmtId="2" fontId="8" fillId="0" borderId="23" xfId="0" applyNumberFormat="1" applyFont="1" applyFill="1" applyBorder="1"/>
    <xf numFmtId="0" fontId="8" fillId="0" borderId="18" xfId="0" applyFont="1" applyFill="1" applyBorder="1"/>
    <xf numFmtId="0" fontId="0" fillId="0" borderId="0" xfId="0" applyFill="1" applyBorder="1"/>
    <xf numFmtId="0" fontId="6" fillId="0" borderId="0" xfId="0" applyFont="1" applyFill="1"/>
    <xf numFmtId="1" fontId="27" fillId="0" borderId="7" xfId="0" applyNumberFormat="1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39" xfId="0" applyFont="1" applyFill="1" applyBorder="1" applyAlignment="1">
      <alignment horizontal="center" vertical="center"/>
    </xf>
    <xf numFmtId="0" fontId="27" fillId="0" borderId="53" xfId="0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27" fillId="0" borderId="72" xfId="0" applyFont="1" applyFill="1" applyBorder="1" applyAlignment="1">
      <alignment horizontal="center" vertical="center"/>
    </xf>
    <xf numFmtId="0" fontId="27" fillId="0" borderId="65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7" fillId="0" borderId="57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27" fillId="0" borderId="68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20" xfId="0" applyFont="1" applyFill="1" applyBorder="1" applyAlignment="1">
      <alignment horizontal="center" vertical="center"/>
    </xf>
    <xf numFmtId="0" fontId="27" fillId="0" borderId="74" xfId="0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horizontal="center" vertical="center"/>
    </xf>
    <xf numFmtId="1" fontId="27" fillId="0" borderId="19" xfId="0" applyNumberFormat="1" applyFont="1" applyFill="1" applyBorder="1" applyAlignment="1">
      <alignment horizontal="center" vertical="center"/>
    </xf>
    <xf numFmtId="0" fontId="27" fillId="0" borderId="24" xfId="0" applyFont="1" applyFill="1" applyBorder="1" applyAlignment="1">
      <alignment horizontal="center" vertical="center"/>
    </xf>
    <xf numFmtId="0" fontId="27" fillId="0" borderId="64" xfId="0" applyFont="1" applyFill="1" applyBorder="1" applyAlignment="1">
      <alignment horizontal="center" vertical="center"/>
    </xf>
    <xf numFmtId="0" fontId="29" fillId="0" borderId="50" xfId="0" applyFont="1" applyFill="1" applyBorder="1" applyAlignment="1"/>
    <xf numFmtId="0" fontId="29" fillId="0" borderId="61" xfId="0" applyFont="1" applyFill="1" applyBorder="1" applyAlignment="1"/>
    <xf numFmtId="0" fontId="41" fillId="0" borderId="67" xfId="0" applyFont="1" applyFill="1" applyBorder="1"/>
    <xf numFmtId="0" fontId="28" fillId="0" borderId="0" xfId="0" applyFont="1" applyFill="1" applyBorder="1" applyAlignment="1"/>
    <xf numFmtId="0" fontId="28" fillId="0" borderId="31" xfId="0" applyFont="1" applyFill="1" applyBorder="1" applyAlignment="1"/>
    <xf numFmtId="0" fontId="28" fillId="0" borderId="21" xfId="0" applyFont="1" applyFill="1" applyBorder="1" applyAlignment="1">
      <alignment horizontal="center" vertical="center" textRotation="90" shrinkToFit="1"/>
    </xf>
    <xf numFmtId="0" fontId="28" fillId="0" borderId="4" xfId="0" applyFont="1" applyFill="1" applyBorder="1" applyAlignment="1">
      <alignment horizontal="center" vertical="center" textRotation="90" shrinkToFit="1"/>
    </xf>
    <xf numFmtId="0" fontId="28" fillId="0" borderId="4" xfId="0" applyFont="1" applyFill="1" applyBorder="1" applyAlignment="1">
      <alignment horizontal="center" vertical="center" textRotation="90" wrapText="1" shrinkToFit="1"/>
    </xf>
    <xf numFmtId="0" fontId="28" fillId="0" borderId="82" xfId="0" applyFont="1" applyFill="1" applyBorder="1" applyAlignment="1">
      <alignment horizontal="center" vertical="center" textRotation="90" shrinkToFit="1"/>
    </xf>
    <xf numFmtId="0" fontId="28" fillId="0" borderId="86" xfId="0" applyFont="1" applyFill="1" applyBorder="1" applyAlignment="1">
      <alignment horizontal="center" vertical="center" textRotation="90" wrapText="1"/>
    </xf>
    <xf numFmtId="0" fontId="28" fillId="0" borderId="4" xfId="0" applyFont="1" applyFill="1" applyBorder="1" applyAlignment="1">
      <alignment horizontal="center" vertical="center" textRotation="90" wrapText="1"/>
    </xf>
    <xf numFmtId="0" fontId="28" fillId="0" borderId="4" xfId="0" applyFont="1" applyFill="1" applyBorder="1" applyAlignment="1">
      <alignment horizontal="center" vertical="center" textRotation="90"/>
    </xf>
    <xf numFmtId="0" fontId="28" fillId="0" borderId="85" xfId="0" applyFont="1" applyFill="1" applyBorder="1" applyAlignment="1">
      <alignment horizontal="center" vertical="center" textRotation="90" wrapText="1"/>
    </xf>
    <xf numFmtId="0" fontId="28" fillId="0" borderId="33" xfId="0" applyFont="1" applyFill="1" applyBorder="1" applyAlignment="1">
      <alignment horizontal="center" vertical="center" textRotation="90" wrapText="1"/>
    </xf>
    <xf numFmtId="0" fontId="28" fillId="0" borderId="46" xfId="0" applyFont="1" applyFill="1" applyBorder="1" applyAlignment="1">
      <alignment horizontal="center" vertical="center" textRotation="90" wrapText="1"/>
    </xf>
    <xf numFmtId="0" fontId="28" fillId="0" borderId="34" xfId="0" applyFont="1" applyFill="1" applyBorder="1" applyAlignment="1">
      <alignment horizontal="center" vertical="center" textRotation="90" wrapText="1"/>
    </xf>
    <xf numFmtId="0" fontId="42" fillId="0" borderId="0" xfId="0" applyFont="1" applyFill="1" applyAlignment="1">
      <alignment horizontal="center" vertical="center" textRotation="90"/>
    </xf>
    <xf numFmtId="0" fontId="28" fillId="0" borderId="78" xfId="0" applyFont="1" applyFill="1" applyBorder="1" applyAlignment="1">
      <alignment horizontal="center" vertical="center" textRotation="90"/>
    </xf>
    <xf numFmtId="0" fontId="28" fillId="0" borderId="80" xfId="0" applyFont="1" applyFill="1" applyBorder="1" applyAlignment="1">
      <alignment horizontal="center" vertical="center" textRotation="90"/>
    </xf>
    <xf numFmtId="0" fontId="28" fillId="0" borderId="79" xfId="0" applyFont="1" applyFill="1" applyBorder="1" applyAlignment="1">
      <alignment horizontal="center" vertical="center" textRotation="90"/>
    </xf>
    <xf numFmtId="0" fontId="43" fillId="0" borderId="67" xfId="0" applyFont="1" applyFill="1" applyBorder="1" applyAlignment="1">
      <alignment horizontal="center" vertical="center" textRotation="90"/>
    </xf>
    <xf numFmtId="0" fontId="27" fillId="0" borderId="14" xfId="0" applyFont="1" applyFill="1" applyBorder="1" applyAlignment="1">
      <alignment horizontal="center" vertical="center"/>
    </xf>
    <xf numFmtId="0" fontId="27" fillId="0" borderId="71" xfId="0" applyFont="1" applyFill="1" applyBorder="1" applyAlignment="1">
      <alignment horizontal="center" vertical="center"/>
    </xf>
    <xf numFmtId="165" fontId="27" fillId="0" borderId="4" xfId="0" applyNumberFormat="1" applyFont="1" applyFill="1" applyBorder="1" applyAlignment="1">
      <alignment horizontal="center" vertical="center"/>
    </xf>
    <xf numFmtId="0" fontId="27" fillId="0" borderId="56" xfId="0" applyFont="1" applyFill="1" applyBorder="1" applyAlignment="1">
      <alignment horizontal="center" vertical="center"/>
    </xf>
    <xf numFmtId="0" fontId="27" fillId="0" borderId="4" xfId="0" applyNumberFormat="1" applyFont="1" applyFill="1" applyBorder="1" applyAlignment="1">
      <alignment horizontal="center" vertical="center"/>
    </xf>
    <xf numFmtId="0" fontId="27" fillId="0" borderId="21" xfId="0" applyNumberFormat="1" applyFont="1" applyFill="1" applyBorder="1" applyAlignment="1">
      <alignment horizontal="center" vertical="center" wrapText="1"/>
    </xf>
    <xf numFmtId="0" fontId="25" fillId="0" borderId="4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 shrinkToFit="1"/>
    </xf>
    <xf numFmtId="0" fontId="27" fillId="0" borderId="26" xfId="0" applyFont="1" applyFill="1" applyBorder="1" applyAlignment="1">
      <alignment horizontal="center" vertical="center"/>
    </xf>
    <xf numFmtId="165" fontId="27" fillId="0" borderId="1" xfId="0" applyNumberFormat="1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27" fillId="0" borderId="7" xfId="0" applyNumberFormat="1" applyFont="1" applyFill="1" applyBorder="1" applyAlignment="1">
      <alignment horizontal="center" vertical="center" wrapText="1"/>
    </xf>
    <xf numFmtId="0" fontId="31" fillId="0" borderId="57" xfId="0" applyFont="1" applyFill="1" applyBorder="1" applyAlignment="1">
      <alignment horizontal="left" vertical="center" wrapText="1" shrinkToFit="1"/>
    </xf>
    <xf numFmtId="2" fontId="27" fillId="0" borderId="1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center" vertical="center"/>
    </xf>
    <xf numFmtId="165" fontId="27" fillId="0" borderId="5" xfId="0" applyNumberFormat="1" applyFont="1" applyFill="1" applyBorder="1" applyAlignment="1">
      <alignment horizontal="center" vertical="center"/>
    </xf>
    <xf numFmtId="0" fontId="27" fillId="0" borderId="46" xfId="0" applyFont="1" applyFill="1" applyBorder="1" applyAlignment="1">
      <alignment horizontal="center" vertical="center"/>
    </xf>
    <xf numFmtId="0" fontId="27" fillId="0" borderId="5" xfId="0" applyNumberFormat="1" applyFont="1" applyFill="1" applyBorder="1" applyAlignment="1">
      <alignment horizontal="center" vertical="center"/>
    </xf>
    <xf numFmtId="0" fontId="27" fillId="0" borderId="24" xfId="0" applyNumberFormat="1" applyFont="1" applyFill="1" applyBorder="1" applyAlignment="1">
      <alignment horizontal="center" vertical="center" wrapText="1"/>
    </xf>
    <xf numFmtId="0" fontId="27" fillId="0" borderId="4" xfId="0" applyNumberFormat="1" applyFont="1" applyFill="1" applyBorder="1" applyAlignment="1">
      <alignment horizontal="center" vertical="center" wrapText="1"/>
    </xf>
    <xf numFmtId="0" fontId="24" fillId="0" borderId="26" xfId="0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 wrapText="1"/>
    </xf>
    <xf numFmtId="14" fontId="27" fillId="0" borderId="1" xfId="0" applyNumberFormat="1" applyFont="1" applyFill="1" applyBorder="1" applyAlignment="1">
      <alignment horizontal="center" vertical="center"/>
    </xf>
    <xf numFmtId="0" fontId="31" fillId="0" borderId="58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horizontal="center" vertical="center"/>
    </xf>
    <xf numFmtId="165" fontId="27" fillId="0" borderId="6" xfId="0" applyNumberFormat="1" applyFont="1" applyFill="1" applyBorder="1" applyAlignment="1">
      <alignment horizontal="center" vertical="center"/>
    </xf>
    <xf numFmtId="0" fontId="27" fillId="0" borderId="5" xfId="0" applyNumberFormat="1" applyFont="1" applyFill="1" applyBorder="1" applyAlignment="1">
      <alignment horizontal="center" vertical="center" wrapText="1"/>
    </xf>
    <xf numFmtId="0" fontId="24" fillId="0" borderId="60" xfId="0" applyFont="1" applyFill="1" applyBorder="1" applyAlignment="1">
      <alignment vertical="center"/>
    </xf>
    <xf numFmtId="165" fontId="27" fillId="0" borderId="53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vertical="center"/>
    </xf>
    <xf numFmtId="0" fontId="24" fillId="0" borderId="58" xfId="0" applyFont="1" applyFill="1" applyBorder="1" applyAlignment="1">
      <alignment vertical="center"/>
    </xf>
    <xf numFmtId="1" fontId="27" fillId="0" borderId="5" xfId="0" applyNumberFormat="1" applyFont="1" applyFill="1" applyBorder="1" applyAlignment="1">
      <alignment horizontal="center" vertical="center"/>
    </xf>
    <xf numFmtId="0" fontId="27" fillId="0" borderId="6" xfId="0" applyNumberFormat="1" applyFont="1" applyFill="1" applyBorder="1" applyAlignment="1">
      <alignment horizontal="center" vertical="center"/>
    </xf>
    <xf numFmtId="0" fontId="27" fillId="0" borderId="6" xfId="0" applyNumberFormat="1" applyFont="1" applyFill="1" applyBorder="1" applyAlignment="1">
      <alignment horizontal="center" vertical="center" wrapText="1"/>
    </xf>
    <xf numFmtId="0" fontId="27" fillId="0" borderId="37" xfId="0" applyFont="1" applyFill="1" applyBorder="1" applyAlignment="1">
      <alignment horizontal="center" vertical="center"/>
    </xf>
    <xf numFmtId="0" fontId="27" fillId="0" borderId="43" xfId="0" applyFont="1" applyFill="1" applyBorder="1" applyAlignment="1">
      <alignment horizontal="center" vertical="center"/>
    </xf>
    <xf numFmtId="0" fontId="27" fillId="0" borderId="42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center" vertical="center"/>
    </xf>
    <xf numFmtId="1" fontId="27" fillId="0" borderId="33" xfId="0" applyNumberFormat="1" applyFont="1" applyFill="1" applyBorder="1" applyAlignment="1">
      <alignment horizontal="center" vertical="center"/>
    </xf>
    <xf numFmtId="1" fontId="27" fillId="0" borderId="4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left" vertical="center" wrapText="1" shrinkToFit="1"/>
    </xf>
    <xf numFmtId="0" fontId="31" fillId="0" borderId="11" xfId="0" applyFont="1" applyFill="1" applyBorder="1" applyAlignment="1">
      <alignment horizontal="left" vertical="center" wrapText="1" shrinkToFit="1"/>
    </xf>
    <xf numFmtId="165" fontId="27" fillId="0" borderId="46" xfId="0" applyNumberFormat="1" applyFont="1" applyFill="1" applyBorder="1" applyAlignment="1">
      <alignment horizontal="center" vertical="center"/>
    </xf>
    <xf numFmtId="0" fontId="24" fillId="0" borderId="56" xfId="0" applyFont="1" applyFill="1" applyBorder="1" applyAlignment="1">
      <alignment horizontal="center" vertical="center"/>
    </xf>
    <xf numFmtId="0" fontId="31" fillId="0" borderId="71" xfId="0" applyFont="1" applyFill="1" applyBorder="1" applyAlignment="1">
      <alignment horizontal="left" vertical="center" wrapText="1" shrinkToFit="1"/>
    </xf>
    <xf numFmtId="1" fontId="27" fillId="0" borderId="65" xfId="0" applyNumberFormat="1" applyFont="1" applyFill="1" applyBorder="1" applyAlignment="1">
      <alignment horizontal="center" vertical="center"/>
    </xf>
    <xf numFmtId="0" fontId="31" fillId="0" borderId="26" xfId="0" applyFont="1" applyFill="1" applyBorder="1" applyAlignment="1">
      <alignment horizontal="left" vertical="center" wrapText="1" shrinkToFit="1"/>
    </xf>
    <xf numFmtId="0" fontId="41" fillId="0" borderId="1" xfId="0" applyFont="1" applyFill="1" applyBorder="1" applyAlignment="1">
      <alignment horizontal="center" vertical="center"/>
    </xf>
    <xf numFmtId="0" fontId="27" fillId="0" borderId="22" xfId="0" applyNumberFormat="1" applyFont="1" applyFill="1" applyBorder="1" applyAlignment="1">
      <alignment horizontal="center" vertical="center"/>
    </xf>
    <xf numFmtId="0" fontId="27" fillId="0" borderId="22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left" vertical="center" wrapText="1"/>
    </xf>
    <xf numFmtId="0" fontId="27" fillId="0" borderId="76" xfId="0" applyFont="1" applyFill="1" applyBorder="1" applyAlignment="1">
      <alignment horizontal="center" vertical="center"/>
    </xf>
    <xf numFmtId="0" fontId="27" fillId="0" borderId="60" xfId="0" applyFont="1" applyFill="1" applyBorder="1" applyAlignment="1">
      <alignment vertical="center"/>
    </xf>
    <xf numFmtId="1" fontId="27" fillId="0" borderId="13" xfId="0" applyNumberFormat="1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vertical="center"/>
    </xf>
    <xf numFmtId="1" fontId="27" fillId="0" borderId="9" xfId="0" applyNumberFormat="1" applyFont="1" applyFill="1" applyBorder="1" applyAlignment="1">
      <alignment horizontal="center" vertical="center"/>
    </xf>
    <xf numFmtId="1" fontId="27" fillId="0" borderId="11" xfId="0" applyNumberFormat="1" applyFont="1" applyFill="1" applyBorder="1" applyAlignment="1">
      <alignment horizontal="center" vertical="center"/>
    </xf>
    <xf numFmtId="0" fontId="27" fillId="0" borderId="58" xfId="0" applyFont="1" applyFill="1" applyBorder="1" applyAlignment="1">
      <alignment vertical="center"/>
    </xf>
    <xf numFmtId="1" fontId="27" fillId="0" borderId="6" xfId="0" applyNumberFormat="1" applyFont="1" applyFill="1" applyBorder="1" applyAlignment="1">
      <alignment horizontal="center" vertical="center"/>
    </xf>
    <xf numFmtId="1" fontId="27" fillId="0" borderId="68" xfId="0" applyNumberFormat="1" applyFont="1" applyFill="1" applyBorder="1" applyAlignment="1">
      <alignment horizontal="center" vertical="center"/>
    </xf>
    <xf numFmtId="0" fontId="27" fillId="0" borderId="33" xfId="0" applyNumberFormat="1" applyFont="1" applyFill="1" applyBorder="1" applyAlignment="1">
      <alignment horizontal="center" vertical="center"/>
    </xf>
    <xf numFmtId="0" fontId="27" fillId="0" borderId="33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27" fillId="0" borderId="75" xfId="0" applyFont="1" applyFill="1" applyBorder="1" applyAlignment="1">
      <alignment vertical="center"/>
    </xf>
    <xf numFmtId="0" fontId="31" fillId="0" borderId="57" xfId="0" applyFont="1" applyFill="1" applyBorder="1" applyAlignment="1">
      <alignment horizontal="left" vertical="center" wrapText="1"/>
    </xf>
    <xf numFmtId="165" fontId="27" fillId="0" borderId="19" xfId="0" applyNumberFormat="1" applyFont="1" applyFill="1" applyBorder="1" applyAlignment="1">
      <alignment horizontal="center" vertical="center"/>
    </xf>
    <xf numFmtId="0" fontId="24" fillId="0" borderId="72" xfId="0" applyFont="1" applyFill="1" applyBorder="1" applyAlignment="1">
      <alignment horizontal="center" vertical="center"/>
    </xf>
    <xf numFmtId="0" fontId="27" fillId="0" borderId="65" xfId="0" applyNumberFormat="1" applyFont="1" applyFill="1" applyBorder="1" applyAlignment="1">
      <alignment horizontal="center" vertical="center"/>
    </xf>
    <xf numFmtId="0" fontId="27" fillId="0" borderId="65" xfId="0" applyNumberFormat="1" applyFont="1" applyFill="1" applyBorder="1" applyAlignment="1">
      <alignment horizontal="center" vertical="center" wrapText="1"/>
    </xf>
    <xf numFmtId="0" fontId="24" fillId="0" borderId="57" xfId="0" applyFont="1" applyFill="1" applyBorder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89" xfId="0" applyFont="1" applyFill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165" fontId="27" fillId="0" borderId="7" xfId="0" applyNumberFormat="1" applyFont="1" applyFill="1" applyBorder="1" applyAlignment="1">
      <alignment horizontal="center" vertical="center"/>
    </xf>
    <xf numFmtId="0" fontId="27" fillId="0" borderId="53" xfId="0" applyNumberFormat="1" applyFont="1" applyFill="1" applyBorder="1" applyAlignment="1">
      <alignment horizontal="center" vertical="center"/>
    </xf>
    <xf numFmtId="0" fontId="27" fillId="0" borderId="54" xfId="0" applyNumberFormat="1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left" vertical="center" wrapText="1"/>
    </xf>
    <xf numFmtId="0" fontId="31" fillId="0" borderId="73" xfId="0" applyFont="1" applyFill="1" applyBorder="1" applyAlignment="1">
      <alignment horizontal="left" vertical="center" wrapText="1" shrinkToFit="1"/>
    </xf>
    <xf numFmtId="0" fontId="24" fillId="0" borderId="75" xfId="0" applyFont="1" applyFill="1" applyBorder="1" applyAlignment="1">
      <alignment horizontal="center" vertical="center"/>
    </xf>
    <xf numFmtId="0" fontId="29" fillId="0" borderId="16" xfId="0" applyFont="1" applyFill="1" applyBorder="1" applyAlignment="1"/>
    <xf numFmtId="0" fontId="24" fillId="0" borderId="24" xfId="0" applyFont="1" applyFill="1" applyBorder="1" applyAlignment="1">
      <alignment horizontal="center" vertical="center" textRotation="90" shrinkToFit="1"/>
    </xf>
    <xf numFmtId="0" fontId="24" fillId="0" borderId="5" xfId="0" applyFont="1" applyFill="1" applyBorder="1" applyAlignment="1">
      <alignment horizontal="center" vertical="center" textRotation="90" shrinkToFit="1"/>
    </xf>
    <xf numFmtId="0" fontId="24" fillId="0" borderId="5" xfId="0" applyFont="1" applyFill="1" applyBorder="1" applyAlignment="1">
      <alignment horizontal="center" vertical="center" textRotation="90" wrapText="1" shrinkToFit="1"/>
    </xf>
    <xf numFmtId="0" fontId="24" fillId="0" borderId="23" xfId="0" applyFont="1" applyFill="1" applyBorder="1" applyAlignment="1">
      <alignment horizontal="center" vertical="center" textRotation="90" shrinkToFit="1"/>
    </xf>
    <xf numFmtId="0" fontId="28" fillId="0" borderId="24" xfId="0" applyFont="1" applyFill="1" applyBorder="1" applyAlignment="1">
      <alignment horizontal="center" vertical="center" textRotation="90" wrapText="1"/>
    </xf>
    <xf numFmtId="0" fontId="24" fillId="0" borderId="5" xfId="0" applyFont="1" applyFill="1" applyBorder="1" applyAlignment="1">
      <alignment horizontal="center" vertical="center" textRotation="90"/>
    </xf>
    <xf numFmtId="0" fontId="24" fillId="0" borderId="2" xfId="0" applyFont="1" applyFill="1" applyBorder="1" applyAlignment="1">
      <alignment horizontal="center" vertical="center" textRotation="90" wrapText="1"/>
    </xf>
    <xf numFmtId="0" fontId="24" fillId="0" borderId="23" xfId="0" applyFont="1" applyFill="1" applyBorder="1" applyAlignment="1">
      <alignment horizontal="center" vertical="center" textRotation="90" wrapText="1"/>
    </xf>
    <xf numFmtId="0" fontId="24" fillId="0" borderId="68" xfId="0" applyFont="1" applyFill="1" applyBorder="1" applyAlignment="1">
      <alignment horizontal="center" vertical="center" textRotation="90" wrapText="1"/>
    </xf>
    <xf numFmtId="0" fontId="24" fillId="0" borderId="5" xfId="0" applyFont="1" applyFill="1" applyBorder="1" applyAlignment="1">
      <alignment horizontal="center" vertical="center" textRotation="90" wrapText="1"/>
    </xf>
    <xf numFmtId="0" fontId="24" fillId="0" borderId="36" xfId="0" applyFont="1" applyFill="1" applyBorder="1" applyAlignment="1">
      <alignment horizontal="center" vertical="center" textRotation="90" wrapText="1"/>
    </xf>
    <xf numFmtId="0" fontId="24" fillId="0" borderId="24" xfId="0" applyFont="1" applyFill="1" applyBorder="1" applyAlignment="1">
      <alignment horizontal="center" vertical="center" textRotation="90" wrapText="1"/>
    </xf>
    <xf numFmtId="0" fontId="27" fillId="0" borderId="5" xfId="0" applyFont="1" applyFill="1" applyBorder="1" applyAlignment="1">
      <alignment horizontal="center" vertical="center" textRotation="90" wrapText="1"/>
    </xf>
    <xf numFmtId="0" fontId="24" fillId="0" borderId="33" xfId="0" applyFont="1" applyFill="1" applyBorder="1" applyAlignment="1">
      <alignment horizontal="center" vertical="center" textRotation="90" wrapText="1"/>
    </xf>
    <xf numFmtId="0" fontId="24" fillId="0" borderId="6" xfId="0" applyFont="1" applyFill="1" applyBorder="1" applyAlignment="1">
      <alignment horizontal="center" vertical="center" textRotation="90" wrapText="1"/>
    </xf>
    <xf numFmtId="0" fontId="24" fillId="0" borderId="24" xfId="0" applyFont="1" applyFill="1" applyBorder="1" applyAlignment="1">
      <alignment horizontal="center" vertical="center" textRotation="90"/>
    </xf>
    <xf numFmtId="0" fontId="27" fillId="0" borderId="63" xfId="0" applyFont="1" applyFill="1" applyBorder="1" applyAlignment="1">
      <alignment horizontal="center" vertical="center"/>
    </xf>
    <xf numFmtId="0" fontId="27" fillId="0" borderId="51" xfId="0" applyNumberFormat="1" applyFont="1" applyFill="1" applyBorder="1" applyAlignment="1">
      <alignment horizontal="center" vertical="center"/>
    </xf>
    <xf numFmtId="0" fontId="27" fillId="0" borderId="51" xfId="0" applyNumberFormat="1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/>
    </xf>
    <xf numFmtId="0" fontId="27" fillId="0" borderId="67" xfId="0" applyFont="1" applyFill="1" applyBorder="1" applyAlignment="1">
      <alignment horizontal="center" vertical="center"/>
    </xf>
    <xf numFmtId="0" fontId="31" fillId="0" borderId="70" xfId="0" applyFont="1" applyFill="1" applyBorder="1" applyAlignment="1">
      <alignment horizontal="left" vertical="center" wrapText="1"/>
    </xf>
    <xf numFmtId="1" fontId="27" fillId="0" borderId="22" xfId="0" applyNumberFormat="1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165" fontId="27" fillId="0" borderId="64" xfId="0" applyNumberFormat="1" applyFont="1" applyFill="1" applyBorder="1" applyAlignment="1">
      <alignment horizontal="center" vertical="center"/>
    </xf>
    <xf numFmtId="1" fontId="27" fillId="0" borderId="21" xfId="0" applyNumberFormat="1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2" fontId="27" fillId="0" borderId="6" xfId="0" applyNumberFormat="1" applyFont="1" applyFill="1" applyBorder="1" applyAlignment="1">
      <alignment horizontal="center" vertical="center"/>
    </xf>
    <xf numFmtId="2" fontId="27" fillId="0" borderId="53" xfId="0" applyNumberFormat="1" applyFont="1" applyFill="1" applyBorder="1" applyAlignment="1">
      <alignment horizontal="center" vertical="center"/>
    </xf>
    <xf numFmtId="165" fontId="27" fillId="0" borderId="65" xfId="0" applyNumberFormat="1" applyFont="1" applyFill="1" applyBorder="1" applyAlignment="1">
      <alignment horizontal="center" vertical="center"/>
    </xf>
    <xf numFmtId="2" fontId="27" fillId="0" borderId="5" xfId="0" applyNumberFormat="1" applyFont="1" applyFill="1" applyBorder="1" applyAlignment="1">
      <alignment horizontal="center" vertical="center"/>
    </xf>
    <xf numFmtId="2" fontId="27" fillId="0" borderId="4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textRotation="90"/>
    </xf>
    <xf numFmtId="0" fontId="27" fillId="0" borderId="1" xfId="0" applyFont="1" applyFill="1" applyBorder="1" applyAlignment="1">
      <alignment horizontal="center" vertical="center" textRotation="90"/>
    </xf>
    <xf numFmtId="0" fontId="28" fillId="0" borderId="90" xfId="0" applyFont="1" applyFill="1" applyBorder="1" applyAlignment="1">
      <alignment horizontal="center" vertical="center" textRotation="90" wrapText="1"/>
    </xf>
    <xf numFmtId="0" fontId="28" fillId="0" borderId="91" xfId="0" applyFont="1" applyFill="1" applyBorder="1" applyAlignment="1">
      <alignment horizontal="center" vertical="center" textRotation="90" wrapText="1"/>
    </xf>
    <xf numFmtId="0" fontId="28" fillId="0" borderId="92" xfId="0" applyFont="1" applyFill="1" applyBorder="1" applyAlignment="1">
      <alignment horizontal="center" vertical="center" textRotation="90" wrapText="1"/>
    </xf>
    <xf numFmtId="0" fontId="28" fillId="0" borderId="93" xfId="0" applyFont="1" applyFill="1" applyBorder="1" applyAlignment="1">
      <alignment horizontal="center" vertical="center" textRotation="90" wrapText="1"/>
    </xf>
    <xf numFmtId="0" fontId="29" fillId="0" borderId="0" xfId="0" applyFont="1" applyFill="1" applyBorder="1" applyAlignment="1"/>
    <xf numFmtId="0" fontId="25" fillId="0" borderId="69" xfId="0" applyFont="1" applyFill="1" applyBorder="1" applyAlignment="1">
      <alignment horizontal="center" vertical="center"/>
    </xf>
    <xf numFmtId="0" fontId="21" fillId="0" borderId="12" xfId="0" applyFont="1" applyBorder="1"/>
    <xf numFmtId="0" fontId="21" fillId="0" borderId="19" xfId="0" applyFont="1" applyBorder="1"/>
    <xf numFmtId="0" fontId="21" fillId="0" borderId="15" xfId="0" applyFont="1" applyBorder="1"/>
    <xf numFmtId="166" fontId="21" fillId="0" borderId="19" xfId="0" applyNumberFormat="1" applyFont="1" applyBorder="1"/>
    <xf numFmtId="0" fontId="9" fillId="0" borderId="0" xfId="0" applyFont="1" applyFill="1" applyAlignment="1"/>
    <xf numFmtId="0" fontId="17" fillId="0" borderId="28" xfId="0" applyFont="1" applyFill="1" applyBorder="1" applyAlignment="1">
      <alignment horizontal="center" vertical="center" wrapText="1"/>
    </xf>
    <xf numFmtId="0" fontId="17" fillId="0" borderId="46" xfId="0" applyFont="1" applyFill="1" applyBorder="1" applyAlignment="1">
      <alignment horizontal="center" vertical="center" wrapText="1"/>
    </xf>
    <xf numFmtId="0" fontId="21" fillId="0" borderId="47" xfId="0" applyFont="1" applyFill="1" applyBorder="1" applyAlignment="1">
      <alignment horizontal="center" vertical="center" wrapText="1"/>
    </xf>
    <xf numFmtId="0" fontId="21" fillId="0" borderId="48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1" fillId="0" borderId="50" xfId="0" applyFont="1" applyFill="1" applyBorder="1" applyAlignment="1">
      <alignment horizontal="center"/>
    </xf>
    <xf numFmtId="0" fontId="21" fillId="0" borderId="51" xfId="0" applyFont="1" applyFill="1" applyBorder="1" applyAlignment="1">
      <alignment horizontal="center"/>
    </xf>
    <xf numFmtId="0" fontId="21" fillId="0" borderId="29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0" borderId="28" xfId="0" applyFont="1" applyFill="1" applyBorder="1" applyAlignment="1">
      <alignment horizontal="left" vertical="center"/>
    </xf>
    <xf numFmtId="0" fontId="21" fillId="0" borderId="46" xfId="0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52" xfId="0" applyFont="1" applyFill="1" applyBorder="1" applyAlignment="1">
      <alignment horizontal="center"/>
    </xf>
    <xf numFmtId="0" fontId="21" fillId="0" borderId="46" xfId="0" applyFont="1" applyFill="1" applyBorder="1" applyAlignment="1">
      <alignment horizontal="center" vertical="center" wrapText="1" shrinkToFit="1"/>
    </xf>
    <xf numFmtId="0" fontId="21" fillId="0" borderId="1" xfId="0" applyFont="1" applyFill="1" applyBorder="1" applyAlignment="1">
      <alignment horizontal="left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6" fontId="17" fillId="0" borderId="28" xfId="0" applyNumberFormat="1" applyFont="1" applyFill="1" applyBorder="1" applyAlignment="1">
      <alignment vertical="center" wrapText="1"/>
    </xf>
    <xf numFmtId="166" fontId="17" fillId="0" borderId="46" xfId="0" applyNumberFormat="1" applyFont="1" applyFill="1" applyBorder="1" applyAlignment="1">
      <alignment vertical="center" wrapText="1"/>
    </xf>
    <xf numFmtId="0" fontId="20" fillId="0" borderId="12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7" fillId="0" borderId="0" xfId="0" applyFont="1" applyBorder="1" applyAlignment="1">
      <alignment horizont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7" fillId="0" borderId="32" xfId="0" applyFont="1" applyFill="1" applyBorder="1" applyAlignment="1">
      <alignment horizontal="center" vertical="center"/>
    </xf>
    <xf numFmtId="0" fontId="27" fillId="0" borderId="83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7" fillId="0" borderId="52" xfId="0" applyFont="1" applyFill="1" applyBorder="1" applyAlignment="1">
      <alignment horizontal="center" vertical="center"/>
    </xf>
    <xf numFmtId="0" fontId="27" fillId="0" borderId="66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/>
    <xf numFmtId="0" fontId="38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8" fillId="0" borderId="71" xfId="0" applyFont="1" applyFill="1" applyBorder="1" applyAlignment="1">
      <alignment horizontal="center" vertical="center" textRotation="90" wrapText="1"/>
    </xf>
    <xf numFmtId="0" fontId="27" fillId="0" borderId="81" xfId="0" applyFont="1" applyFill="1" applyBorder="1" applyAlignment="1">
      <alignment horizontal="center" vertical="center"/>
    </xf>
    <xf numFmtId="0" fontId="27" fillId="0" borderId="62" xfId="0" applyFont="1" applyFill="1" applyBorder="1" applyAlignment="1">
      <alignment horizontal="center" vertical="center"/>
    </xf>
    <xf numFmtId="1" fontId="41" fillId="0" borderId="0" xfId="0" applyNumberFormat="1" applyFont="1" applyFill="1" applyAlignment="1">
      <alignment horizontal="center" vertical="center"/>
    </xf>
    <xf numFmtId="165" fontId="27" fillId="0" borderId="23" xfId="0" applyNumberFormat="1" applyFont="1" applyFill="1" applyBorder="1" applyAlignment="1">
      <alignment horizontal="center" vertical="center"/>
    </xf>
    <xf numFmtId="0" fontId="27" fillId="0" borderId="75" xfId="0" applyFont="1" applyFill="1" applyBorder="1" applyAlignment="1">
      <alignment horizontal="center" vertical="center"/>
    </xf>
    <xf numFmtId="0" fontId="27" fillId="0" borderId="70" xfId="0" applyFont="1" applyFill="1" applyBorder="1" applyAlignment="1">
      <alignment horizontal="center" vertical="center"/>
    </xf>
    <xf numFmtId="1" fontId="27" fillId="0" borderId="32" xfId="1" applyNumberFormat="1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7" fillId="0" borderId="77" xfId="0" applyFont="1" applyFill="1" applyBorder="1" applyAlignment="1">
      <alignment horizontal="center" vertical="center"/>
    </xf>
    <xf numFmtId="0" fontId="27" fillId="0" borderId="87" xfId="0" applyFont="1" applyFill="1" applyBorder="1" applyAlignment="1">
      <alignment horizontal="center" vertical="center"/>
    </xf>
    <xf numFmtId="1" fontId="27" fillId="0" borderId="32" xfId="0" applyNumberFormat="1" applyFont="1" applyFill="1" applyBorder="1" applyAlignment="1">
      <alignment horizontal="center" vertical="center"/>
    </xf>
    <xf numFmtId="1" fontId="27" fillId="0" borderId="81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vertical="center"/>
    </xf>
    <xf numFmtId="1" fontId="27" fillId="0" borderId="14" xfId="0" applyNumberFormat="1" applyFont="1" applyFill="1" applyBorder="1" applyAlignment="1">
      <alignment horizontal="center" vertical="center"/>
    </xf>
    <xf numFmtId="1" fontId="27" fillId="0" borderId="57" xfId="0" applyNumberFormat="1" applyFont="1" applyFill="1" applyBorder="1" applyAlignment="1">
      <alignment horizontal="center" vertical="center"/>
    </xf>
    <xf numFmtId="165" fontId="27" fillId="0" borderId="20" xfId="0" applyNumberFormat="1" applyFont="1" applyFill="1" applyBorder="1" applyAlignment="1">
      <alignment horizontal="center" vertical="center"/>
    </xf>
    <xf numFmtId="1" fontId="27" fillId="0" borderId="29" xfId="0" applyNumberFormat="1" applyFont="1" applyFill="1" applyBorder="1" applyAlignment="1">
      <alignment horizontal="center" vertical="center"/>
    </xf>
    <xf numFmtId="1" fontId="27" fillId="0" borderId="72" xfId="0" applyNumberFormat="1" applyFont="1" applyFill="1" applyBorder="1" applyAlignment="1">
      <alignment horizontal="center" vertical="center"/>
    </xf>
    <xf numFmtId="1" fontId="41" fillId="0" borderId="1" xfId="0" applyNumberFormat="1" applyFont="1" applyFill="1" applyBorder="1" applyAlignment="1">
      <alignment horizontal="center" vertical="center"/>
    </xf>
    <xf numFmtId="0" fontId="24" fillId="0" borderId="76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left" vertical="center" wrapText="1"/>
    </xf>
    <xf numFmtId="0" fontId="27" fillId="0" borderId="88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1" fontId="27" fillId="0" borderId="7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5" fillId="0" borderId="1" xfId="0" applyFont="1" applyFill="1" applyBorder="1"/>
    <xf numFmtId="0" fontId="31" fillId="0" borderId="72" xfId="0" applyFont="1" applyFill="1" applyBorder="1" applyAlignment="1">
      <alignment horizontal="left" vertical="center" wrapText="1" shrinkToFit="1"/>
    </xf>
    <xf numFmtId="1" fontId="29" fillId="0" borderId="12" xfId="0" applyNumberFormat="1" applyFont="1" applyFill="1" applyBorder="1" applyAlignment="1">
      <alignment horizontal="center" vertical="center"/>
    </xf>
    <xf numFmtId="1" fontId="27" fillId="0" borderId="52" xfId="0" applyNumberFormat="1" applyFont="1" applyFill="1" applyBorder="1" applyAlignment="1">
      <alignment horizontal="center" vertical="center"/>
    </xf>
    <xf numFmtId="0" fontId="41" fillId="0" borderId="1" xfId="0" applyFont="1" applyFill="1" applyBorder="1"/>
    <xf numFmtId="0" fontId="42" fillId="0" borderId="1" xfId="0" applyFont="1" applyFill="1" applyBorder="1" applyAlignment="1">
      <alignment horizontal="center" vertical="center"/>
    </xf>
    <xf numFmtId="1" fontId="27" fillId="0" borderId="66" xfId="0" applyNumberFormat="1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31" fillId="0" borderId="69" xfId="0" applyFont="1" applyFill="1" applyBorder="1" applyAlignment="1">
      <alignment horizontal="left" vertical="center" wrapText="1"/>
    </xf>
    <xf numFmtId="165" fontId="27" fillId="0" borderId="1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46" xfId="0" applyFont="1" applyFill="1" applyBorder="1" applyAlignment="1">
      <alignment horizontal="center" vertical="center" textRotation="90" wrapText="1"/>
    </xf>
    <xf numFmtId="0" fontId="24" fillId="0" borderId="48" xfId="0" applyFont="1" applyFill="1" applyBorder="1" applyAlignment="1">
      <alignment horizontal="center" vertical="center" textRotation="90" wrapText="1"/>
    </xf>
    <xf numFmtId="0" fontId="30" fillId="0" borderId="0" xfId="0" applyFont="1" applyFill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 textRotation="90" wrapText="1"/>
    </xf>
    <xf numFmtId="0" fontId="24" fillId="0" borderId="50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center" textRotation="90" wrapText="1"/>
    </xf>
    <xf numFmtId="0" fontId="31" fillId="0" borderId="73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36" fillId="6" borderId="69" xfId="0" applyFont="1" applyFill="1" applyBorder="1" applyAlignment="1">
      <alignment horizontal="center" vertical="center"/>
    </xf>
    <xf numFmtId="0" fontId="24" fillId="0" borderId="71" xfId="0" applyFont="1" applyFill="1" applyBorder="1" applyAlignment="1">
      <alignment horizontal="center" vertical="center"/>
    </xf>
    <xf numFmtId="0" fontId="24" fillId="0" borderId="35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15" fillId="0" borderId="1" xfId="0" applyFont="1" applyFill="1" applyBorder="1"/>
    <xf numFmtId="0" fontId="38" fillId="0" borderId="0" xfId="0" applyFont="1" applyFill="1" applyAlignment="1"/>
    <xf numFmtId="0" fontId="21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1" fillId="0" borderId="49" xfId="0" applyFont="1" applyFill="1" applyBorder="1" applyAlignment="1"/>
    <xf numFmtId="0" fontId="27" fillId="0" borderId="13" xfId="0" applyFon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center" vertical="center" wrapText="1" shrinkToFit="1"/>
    </xf>
    <xf numFmtId="0" fontId="27" fillId="7" borderId="39" xfId="0" applyFont="1" applyFill="1" applyBorder="1" applyAlignment="1">
      <alignment horizontal="center" vertical="center"/>
    </xf>
    <xf numFmtId="0" fontId="27" fillId="7" borderId="38" xfId="0" applyFont="1" applyFill="1" applyBorder="1" applyAlignment="1">
      <alignment horizontal="center" vertical="center"/>
    </xf>
    <xf numFmtId="1" fontId="27" fillId="7" borderId="38" xfId="0" applyNumberFormat="1" applyFont="1" applyFill="1" applyBorder="1" applyAlignment="1">
      <alignment horizontal="center" vertical="center"/>
    </xf>
    <xf numFmtId="0" fontId="27" fillId="7" borderId="37" xfId="0" applyFont="1" applyFill="1" applyBorder="1" applyAlignment="1">
      <alignment horizontal="center" vertical="center"/>
    </xf>
    <xf numFmtId="0" fontId="27" fillId="7" borderId="43" xfId="0" applyFont="1" applyFill="1" applyBorder="1" applyAlignment="1">
      <alignment horizontal="center" vertical="center"/>
    </xf>
    <xf numFmtId="0" fontId="27" fillId="7" borderId="42" xfId="0" applyFont="1" applyFill="1" applyBorder="1" applyAlignment="1">
      <alignment horizontal="center" vertical="center"/>
    </xf>
    <xf numFmtId="0" fontId="27" fillId="7" borderId="33" xfId="0" applyFont="1" applyFill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0" fontId="27" fillId="7" borderId="41" xfId="0" applyFont="1" applyFill="1" applyBorder="1" applyAlignment="1">
      <alignment horizontal="center" vertical="center"/>
    </xf>
    <xf numFmtId="1" fontId="27" fillId="7" borderId="33" xfId="0" applyNumberFormat="1" applyFont="1" applyFill="1" applyBorder="1" applyAlignment="1">
      <alignment horizontal="center" vertical="center"/>
    </xf>
    <xf numFmtId="165" fontId="27" fillId="7" borderId="40" xfId="0" applyNumberFormat="1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2" fontId="27" fillId="7" borderId="33" xfId="0" applyNumberFormat="1" applyFont="1" applyFill="1" applyBorder="1" applyAlignment="1">
      <alignment horizontal="center" vertical="center"/>
    </xf>
    <xf numFmtId="0" fontId="24" fillId="7" borderId="33" xfId="0" applyFont="1" applyFill="1" applyBorder="1" applyAlignment="1">
      <alignment horizontal="center" vertical="center"/>
    </xf>
    <xf numFmtId="165" fontId="27" fillId="7" borderId="37" xfId="0" applyNumberFormat="1" applyFont="1" applyFill="1" applyBorder="1" applyAlignment="1">
      <alignment horizontal="center" vertical="center"/>
    </xf>
    <xf numFmtId="0" fontId="27" fillId="7" borderId="37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7" fillId="7" borderId="35" xfId="0" applyFont="1" applyFill="1" applyBorder="1" applyAlignment="1">
      <alignment horizontal="center" vertical="center"/>
    </xf>
    <xf numFmtId="0" fontId="27" fillId="7" borderId="58" xfId="0" applyFont="1" applyFill="1" applyBorder="1" applyAlignment="1">
      <alignment horizontal="center" vertical="center"/>
    </xf>
    <xf numFmtId="0" fontId="25" fillId="7" borderId="42" xfId="0" applyFont="1" applyFill="1" applyBorder="1" applyAlignment="1">
      <alignment horizontal="center" vertical="center"/>
    </xf>
    <xf numFmtId="0" fontId="5" fillId="7" borderId="0" xfId="0" applyFont="1" applyFill="1"/>
    <xf numFmtId="165" fontId="27" fillId="7" borderId="38" xfId="0" applyNumberFormat="1" applyFont="1" applyFill="1" applyBorder="1" applyAlignment="1">
      <alignment horizontal="center" vertical="center"/>
    </xf>
    <xf numFmtId="0" fontId="24" fillId="7" borderId="38" xfId="0" applyFont="1" applyFill="1" applyBorder="1" applyAlignment="1">
      <alignment horizontal="center" vertical="center"/>
    </xf>
    <xf numFmtId="0" fontId="27" fillId="7" borderId="44" xfId="0" applyFont="1" applyFill="1" applyBorder="1" applyAlignment="1">
      <alignment horizontal="center" vertical="center"/>
    </xf>
    <xf numFmtId="165" fontId="27" fillId="7" borderId="33" xfId="0" applyNumberFormat="1" applyFont="1" applyFill="1" applyBorder="1" applyAlignment="1">
      <alignment horizontal="center" vertical="center"/>
    </xf>
    <xf numFmtId="0" fontId="27" fillId="7" borderId="38" xfId="0" applyFont="1" applyFill="1" applyBorder="1" applyAlignment="1">
      <alignment horizontal="center" vertical="center" wrapText="1"/>
    </xf>
    <xf numFmtId="0" fontId="27" fillId="7" borderId="45" xfId="0" applyFont="1" applyFill="1" applyBorder="1" applyAlignment="1">
      <alignment horizontal="center" vertical="center"/>
    </xf>
    <xf numFmtId="1" fontId="27" fillId="7" borderId="39" xfId="0" applyNumberFormat="1" applyFont="1" applyFill="1" applyBorder="1" applyAlignment="1">
      <alignment horizontal="center" vertical="center"/>
    </xf>
    <xf numFmtId="165" fontId="24" fillId="7" borderId="17" xfId="0" applyNumberFormat="1" applyFont="1" applyFill="1" applyBorder="1" applyAlignment="1">
      <alignment horizontal="center" vertical="center"/>
    </xf>
    <xf numFmtId="165" fontId="27" fillId="7" borderId="39" xfId="0" applyNumberFormat="1" applyFont="1" applyFill="1" applyBorder="1" applyAlignment="1">
      <alignment horizontal="center" vertical="center"/>
    </xf>
    <xf numFmtId="1" fontId="27" fillId="7" borderId="44" xfId="0" applyNumberFormat="1" applyFont="1" applyFill="1" applyBorder="1" applyAlignment="1">
      <alignment horizontal="center" vertical="center"/>
    </xf>
    <xf numFmtId="0" fontId="27" fillId="7" borderId="28" xfId="0" applyFont="1" applyFill="1" applyBorder="1" applyAlignment="1">
      <alignment horizontal="center" vertical="center"/>
    </xf>
    <xf numFmtId="0" fontId="27" fillId="7" borderId="44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/>
    </xf>
    <xf numFmtId="1" fontId="27" fillId="7" borderId="7" xfId="0" applyNumberFormat="1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27" fillId="7" borderId="69" xfId="0" applyFont="1" applyFill="1" applyBorder="1" applyAlignment="1">
      <alignment horizontal="center" vertical="center"/>
    </xf>
    <xf numFmtId="0" fontId="29" fillId="7" borderId="38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1" fontId="27" fillId="7" borderId="2" xfId="0" applyNumberFormat="1" applyFont="1" applyFill="1" applyBorder="1" applyAlignment="1">
      <alignment horizontal="center" vertical="center"/>
    </xf>
    <xf numFmtId="0" fontId="27" fillId="7" borderId="46" xfId="0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2" fontId="27" fillId="7" borderId="40" xfId="0" applyNumberFormat="1" applyFont="1" applyFill="1" applyBorder="1" applyAlignment="1">
      <alignment horizontal="center" vertical="center"/>
    </xf>
    <xf numFmtId="0" fontId="24" fillId="7" borderId="41" xfId="0" applyFont="1" applyFill="1" applyBorder="1" applyAlignment="1">
      <alignment horizontal="center" vertical="center"/>
    </xf>
    <xf numFmtId="0" fontId="27" fillId="7" borderId="42" xfId="0" applyFont="1" applyFill="1" applyBorder="1" applyAlignment="1">
      <alignment horizontal="center" vertical="center" wrapText="1"/>
    </xf>
    <xf numFmtId="0" fontId="27" fillId="7" borderId="65" xfId="0" applyFont="1" applyFill="1" applyBorder="1" applyAlignment="1">
      <alignment horizontal="center" vertical="center"/>
    </xf>
    <xf numFmtId="0" fontId="27" fillId="7" borderId="54" xfId="0" applyFont="1" applyFill="1" applyBorder="1" applyAlignment="1">
      <alignment horizontal="center" vertical="center"/>
    </xf>
    <xf numFmtId="0" fontId="27" fillId="7" borderId="72" xfId="0" applyFont="1" applyFill="1" applyBorder="1" applyAlignment="1">
      <alignment horizontal="center" vertical="center"/>
    </xf>
    <xf numFmtId="0" fontId="27" fillId="7" borderId="56" xfId="0" applyFont="1" applyFill="1" applyBorder="1" applyAlignment="1">
      <alignment horizontal="center" vertical="center"/>
    </xf>
    <xf numFmtId="165" fontId="27" fillId="7" borderId="65" xfId="0" applyNumberFormat="1" applyFont="1" applyFill="1" applyBorder="1" applyAlignment="1">
      <alignment horizontal="center" vertical="center"/>
    </xf>
    <xf numFmtId="1" fontId="27" fillId="7" borderId="65" xfId="0" applyNumberFormat="1" applyFont="1" applyFill="1" applyBorder="1" applyAlignment="1">
      <alignment horizontal="center" vertical="center"/>
    </xf>
    <xf numFmtId="165" fontId="29" fillId="7" borderId="65" xfId="0" applyNumberFormat="1" applyFont="1" applyFill="1" applyBorder="1" applyAlignment="1">
      <alignment horizontal="center" vertical="center"/>
    </xf>
    <xf numFmtId="0" fontId="24" fillId="7" borderId="65" xfId="0" applyFont="1" applyFill="1" applyBorder="1" applyAlignment="1">
      <alignment horizontal="center" vertical="center"/>
    </xf>
    <xf numFmtId="0" fontId="27" fillId="7" borderId="16" xfId="0" applyFont="1" applyFill="1" applyBorder="1" applyAlignment="1">
      <alignment horizontal="center" vertical="center"/>
    </xf>
    <xf numFmtId="0" fontId="27" fillId="7" borderId="53" xfId="0" applyFont="1" applyFill="1" applyBorder="1" applyAlignment="1">
      <alignment horizontal="center" vertical="center"/>
    </xf>
    <xf numFmtId="165" fontId="27" fillId="7" borderId="53" xfId="0" applyNumberFormat="1" applyFont="1" applyFill="1" applyBorder="1" applyAlignment="1">
      <alignment horizontal="center" vertical="center"/>
    </xf>
    <xf numFmtId="1" fontId="27" fillId="7" borderId="53" xfId="0" applyNumberFormat="1" applyFont="1" applyFill="1" applyBorder="1" applyAlignment="1">
      <alignment horizontal="center" vertical="center"/>
    </xf>
    <xf numFmtId="0" fontId="27" fillId="7" borderId="81" xfId="0" applyFont="1" applyFill="1" applyBorder="1" applyAlignment="1">
      <alignment horizontal="center" vertical="center"/>
    </xf>
    <xf numFmtId="0" fontId="25" fillId="7" borderId="72" xfId="0" applyFont="1" applyFill="1" applyBorder="1" applyAlignment="1">
      <alignment horizontal="center" vertical="center"/>
    </xf>
    <xf numFmtId="0" fontId="27" fillId="8" borderId="7" xfId="0" applyFont="1" applyFill="1" applyBorder="1" applyAlignment="1">
      <alignment horizontal="center" vertical="center"/>
    </xf>
    <xf numFmtId="1" fontId="27" fillId="8" borderId="7" xfId="0" applyNumberFormat="1" applyFont="1" applyFill="1" applyBorder="1" applyAlignment="1">
      <alignment horizontal="center" vertical="center"/>
    </xf>
    <xf numFmtId="0" fontId="27" fillId="8" borderId="34" xfId="0" applyFont="1" applyFill="1" applyBorder="1" applyAlignment="1">
      <alignment horizontal="center" vertical="center"/>
    </xf>
    <xf numFmtId="0" fontId="27" fillId="8" borderId="69" xfId="0" applyFont="1" applyFill="1" applyBorder="1" applyAlignment="1">
      <alignment horizontal="center" vertical="center"/>
    </xf>
    <xf numFmtId="169" fontId="27" fillId="8" borderId="7" xfId="0" applyNumberFormat="1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0" fontId="27" fillId="8" borderId="42" xfId="0" applyFont="1" applyFill="1" applyBorder="1" applyAlignment="1">
      <alignment horizontal="center" vertical="center"/>
    </xf>
    <xf numFmtId="165" fontId="27" fillId="8" borderId="7" xfId="0" applyNumberFormat="1" applyFont="1" applyFill="1" applyBorder="1" applyAlignment="1">
      <alignment horizontal="center" vertical="center"/>
    </xf>
    <xf numFmtId="0" fontId="27" fillId="8" borderId="48" xfId="0" applyFont="1" applyFill="1" applyBorder="1" applyAlignment="1">
      <alignment horizontal="center" vertical="center"/>
    </xf>
    <xf numFmtId="1" fontId="27" fillId="8" borderId="48" xfId="0" applyNumberFormat="1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2" fontId="27" fillId="8" borderId="25" xfId="0" applyNumberFormat="1" applyFont="1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/>
    </xf>
    <xf numFmtId="0" fontId="24" fillId="8" borderId="31" xfId="0" applyFont="1" applyFill="1" applyBorder="1" applyAlignment="1">
      <alignment horizontal="center" vertical="center"/>
    </xf>
    <xf numFmtId="165" fontId="27" fillId="8" borderId="25" xfId="0" applyNumberFormat="1" applyFont="1" applyFill="1" applyBorder="1" applyAlignment="1">
      <alignment horizontal="center" vertical="center"/>
    </xf>
    <xf numFmtId="1" fontId="27" fillId="8" borderId="25" xfId="0" applyNumberFormat="1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/>
    </xf>
    <xf numFmtId="0" fontId="27" fillId="8" borderId="30" xfId="0" applyFont="1" applyFill="1" applyBorder="1" applyAlignment="1">
      <alignment horizontal="center" vertical="center"/>
    </xf>
    <xf numFmtId="0" fontId="25" fillId="8" borderId="42" xfId="0" applyFont="1" applyFill="1" applyBorder="1" applyAlignment="1">
      <alignment horizontal="center" vertical="center"/>
    </xf>
    <xf numFmtId="0" fontId="5" fillId="8" borderId="0" xfId="0" applyFont="1" applyFill="1"/>
    <xf numFmtId="165" fontId="27" fillId="7" borderId="3" xfId="0" applyNumberFormat="1" applyFont="1" applyFill="1" applyBorder="1" applyAlignment="1">
      <alignment horizontal="center" vertical="center"/>
    </xf>
    <xf numFmtId="16" fontId="27" fillId="0" borderId="5" xfId="0" applyNumberFormat="1" applyFont="1" applyFill="1" applyBorder="1" applyAlignment="1">
      <alignment horizontal="center" vertical="center"/>
    </xf>
    <xf numFmtId="16" fontId="27" fillId="0" borderId="1" xfId="0" applyNumberFormat="1" applyFont="1" applyFill="1" applyBorder="1" applyAlignment="1">
      <alignment horizontal="center" vertical="center"/>
    </xf>
    <xf numFmtId="16" fontId="27" fillId="0" borderId="6" xfId="0" applyNumberFormat="1" applyFont="1" applyFill="1" applyBorder="1" applyAlignment="1">
      <alignment horizontal="center" vertical="center"/>
    </xf>
    <xf numFmtId="0" fontId="24" fillId="7" borderId="62" xfId="0" applyFont="1" applyFill="1" applyBorder="1" applyAlignment="1">
      <alignment horizontal="center" vertical="center"/>
    </xf>
    <xf numFmtId="0" fontId="24" fillId="7" borderId="55" xfId="0" applyFont="1" applyFill="1" applyBorder="1" applyAlignment="1">
      <alignment horizontal="center" vertical="center"/>
    </xf>
    <xf numFmtId="0" fontId="24" fillId="7" borderId="81" xfId="0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vertical="center" wrapText="1"/>
    </xf>
    <xf numFmtId="0" fontId="24" fillId="0" borderId="58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 wrapText="1"/>
    </xf>
    <xf numFmtId="0" fontId="24" fillId="0" borderId="63" xfId="0" applyFont="1" applyFill="1" applyBorder="1" applyAlignment="1">
      <alignment horizontal="center" vertical="center"/>
    </xf>
    <xf numFmtId="0" fontId="24" fillId="0" borderId="67" xfId="0" applyFont="1" applyFill="1" applyBorder="1" applyAlignment="1">
      <alignment horizontal="center" vertical="center"/>
    </xf>
    <xf numFmtId="0" fontId="24" fillId="0" borderId="69" xfId="0" applyFont="1" applyFill="1" applyBorder="1" applyAlignment="1">
      <alignment horizontal="center" vertical="center"/>
    </xf>
    <xf numFmtId="0" fontId="24" fillId="7" borderId="45" xfId="0" applyFont="1" applyFill="1" applyBorder="1" applyAlignment="1">
      <alignment horizontal="center" vertical="center"/>
    </xf>
    <xf numFmtId="0" fontId="24" fillId="7" borderId="44" xfId="0" applyFont="1" applyFill="1" applyBorder="1" applyAlignment="1">
      <alignment horizontal="center" vertical="center"/>
    </xf>
    <xf numFmtId="0" fontId="24" fillId="7" borderId="41" xfId="0" applyFont="1" applyFill="1" applyBorder="1" applyAlignment="1">
      <alignment horizontal="center" vertical="center"/>
    </xf>
    <xf numFmtId="164" fontId="24" fillId="0" borderId="63" xfId="0" applyNumberFormat="1" applyFont="1" applyFill="1" applyBorder="1" applyAlignment="1">
      <alignment horizontal="center" vertical="center" textRotation="90"/>
    </xf>
    <xf numFmtId="164" fontId="24" fillId="0" borderId="67" xfId="0" applyNumberFormat="1" applyFont="1" applyFill="1" applyBorder="1" applyAlignment="1">
      <alignment horizontal="center" vertical="center" textRotation="90"/>
    </xf>
    <xf numFmtId="164" fontId="24" fillId="0" borderId="69" xfId="0" applyNumberFormat="1" applyFont="1" applyFill="1" applyBorder="1" applyAlignment="1">
      <alignment horizontal="center" vertical="center" textRotation="90"/>
    </xf>
    <xf numFmtId="167" fontId="24" fillId="0" borderId="63" xfId="0" applyNumberFormat="1" applyFont="1" applyFill="1" applyBorder="1" applyAlignment="1">
      <alignment horizontal="center" vertical="center" textRotation="90"/>
    </xf>
    <xf numFmtId="167" fontId="24" fillId="0" borderId="67" xfId="0" applyNumberFormat="1" applyFont="1" applyFill="1" applyBorder="1" applyAlignment="1">
      <alignment horizontal="center" vertical="center" textRotation="90"/>
    </xf>
    <xf numFmtId="167" fontId="24" fillId="0" borderId="69" xfId="0" applyNumberFormat="1" applyFont="1" applyFill="1" applyBorder="1" applyAlignment="1">
      <alignment horizontal="center" vertical="center" textRotation="90"/>
    </xf>
    <xf numFmtId="0" fontId="24" fillId="0" borderId="29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71" xfId="0" applyFont="1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4" fillId="0" borderId="61" xfId="0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58" xfId="0" applyFont="1" applyFill="1" applyBorder="1" applyAlignment="1">
      <alignment horizontal="center" vertical="center"/>
    </xf>
    <xf numFmtId="0" fontId="24" fillId="0" borderId="35" xfId="0" applyFont="1" applyFill="1" applyBorder="1" applyAlignment="1">
      <alignment horizontal="center" vertical="center"/>
    </xf>
    <xf numFmtId="0" fontId="28" fillId="7" borderId="58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4" fillId="7" borderId="34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4" fillId="7" borderId="35" xfId="0" applyFont="1" applyFill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27" fillId="0" borderId="60" xfId="0" applyFont="1" applyFill="1" applyBorder="1" applyAlignment="1">
      <alignment horizontal="center" vertical="center"/>
    </xf>
    <xf numFmtId="0" fontId="27" fillId="0" borderId="61" xfId="0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center" vertical="center"/>
    </xf>
    <xf numFmtId="0" fontId="27" fillId="0" borderId="58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/>
    </xf>
    <xf numFmtId="0" fontId="24" fillId="0" borderId="63" xfId="0" applyFont="1" applyFill="1" applyBorder="1" applyAlignment="1">
      <alignment horizontal="center" vertical="center" textRotation="90"/>
    </xf>
    <xf numFmtId="0" fontId="24" fillId="0" borderId="67" xfId="0" applyFont="1" applyFill="1" applyBorder="1" applyAlignment="1">
      <alignment horizontal="center" vertical="center" textRotation="90"/>
    </xf>
    <xf numFmtId="0" fontId="24" fillId="0" borderId="69" xfId="0" applyFont="1" applyFill="1" applyBorder="1" applyAlignment="1">
      <alignment horizontal="center" vertical="center" textRotation="90"/>
    </xf>
    <xf numFmtId="164" fontId="24" fillId="0" borderId="74" xfId="0" applyNumberFormat="1" applyFont="1" applyFill="1" applyBorder="1" applyAlignment="1">
      <alignment horizontal="center" vertical="center" textRotation="90"/>
    </xf>
    <xf numFmtId="0" fontId="24" fillId="0" borderId="9" xfId="0" applyFont="1" applyFill="1" applyBorder="1" applyAlignment="1">
      <alignment horizontal="center" vertical="center"/>
    </xf>
    <xf numFmtId="167" fontId="24" fillId="0" borderId="74" xfId="0" applyNumberFormat="1" applyFont="1" applyFill="1" applyBorder="1" applyAlignment="1">
      <alignment horizontal="center" vertical="center" textRotation="90"/>
    </xf>
    <xf numFmtId="0" fontId="24" fillId="0" borderId="87" xfId="0" applyFont="1" applyFill="1" applyBorder="1" applyAlignment="1">
      <alignment horizontal="center" vertical="center"/>
    </xf>
    <xf numFmtId="0" fontId="24" fillId="0" borderId="77" xfId="0" applyFont="1" applyFill="1" applyBorder="1" applyAlignment="1">
      <alignment horizontal="center" vertical="center"/>
    </xf>
    <xf numFmtId="0" fontId="24" fillId="0" borderId="83" xfId="0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horizontal="center" vertical="center"/>
    </xf>
    <xf numFmtId="0" fontId="31" fillId="0" borderId="63" xfId="0" applyFont="1" applyFill="1" applyBorder="1" applyAlignment="1">
      <alignment horizontal="left" vertical="center" wrapText="1"/>
    </xf>
    <xf numFmtId="0" fontId="31" fillId="0" borderId="73" xfId="0" applyFont="1" applyFill="1" applyBorder="1" applyAlignment="1">
      <alignment horizontal="left" vertical="center" wrapText="1"/>
    </xf>
    <xf numFmtId="0" fontId="28" fillId="0" borderId="87" xfId="0" applyFont="1" applyFill="1" applyBorder="1" applyAlignment="1">
      <alignment horizontal="center" vertical="center" textRotation="90" wrapText="1"/>
    </xf>
    <xf numFmtId="0" fontId="28" fillId="0" borderId="16" xfId="0" applyFont="1" applyFill="1" applyBorder="1" applyAlignment="1">
      <alignment horizontal="center" vertical="center" textRotation="90" wrapText="1"/>
    </xf>
    <xf numFmtId="0" fontId="24" fillId="0" borderId="1" xfId="0" applyFont="1" applyFill="1" applyBorder="1" applyAlignment="1">
      <alignment horizontal="center" vertical="center" textRotation="90" wrapText="1"/>
    </xf>
    <xf numFmtId="0" fontId="27" fillId="0" borderId="49" xfId="0" applyFont="1" applyFill="1" applyBorder="1" applyAlignment="1">
      <alignment horizontal="center" vertical="center" wrapText="1"/>
    </xf>
    <xf numFmtId="0" fontId="27" fillId="0" borderId="61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7" fillId="0" borderId="32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textRotation="90" wrapText="1"/>
    </xf>
    <xf numFmtId="0" fontId="31" fillId="0" borderId="21" xfId="0" applyFont="1" applyFill="1" applyBorder="1" applyAlignment="1">
      <alignment horizontal="center" vertical="center" textRotation="90" wrapText="1"/>
    </xf>
    <xf numFmtId="0" fontId="28" fillId="0" borderId="12" xfId="0" applyFont="1" applyFill="1" applyBorder="1" applyAlignment="1">
      <alignment horizontal="center" vertical="center" textRotation="90" wrapText="1"/>
    </xf>
    <xf numFmtId="0" fontId="28" fillId="0" borderId="1" xfId="0" applyFont="1" applyFill="1" applyBorder="1" applyAlignment="1">
      <alignment horizontal="left" vertical="center" textRotation="90" wrapText="1"/>
    </xf>
    <xf numFmtId="0" fontId="24" fillId="0" borderId="60" xfId="0" applyFont="1" applyFill="1" applyBorder="1" applyAlignment="1">
      <alignment horizontal="center" vertical="center" wrapText="1"/>
    </xf>
    <xf numFmtId="0" fontId="24" fillId="0" borderId="61" xfId="0" applyFont="1" applyFill="1" applyBorder="1" applyAlignment="1">
      <alignment horizontal="center" vertical="center" wrapText="1"/>
    </xf>
    <xf numFmtId="0" fontId="24" fillId="0" borderId="83" xfId="0" applyFont="1" applyFill="1" applyBorder="1" applyAlignment="1">
      <alignment horizontal="center" vertical="center" wrapText="1"/>
    </xf>
    <xf numFmtId="0" fontId="24" fillId="0" borderId="32" xfId="0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 vertical="center" textRotation="90" wrapText="1"/>
    </xf>
    <xf numFmtId="0" fontId="31" fillId="0" borderId="4" xfId="0" applyFont="1" applyFill="1" applyBorder="1" applyAlignment="1">
      <alignment horizontal="center" vertical="center" textRotation="90" wrapText="1"/>
    </xf>
    <xf numFmtId="0" fontId="31" fillId="0" borderId="60" xfId="0" applyFont="1" applyFill="1" applyBorder="1" applyAlignment="1">
      <alignment horizontal="center" vertical="center" wrapText="1"/>
    </xf>
    <xf numFmtId="0" fontId="31" fillId="0" borderId="30" xfId="0" applyFont="1" applyFill="1" applyBorder="1" applyAlignment="1">
      <alignment horizontal="center" vertical="center" wrapText="1"/>
    </xf>
    <xf numFmtId="0" fontId="31" fillId="0" borderId="83" xfId="0" applyFont="1" applyFill="1" applyBorder="1" applyAlignment="1">
      <alignment horizontal="center" vertical="center" wrapText="1"/>
    </xf>
    <xf numFmtId="0" fontId="28" fillId="0" borderId="84" xfId="0" applyFont="1" applyFill="1" applyBorder="1" applyAlignment="1">
      <alignment horizontal="center" vertical="center" textRotation="90" wrapText="1"/>
    </xf>
    <xf numFmtId="0" fontId="28" fillId="0" borderId="1" xfId="0" applyFont="1" applyFill="1" applyBorder="1" applyAlignment="1">
      <alignment horizontal="center" vertical="center" textRotation="90"/>
    </xf>
    <xf numFmtId="168" fontId="15" fillId="0" borderId="0" xfId="0" applyNumberFormat="1" applyFont="1" applyFill="1" applyAlignment="1">
      <alignment horizontal="right"/>
    </xf>
    <xf numFmtId="0" fontId="28" fillId="0" borderId="1" xfId="0" applyFont="1" applyFill="1" applyBorder="1" applyAlignment="1">
      <alignment horizontal="center" vertical="center" textRotation="90" wrapText="1"/>
    </xf>
    <xf numFmtId="0" fontId="28" fillId="0" borderId="1" xfId="0" applyFont="1" applyFill="1" applyBorder="1" applyAlignment="1">
      <alignment horizontal="center"/>
    </xf>
    <xf numFmtId="0" fontId="28" fillId="0" borderId="20" xfId="0" applyFont="1" applyFill="1" applyBorder="1" applyAlignment="1">
      <alignment horizontal="center" vertical="center" textRotation="90" wrapText="1"/>
    </xf>
    <xf numFmtId="0" fontId="28" fillId="0" borderId="8" xfId="0" applyFont="1" applyFill="1" applyBorder="1" applyAlignment="1">
      <alignment horizontal="center" vertical="center" textRotation="90" wrapText="1"/>
    </xf>
    <xf numFmtId="0" fontId="28" fillId="0" borderId="19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167" fontId="10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/>
    </xf>
    <xf numFmtId="168" fontId="10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7" fillId="0" borderId="60" xfId="0" applyFont="1" applyFill="1" applyBorder="1" applyAlignment="1">
      <alignment horizontal="center" vertical="center" textRotation="90" wrapText="1"/>
    </xf>
    <xf numFmtId="0" fontId="27" fillId="0" borderId="30" xfId="0" applyFont="1" applyFill="1" applyBorder="1" applyAlignment="1">
      <alignment horizontal="center" vertical="center" textRotation="90" wrapText="1"/>
    </xf>
    <xf numFmtId="0" fontId="27" fillId="0" borderId="58" xfId="0" applyFont="1" applyFill="1" applyBorder="1" applyAlignment="1">
      <alignment horizontal="center" vertical="center" textRotation="90" wrapText="1"/>
    </xf>
    <xf numFmtId="0" fontId="24" fillId="0" borderId="60" xfId="0" applyFont="1" applyFill="1" applyBorder="1" applyAlignment="1">
      <alignment horizontal="center"/>
    </xf>
    <xf numFmtId="0" fontId="24" fillId="0" borderId="50" xfId="0" applyFont="1" applyFill="1" applyBorder="1" applyAlignment="1">
      <alignment horizontal="center"/>
    </xf>
    <xf numFmtId="0" fontId="27" fillId="0" borderId="62" xfId="0" applyFont="1" applyFill="1" applyBorder="1" applyAlignment="1">
      <alignment horizontal="center" vertical="center" textRotation="90" wrapText="1"/>
    </xf>
    <xf numFmtId="0" fontId="27" fillId="0" borderId="66" xfId="0" applyFont="1" applyFill="1" applyBorder="1" applyAlignment="1">
      <alignment horizontal="center" vertical="center" textRotation="90" wrapText="1"/>
    </xf>
    <xf numFmtId="0" fontId="27" fillId="0" borderId="76" xfId="0" applyFont="1" applyFill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0" fontId="29" fillId="0" borderId="50" xfId="0" applyFont="1" applyFill="1" applyBorder="1" applyAlignment="1">
      <alignment horizontal="center"/>
    </xf>
    <xf numFmtId="0" fontId="28" fillId="0" borderId="72" xfId="0" applyFont="1" applyFill="1" applyBorder="1" applyAlignment="1">
      <alignment horizontal="center" vertical="center" textRotation="90" wrapText="1"/>
    </xf>
    <xf numFmtId="0" fontId="28" fillId="0" borderId="59" xfId="0" applyFont="1" applyFill="1" applyBorder="1" applyAlignment="1">
      <alignment horizontal="center" vertical="center" textRotation="90" wrapText="1"/>
    </xf>
    <xf numFmtId="0" fontId="29" fillId="0" borderId="61" xfId="0" applyFont="1" applyFill="1" applyBorder="1" applyAlignment="1">
      <alignment horizontal="center"/>
    </xf>
    <xf numFmtId="167" fontId="38" fillId="0" borderId="0" xfId="0" applyNumberFormat="1" applyFont="1" applyFill="1" applyAlignment="1">
      <alignment horizontal="center"/>
    </xf>
    <xf numFmtId="167" fontId="38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168" fontId="12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 vertical="center"/>
    </xf>
    <xf numFmtId="0" fontId="24" fillId="0" borderId="3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30" fillId="0" borderId="0" xfId="0" applyFont="1" applyFill="1" applyAlignment="1">
      <alignment horizontal="center" vertical="center" wrapText="1"/>
    </xf>
    <xf numFmtId="0" fontId="24" fillId="0" borderId="62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81" xfId="0" applyFont="1" applyFill="1" applyBorder="1" applyAlignment="1">
      <alignment horizontal="center"/>
    </xf>
    <xf numFmtId="0" fontId="31" fillId="0" borderId="47" xfId="0" applyFont="1" applyFill="1" applyBorder="1" applyAlignment="1">
      <alignment horizontal="center" vertical="center" textRotation="90" wrapText="1"/>
    </xf>
    <xf numFmtId="0" fontId="31" fillId="0" borderId="48" xfId="0" applyFont="1" applyFill="1" applyBorder="1" applyAlignment="1">
      <alignment horizontal="center" vertical="center" textRotation="90" wrapText="1"/>
    </xf>
    <xf numFmtId="0" fontId="24" fillId="0" borderId="28" xfId="0" applyFont="1" applyFill="1" applyBorder="1" applyAlignment="1">
      <alignment horizontal="center" vertical="center" textRotation="90" wrapText="1"/>
    </xf>
    <xf numFmtId="0" fontId="24" fillId="0" borderId="46" xfId="0" applyFont="1" applyFill="1" applyBorder="1" applyAlignment="1">
      <alignment horizontal="center" vertical="center" textRotation="90" wrapText="1"/>
    </xf>
    <xf numFmtId="0" fontId="24" fillId="0" borderId="63" xfId="0" applyFont="1" applyFill="1" applyBorder="1" applyAlignment="1">
      <alignment horizontal="center" vertical="center" textRotation="90" wrapText="1"/>
    </xf>
    <xf numFmtId="0" fontId="24" fillId="0" borderId="69" xfId="0" applyFont="1" applyFill="1" applyBorder="1" applyAlignment="1">
      <alignment horizontal="center" vertical="center" textRotation="90" wrapText="1"/>
    </xf>
    <xf numFmtId="0" fontId="28" fillId="0" borderId="58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0" fontId="14" fillId="0" borderId="45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/>
    </xf>
    <xf numFmtId="0" fontId="14" fillId="0" borderId="41" xfId="0" applyFont="1" applyFill="1" applyBorder="1" applyAlignment="1">
      <alignment horizontal="center"/>
    </xf>
    <xf numFmtId="0" fontId="24" fillId="8" borderId="43" xfId="0" applyFont="1" applyFill="1" applyBorder="1" applyAlignment="1">
      <alignment horizontal="center"/>
    </xf>
    <xf numFmtId="0" fontId="24" fillId="8" borderId="44" xfId="0" applyFont="1" applyFill="1" applyBorder="1" applyAlignment="1">
      <alignment horizontal="center"/>
    </xf>
    <xf numFmtId="0" fontId="24" fillId="8" borderId="41" xfId="0" applyFont="1" applyFill="1" applyBorder="1" applyAlignment="1">
      <alignment horizontal="center"/>
    </xf>
    <xf numFmtId="0" fontId="28" fillId="7" borderId="45" xfId="0" applyFont="1" applyFill="1" applyBorder="1" applyAlignment="1">
      <alignment horizontal="center"/>
    </xf>
    <xf numFmtId="0" fontId="28" fillId="7" borderId="44" xfId="0" applyFont="1" applyFill="1" applyBorder="1" applyAlignment="1">
      <alignment horizontal="center"/>
    </xf>
    <xf numFmtId="0" fontId="28" fillId="7" borderId="41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24" fillId="0" borderId="83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32" xfId="0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 vertical="center" textRotation="90" wrapText="1"/>
    </xf>
    <xf numFmtId="0" fontId="27" fillId="0" borderId="48" xfId="0" applyFont="1" applyFill="1" applyBorder="1" applyAlignment="1">
      <alignment horizontal="center" vertical="center" textRotation="90" wrapText="1"/>
    </xf>
    <xf numFmtId="0" fontId="27" fillId="0" borderId="67" xfId="0" applyFont="1" applyFill="1" applyBorder="1" applyAlignment="1">
      <alignment horizontal="center" vertical="center" textRotation="90" wrapText="1"/>
    </xf>
    <xf numFmtId="0" fontId="27" fillId="0" borderId="69" xfId="0" applyFont="1" applyFill="1" applyBorder="1" applyAlignment="1">
      <alignment horizontal="center" vertical="center" textRotation="90" wrapText="1"/>
    </xf>
    <xf numFmtId="0" fontId="24" fillId="0" borderId="3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12" fillId="0" borderId="0" xfId="0" applyFont="1" applyFill="1" applyAlignment="1"/>
    <xf numFmtId="0" fontId="31" fillId="0" borderId="28" xfId="0" applyFont="1" applyFill="1" applyBorder="1" applyAlignment="1">
      <alignment horizontal="center" vertical="center" textRotation="90" wrapText="1"/>
    </xf>
    <xf numFmtId="0" fontId="31" fillId="0" borderId="46" xfId="0" applyFont="1" applyFill="1" applyBorder="1" applyAlignment="1">
      <alignment horizontal="center" vertical="center" textRotation="90" wrapText="1"/>
    </xf>
    <xf numFmtId="0" fontId="31" fillId="0" borderId="67" xfId="0" applyFont="1" applyFill="1" applyBorder="1" applyAlignment="1">
      <alignment horizontal="center" vertical="center" wrapText="1"/>
    </xf>
    <xf numFmtId="0" fontId="31" fillId="0" borderId="69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textRotation="90" wrapText="1"/>
    </xf>
    <xf numFmtId="0" fontId="27" fillId="0" borderId="17" xfId="0" applyFont="1" applyFill="1" applyBorder="1" applyAlignment="1">
      <alignment horizontal="center" vertical="center" textRotation="90" wrapText="1"/>
    </xf>
    <xf numFmtId="0" fontId="24" fillId="0" borderId="29" xfId="0" applyFont="1" applyFill="1" applyBorder="1" applyAlignment="1">
      <alignment horizontal="center" vertical="center" textRotation="90"/>
    </xf>
    <xf numFmtId="0" fontId="24" fillId="0" borderId="17" xfId="0" applyFont="1" applyFill="1" applyBorder="1" applyAlignment="1">
      <alignment horizontal="center" vertical="center" textRotation="90"/>
    </xf>
    <xf numFmtId="0" fontId="24" fillId="0" borderId="28" xfId="0" applyFont="1" applyFill="1" applyBorder="1" applyAlignment="1">
      <alignment horizontal="center" vertical="center" textRotation="90"/>
    </xf>
    <xf numFmtId="0" fontId="24" fillId="0" borderId="46" xfId="0" applyFont="1" applyFill="1" applyBorder="1" applyAlignment="1">
      <alignment horizontal="center" vertical="center" textRotation="90"/>
    </xf>
    <xf numFmtId="0" fontId="24" fillId="0" borderId="47" xfId="0" applyFont="1" applyFill="1" applyBorder="1" applyAlignment="1">
      <alignment horizontal="center" vertical="center" textRotation="90" wrapText="1"/>
    </xf>
    <xf numFmtId="0" fontId="24" fillId="0" borderId="48" xfId="0" applyFont="1" applyFill="1" applyBorder="1" applyAlignment="1">
      <alignment horizontal="center" vertical="center" textRotation="90" wrapText="1"/>
    </xf>
    <xf numFmtId="0" fontId="21" fillId="0" borderId="0" xfId="0" applyFont="1" applyBorder="1" applyAlignment="1">
      <alignment horizontal="center"/>
    </xf>
    <xf numFmtId="167" fontId="20" fillId="0" borderId="0" xfId="0" applyNumberFormat="1" applyFont="1" applyAlignment="1">
      <alignment horizontal="center" vertical="center"/>
    </xf>
    <xf numFmtId="0" fontId="20" fillId="0" borderId="12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21" fillId="0" borderId="28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28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19" xfId="0" applyFont="1" applyFill="1" applyBorder="1" applyAlignment="1">
      <alignment horizontal="center"/>
    </xf>
    <xf numFmtId="0" fontId="21" fillId="0" borderId="28" xfId="0" applyFont="1" applyFill="1" applyBorder="1" applyAlignment="1">
      <alignment horizontal="center" vertical="center" wrapText="1" shrinkToFit="1"/>
    </xf>
    <xf numFmtId="0" fontId="21" fillId="0" borderId="3" xfId="0" applyFont="1" applyFill="1" applyBorder="1" applyAlignment="1">
      <alignment horizontal="center" vertical="center" wrapText="1" shrinkToFit="1"/>
    </xf>
    <xf numFmtId="164" fontId="20" fillId="0" borderId="0" xfId="0" applyNumberFormat="1" applyFont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166" fontId="21" fillId="0" borderId="28" xfId="0" applyNumberFormat="1" applyFont="1" applyFill="1" applyBorder="1" applyAlignment="1">
      <alignment horizontal="center" vertical="center" wrapText="1"/>
    </xf>
    <xf numFmtId="166" fontId="21" fillId="0" borderId="3" xfId="0" applyNumberFormat="1" applyFont="1" applyFill="1" applyBorder="1" applyAlignment="1">
      <alignment horizontal="center" vertical="center" wrapText="1"/>
    </xf>
    <xf numFmtId="0" fontId="17" fillId="0" borderId="47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1" fillId="0" borderId="49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center"/>
    </xf>
    <xf numFmtId="0" fontId="21" fillId="0" borderId="5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 wrapText="1"/>
    </xf>
    <xf numFmtId="2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 shrinkToFit="1"/>
    </xf>
    <xf numFmtId="164" fontId="20" fillId="0" borderId="0" xfId="0" applyNumberFormat="1" applyFont="1" applyFill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9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 shrinkToFit="1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 shrinkToFit="1"/>
    </xf>
    <xf numFmtId="0" fontId="17" fillId="0" borderId="4" xfId="0" applyFont="1" applyFill="1" applyBorder="1" applyAlignment="1">
      <alignment horizontal="center" vertical="center" wrapText="1" shrinkToFit="1"/>
    </xf>
    <xf numFmtId="0" fontId="20" fillId="0" borderId="1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7" fillId="0" borderId="19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8" fillId="0" borderId="45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center"/>
    </xf>
    <xf numFmtId="0" fontId="8" fillId="0" borderId="41" xfId="0" applyFont="1" applyFill="1" applyBorder="1" applyAlignment="1">
      <alignment horizontal="center"/>
    </xf>
    <xf numFmtId="164" fontId="3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29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 wrapText="1" shrinkToFit="1"/>
    </xf>
    <xf numFmtId="0" fontId="8" fillId="0" borderId="3" xfId="0" applyFont="1" applyFill="1" applyBorder="1" applyAlignment="1">
      <alignment horizontal="center" vertical="center" wrapText="1" shrinkToFit="1"/>
    </xf>
    <xf numFmtId="0" fontId="46" fillId="0" borderId="1" xfId="2" applyFont="1" applyBorder="1" applyAlignment="1">
      <alignment horizontal="center" vertical="center" textRotation="90" wrapText="1"/>
    </xf>
    <xf numFmtId="0" fontId="46" fillId="0" borderId="1" xfId="2" applyFont="1" applyBorder="1" applyAlignment="1">
      <alignment horizontal="center" vertical="center" wrapText="1"/>
    </xf>
    <xf numFmtId="0" fontId="46" fillId="0" borderId="12" xfId="2" applyFont="1" applyBorder="1" applyAlignment="1">
      <alignment horizontal="center" vertical="center" wrapText="1"/>
    </xf>
    <xf numFmtId="0" fontId="46" fillId="0" borderId="15" xfId="2" applyFont="1" applyBorder="1" applyAlignment="1">
      <alignment horizontal="center" vertical="center" wrapText="1"/>
    </xf>
    <xf numFmtId="0" fontId="46" fillId="0" borderId="19" xfId="2" applyFont="1" applyBorder="1" applyAlignment="1">
      <alignment horizontal="center" vertical="center" wrapText="1"/>
    </xf>
    <xf numFmtId="0" fontId="47" fillId="0" borderId="0" xfId="2" applyFont="1" applyAlignment="1">
      <alignment horizontal="center" vertical="center"/>
    </xf>
    <xf numFmtId="0" fontId="46" fillId="0" borderId="1" xfId="2" applyFont="1" applyBorder="1" applyAlignment="1">
      <alignment horizontal="center" vertical="center" textRotation="90" wrapText="1"/>
    </xf>
    <xf numFmtId="0" fontId="48" fillId="0" borderId="1" xfId="2" applyFont="1" applyBorder="1" applyAlignment="1">
      <alignment horizontal="center" vertical="center" wrapText="1"/>
    </xf>
    <xf numFmtId="0" fontId="49" fillId="0" borderId="0" xfId="2" applyFont="1" applyAlignment="1">
      <alignment horizontal="center" vertical="center"/>
    </xf>
    <xf numFmtId="16" fontId="48" fillId="0" borderId="1" xfId="2" applyNumberFormat="1" applyFont="1" applyBorder="1" applyAlignment="1">
      <alignment horizontal="center" vertical="center" wrapText="1"/>
    </xf>
    <xf numFmtId="0" fontId="50" fillId="0" borderId="0" xfId="2" applyFont="1" applyAlignment="1">
      <alignment horizontal="left"/>
    </xf>
    <xf numFmtId="0" fontId="1" fillId="0" borderId="0" xfId="2"/>
    <xf numFmtId="0" fontId="51" fillId="0" borderId="0" xfId="2" applyFont="1" applyAlignment="1">
      <alignment vertical="center"/>
    </xf>
    <xf numFmtId="0" fontId="51" fillId="0" borderId="0" xfId="2" applyFont="1" applyAlignment="1">
      <alignment horizontal="left" vertical="center" wrapText="1"/>
    </xf>
    <xf numFmtId="0" fontId="52" fillId="0" borderId="0" xfId="2" applyFont="1" applyAlignment="1">
      <alignment horizontal="center" vertical="center"/>
    </xf>
    <xf numFmtId="0" fontId="52" fillId="0" borderId="0" xfId="2" applyFont="1" applyAlignment="1">
      <alignment horizontal="center"/>
    </xf>
    <xf numFmtId="0" fontId="51" fillId="0" borderId="0" xfId="2" applyFont="1" applyAlignment="1">
      <alignment horizontal="center" vertical="center"/>
    </xf>
    <xf numFmtId="0" fontId="51" fillId="0" borderId="0" xfId="2" applyFont="1" applyBorder="1" applyAlignment="1">
      <alignment horizontal="center" vertical="center" wrapText="1"/>
    </xf>
    <xf numFmtId="0" fontId="51" fillId="0" borderId="0" xfId="2" applyFont="1" applyAlignment="1">
      <alignment horizontal="center" vertical="center" wrapText="1"/>
    </xf>
    <xf numFmtId="0" fontId="51" fillId="0" borderId="0" xfId="2" applyFont="1" applyAlignment="1">
      <alignment horizontal="center" vertical="center" wrapText="1"/>
    </xf>
    <xf numFmtId="0" fontId="51" fillId="0" borderId="0" xfId="2" applyFont="1" applyBorder="1" applyAlignment="1">
      <alignment horizontal="center" vertical="center" wrapText="1"/>
    </xf>
    <xf numFmtId="0" fontId="51" fillId="0" borderId="0" xfId="2" applyFont="1" applyAlignment="1">
      <alignment horizontal="right" vertical="center"/>
    </xf>
    <xf numFmtId="0" fontId="51" fillId="0" borderId="1" xfId="2" applyFont="1" applyBorder="1" applyAlignment="1">
      <alignment horizontal="center" vertical="center" wrapText="1"/>
    </xf>
    <xf numFmtId="0" fontId="53" fillId="0" borderId="1" xfId="2" applyFont="1" applyBorder="1" applyAlignment="1">
      <alignment horizontal="center" vertical="center" wrapText="1"/>
    </xf>
    <xf numFmtId="0" fontId="51" fillId="0" borderId="1" xfId="2" applyFont="1" applyBorder="1" applyAlignment="1">
      <alignment horizontal="center" vertical="center" wrapText="1"/>
    </xf>
    <xf numFmtId="0" fontId="51" fillId="0" borderId="1" xfId="2" applyFont="1" applyBorder="1" applyAlignment="1">
      <alignment vertical="center" wrapText="1"/>
    </xf>
    <xf numFmtId="0" fontId="51" fillId="0" borderId="0" xfId="2" applyFont="1" applyBorder="1" applyAlignment="1">
      <alignment horizontal="right" vertical="center" wrapText="1"/>
    </xf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36"/>
  <sheetViews>
    <sheetView showGridLines="0" view="pageBreakPreview" zoomScale="60" zoomScaleNormal="100" workbookViewId="0">
      <selection activeCell="C21" sqref="C21:G21"/>
    </sheetView>
  </sheetViews>
  <sheetFormatPr defaultRowHeight="15" x14ac:dyDescent="0.25"/>
  <cols>
    <col min="1" max="1" width="6" style="908" customWidth="1"/>
    <col min="2" max="4" width="9.140625" style="908"/>
    <col min="5" max="5" width="12.28515625" style="908" customWidth="1"/>
    <col min="6" max="10" width="6.5703125" style="908" customWidth="1"/>
    <col min="11" max="16384" width="9.140625" style="908"/>
  </cols>
  <sheetData>
    <row r="1" spans="1:10" ht="15.75" x14ac:dyDescent="0.25">
      <c r="A1" s="907" t="s">
        <v>320</v>
      </c>
      <c r="F1" s="909" t="s">
        <v>321</v>
      </c>
    </row>
    <row r="2" spans="1:10" ht="15" customHeight="1" x14ac:dyDescent="0.25">
      <c r="F2" s="910" t="s">
        <v>322</v>
      </c>
      <c r="G2" s="910"/>
      <c r="H2" s="910"/>
      <c r="I2" s="910"/>
      <c r="J2" s="910"/>
    </row>
    <row r="3" spans="1:10" x14ac:dyDescent="0.25">
      <c r="F3" s="910"/>
      <c r="G3" s="910"/>
      <c r="H3" s="910"/>
      <c r="I3" s="910"/>
      <c r="J3" s="910"/>
    </row>
    <row r="4" spans="1:10" x14ac:dyDescent="0.25">
      <c r="F4" s="910"/>
      <c r="G4" s="910"/>
      <c r="H4" s="910"/>
      <c r="I4" s="910"/>
      <c r="J4" s="910"/>
    </row>
    <row r="5" spans="1:10" x14ac:dyDescent="0.25">
      <c r="F5" s="910"/>
      <c r="G5" s="910"/>
      <c r="H5" s="910"/>
      <c r="I5" s="910"/>
      <c r="J5" s="910"/>
    </row>
    <row r="6" spans="1:10" x14ac:dyDescent="0.25">
      <c r="F6" s="910"/>
      <c r="G6" s="910"/>
      <c r="H6" s="910"/>
      <c r="I6" s="910"/>
      <c r="J6" s="910"/>
    </row>
    <row r="7" spans="1:10" x14ac:dyDescent="0.25">
      <c r="F7" s="910"/>
      <c r="G7" s="910"/>
      <c r="H7" s="910"/>
      <c r="I7" s="910"/>
      <c r="J7" s="910"/>
    </row>
    <row r="14" spans="1:10" ht="18.75" x14ac:dyDescent="0.25">
      <c r="E14" s="911"/>
      <c r="F14" s="911" t="s">
        <v>323</v>
      </c>
    </row>
    <row r="15" spans="1:10" ht="18.75" x14ac:dyDescent="0.25">
      <c r="E15" s="911"/>
      <c r="F15" s="911"/>
    </row>
    <row r="16" spans="1:10" ht="18.75" x14ac:dyDescent="0.3">
      <c r="E16" s="912"/>
      <c r="F16" s="912" t="s">
        <v>324</v>
      </c>
    </row>
    <row r="19" spans="3:10" ht="15.75" x14ac:dyDescent="0.25">
      <c r="C19" s="913"/>
    </row>
    <row r="20" spans="3:10" ht="15.75" x14ac:dyDescent="0.25">
      <c r="C20" s="913"/>
    </row>
    <row r="21" spans="3:10" ht="57.75" customHeight="1" x14ac:dyDescent="0.25">
      <c r="C21" s="914" t="s">
        <v>325</v>
      </c>
      <c r="D21" s="914"/>
      <c r="E21" s="914"/>
      <c r="F21" s="914"/>
      <c r="G21" s="914"/>
      <c r="H21" s="915" t="s">
        <v>326</v>
      </c>
      <c r="I21" s="915"/>
      <c r="J21" s="915"/>
    </row>
    <row r="22" spans="3:10" ht="15.75" x14ac:dyDescent="0.25">
      <c r="C22" s="916"/>
    </row>
    <row r="23" spans="3:10" ht="61.5" customHeight="1" x14ac:dyDescent="0.25">
      <c r="C23" s="914" t="s">
        <v>325</v>
      </c>
      <c r="D23" s="914"/>
      <c r="E23" s="914"/>
      <c r="F23" s="914"/>
      <c r="G23" s="914"/>
      <c r="H23" s="915" t="s">
        <v>327</v>
      </c>
      <c r="I23" s="915"/>
      <c r="J23" s="915"/>
    </row>
    <row r="24" spans="3:10" ht="21.75" customHeight="1" x14ac:dyDescent="0.25">
      <c r="C24" s="917"/>
      <c r="D24" s="917"/>
      <c r="E24" s="917"/>
      <c r="F24" s="917"/>
      <c r="G24" s="917"/>
      <c r="H24" s="918"/>
      <c r="I24" s="916"/>
      <c r="J24" s="918"/>
    </row>
    <row r="25" spans="3:10" ht="21.75" customHeight="1" x14ac:dyDescent="0.25">
      <c r="C25" s="917"/>
      <c r="D25" s="917"/>
      <c r="E25" s="917"/>
      <c r="F25" s="917"/>
      <c r="G25" s="917"/>
      <c r="H25" s="918"/>
      <c r="I25" s="916"/>
      <c r="J25" s="918"/>
    </row>
    <row r="26" spans="3:10" ht="21.75" customHeight="1" x14ac:dyDescent="0.25">
      <c r="C26" s="917"/>
      <c r="D26" s="917"/>
      <c r="E26" s="917"/>
      <c r="F26" s="917"/>
      <c r="G26" s="917"/>
      <c r="H26" s="918"/>
      <c r="I26" s="916"/>
      <c r="J26" s="918"/>
    </row>
    <row r="27" spans="3:10" ht="21.75" customHeight="1" x14ac:dyDescent="0.25">
      <c r="C27" s="917"/>
      <c r="D27" s="917"/>
      <c r="E27" s="917"/>
      <c r="F27" s="917"/>
      <c r="G27" s="917"/>
      <c r="H27" s="918"/>
      <c r="I27" s="916"/>
      <c r="J27" s="918"/>
    </row>
    <row r="28" spans="3:10" ht="21.75" customHeight="1" x14ac:dyDescent="0.25">
      <c r="C28" s="917"/>
      <c r="D28" s="917"/>
      <c r="E28" s="917"/>
      <c r="F28" s="917"/>
      <c r="G28" s="917"/>
      <c r="H28" s="918"/>
      <c r="I28" s="916"/>
      <c r="J28" s="918"/>
    </row>
    <row r="29" spans="3:10" ht="21.75" customHeight="1" x14ac:dyDescent="0.25">
      <c r="C29" s="917"/>
      <c r="D29" s="917"/>
      <c r="E29" s="917"/>
      <c r="F29" s="917"/>
      <c r="G29" s="917"/>
      <c r="H29" s="918"/>
      <c r="I29" s="916"/>
      <c r="J29" s="918"/>
    </row>
    <row r="30" spans="3:10" ht="21.75" customHeight="1" x14ac:dyDescent="0.25">
      <c r="C30" s="917"/>
      <c r="D30" s="917"/>
      <c r="E30" s="923" t="s">
        <v>332</v>
      </c>
      <c r="F30" s="917"/>
      <c r="G30" s="917"/>
      <c r="H30" s="918"/>
      <c r="I30" s="916"/>
      <c r="J30" s="918" t="s">
        <v>333</v>
      </c>
    </row>
    <row r="31" spans="3:10" ht="21.75" customHeight="1" x14ac:dyDescent="0.25">
      <c r="C31" s="917"/>
      <c r="D31" s="917"/>
      <c r="E31" s="923"/>
      <c r="F31" s="917"/>
      <c r="G31" s="917"/>
      <c r="H31" s="918"/>
      <c r="I31" s="916"/>
      <c r="J31" s="918"/>
    </row>
    <row r="32" spans="3:10" ht="21.75" customHeight="1" x14ac:dyDescent="0.25">
      <c r="C32" s="917"/>
      <c r="D32" s="917"/>
      <c r="E32" s="923" t="s">
        <v>334</v>
      </c>
      <c r="F32" s="917"/>
      <c r="G32" s="917"/>
      <c r="H32" s="918"/>
      <c r="I32" s="916"/>
      <c r="J32" s="918" t="s">
        <v>335</v>
      </c>
    </row>
    <row r="33" spans="3:10" ht="21.75" customHeight="1" x14ac:dyDescent="0.25">
      <c r="C33" s="917"/>
      <c r="D33" s="917"/>
      <c r="E33" s="917"/>
      <c r="F33" s="917"/>
      <c r="G33" s="917"/>
      <c r="H33" s="918"/>
      <c r="I33" s="916"/>
      <c r="J33" s="918"/>
    </row>
    <row r="34" spans="3:10" ht="21.75" customHeight="1" x14ac:dyDescent="0.25">
      <c r="C34" s="917"/>
      <c r="D34" s="917"/>
      <c r="E34" s="917"/>
      <c r="F34" s="917"/>
      <c r="G34" s="917"/>
      <c r="H34" s="918"/>
      <c r="I34" s="916"/>
      <c r="J34" s="918"/>
    </row>
    <row r="35" spans="3:10" ht="21.75" customHeight="1" x14ac:dyDescent="0.25">
      <c r="C35" s="917"/>
      <c r="D35" s="917"/>
      <c r="E35" s="917"/>
      <c r="F35" s="917"/>
      <c r="G35" s="917"/>
      <c r="H35" s="918"/>
      <c r="I35" s="916"/>
      <c r="J35" s="918"/>
    </row>
    <row r="36" spans="3:10" ht="21.75" customHeight="1" x14ac:dyDescent="0.25">
      <c r="C36" s="917"/>
      <c r="D36" s="917"/>
      <c r="E36" s="917"/>
      <c r="F36" s="917"/>
      <c r="G36" s="917"/>
      <c r="H36" s="918"/>
      <c r="I36" s="916"/>
      <c r="J36" s="918"/>
    </row>
  </sheetData>
  <mergeCells count="5">
    <mergeCell ref="F2:J7"/>
    <mergeCell ref="C21:G21"/>
    <mergeCell ref="H21:J21"/>
    <mergeCell ref="C23:G23"/>
    <mergeCell ref="H23:J23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 filterMode="1">
    <tabColor rgb="FFFF0000"/>
    <pageSetUpPr fitToPage="1"/>
  </sheetPr>
  <dimension ref="A1:J91"/>
  <sheetViews>
    <sheetView view="pageBreakPreview" zoomScaleSheetLayoutView="100" workbookViewId="0">
      <selection activeCell="J6" sqref="J6:J8"/>
    </sheetView>
  </sheetViews>
  <sheetFormatPr defaultColWidth="9.140625" defaultRowHeight="12.75" x14ac:dyDescent="0.2"/>
  <cols>
    <col min="1" max="1" width="3.42578125" style="102" customWidth="1"/>
    <col min="2" max="2" width="28.85546875" style="103" customWidth="1"/>
    <col min="3" max="3" width="8.5703125" style="102" customWidth="1"/>
    <col min="4" max="4" width="10.5703125" style="102" customWidth="1"/>
    <col min="5" max="5" width="11.140625" style="102" customWidth="1"/>
    <col min="6" max="6" width="10" style="102" customWidth="1"/>
    <col min="7" max="7" width="9.7109375" style="102" customWidth="1"/>
    <col min="8" max="8" width="11.140625" style="102" customWidth="1"/>
    <col min="9" max="9" width="8.42578125" style="102" customWidth="1"/>
    <col min="10" max="10" width="10" style="102" customWidth="1"/>
    <col min="11" max="16384" width="9.140625" style="102"/>
  </cols>
  <sheetData>
    <row r="1" spans="1:10" x14ac:dyDescent="0.2">
      <c r="J1" s="105" t="s">
        <v>103</v>
      </c>
    </row>
    <row r="2" spans="1:10" ht="1.5" customHeight="1" x14ac:dyDescent="0.2"/>
    <row r="3" spans="1:10" ht="18" x14ac:dyDescent="0.25">
      <c r="A3" s="106"/>
      <c r="B3" s="107"/>
      <c r="C3" s="106"/>
      <c r="D3" s="108" t="s">
        <v>86</v>
      </c>
      <c r="E3" s="106"/>
      <c r="F3" s="109">
        <f>пон!F2+5</f>
        <v>310</v>
      </c>
      <c r="G3" s="109"/>
      <c r="H3" s="106"/>
      <c r="I3" s="106"/>
    </row>
    <row r="4" spans="1:10" ht="18.75" customHeight="1" x14ac:dyDescent="0.2">
      <c r="A4" s="111"/>
      <c r="B4" s="852" t="s">
        <v>213</v>
      </c>
      <c r="C4" s="852"/>
      <c r="D4" s="852"/>
      <c r="E4" s="852"/>
      <c r="F4" s="852"/>
      <c r="G4" s="852"/>
      <c r="H4" s="852"/>
      <c r="I4" s="852"/>
    </row>
    <row r="5" spans="1:10" ht="15" customHeight="1" x14ac:dyDescent="0.25">
      <c r="A5" s="111"/>
      <c r="B5" s="112"/>
      <c r="D5" s="855">
        <f>ДатаНачала+5</f>
        <v>44506</v>
      </c>
      <c r="E5" s="855"/>
      <c r="H5" s="21"/>
      <c r="I5" s="160" t="s">
        <v>167</v>
      </c>
      <c r="J5" s="160" t="s">
        <v>168</v>
      </c>
    </row>
    <row r="6" spans="1:10" ht="18" customHeight="1" thickBot="1" x14ac:dyDescent="0.25">
      <c r="A6" s="111"/>
      <c r="B6" s="113" t="s">
        <v>138</v>
      </c>
      <c r="H6" s="159" t="s">
        <v>91</v>
      </c>
      <c r="I6" s="555">
        <v>122</v>
      </c>
      <c r="J6" s="555">
        <v>24</v>
      </c>
    </row>
    <row r="7" spans="1:10" ht="18" customHeight="1" x14ac:dyDescent="0.2">
      <c r="A7" s="111"/>
      <c r="B7" s="113"/>
      <c r="G7" s="167" t="s">
        <v>171</v>
      </c>
      <c r="H7" s="163" t="s">
        <v>92</v>
      </c>
      <c r="I7" s="555">
        <v>122</v>
      </c>
      <c r="J7" s="555">
        <v>24</v>
      </c>
    </row>
    <row r="8" spans="1:10" ht="18" customHeight="1" thickBot="1" x14ac:dyDescent="0.25">
      <c r="A8" s="111"/>
      <c r="B8" s="113"/>
      <c r="G8" s="556">
        <f>I6*0.25+I7*0.4+I8*0.35</f>
        <v>122</v>
      </c>
      <c r="H8" s="164" t="s">
        <v>169</v>
      </c>
      <c r="I8" s="555">
        <v>122</v>
      </c>
      <c r="J8" s="555">
        <v>24</v>
      </c>
    </row>
    <row r="9" spans="1:10" ht="5.25" customHeight="1" x14ac:dyDescent="0.2">
      <c r="A9" s="106"/>
      <c r="B9" s="131"/>
      <c r="C9" s="106"/>
      <c r="D9" s="106"/>
      <c r="E9" s="106"/>
      <c r="F9" s="106"/>
      <c r="G9" s="106"/>
      <c r="H9" s="106"/>
      <c r="I9" s="73"/>
      <c r="J9" s="58"/>
    </row>
    <row r="10" spans="1:10" x14ac:dyDescent="0.2">
      <c r="A10" s="867" t="s">
        <v>87</v>
      </c>
      <c r="B10" s="869" t="s">
        <v>88</v>
      </c>
      <c r="C10" s="865" t="s">
        <v>106</v>
      </c>
      <c r="D10" s="866" t="s">
        <v>89</v>
      </c>
      <c r="E10" s="866"/>
      <c r="F10" s="866"/>
      <c r="G10" s="866"/>
      <c r="H10" s="867" t="s">
        <v>102</v>
      </c>
      <c r="I10" s="867" t="s">
        <v>90</v>
      </c>
      <c r="J10" s="867" t="s">
        <v>94</v>
      </c>
    </row>
    <row r="11" spans="1:10" x14ac:dyDescent="0.2">
      <c r="A11" s="867"/>
      <c r="B11" s="869"/>
      <c r="C11" s="865"/>
      <c r="D11" s="138" t="s">
        <v>91</v>
      </c>
      <c r="E11" s="138" t="s">
        <v>92</v>
      </c>
      <c r="F11" s="138" t="s">
        <v>93</v>
      </c>
      <c r="G11" s="138" t="s">
        <v>136</v>
      </c>
      <c r="H11" s="867"/>
      <c r="I11" s="867"/>
      <c r="J11" s="867"/>
    </row>
    <row r="12" spans="1:10" s="58" customFormat="1" ht="12" customHeight="1" x14ac:dyDescent="0.2">
      <c r="A12" s="53">
        <v>1</v>
      </c>
      <c r="B12" s="64" t="str">
        <f>Раскл!F7</f>
        <v xml:space="preserve"> хлеб дарницкий</v>
      </c>
      <c r="C12" s="54">
        <f>Раскл!F101</f>
        <v>150</v>
      </c>
      <c r="D12" s="54">
        <f>SUM(Раскл!F87:F90)/1000*I6</f>
        <v>6.1000000000000005</v>
      </c>
      <c r="E12" s="54">
        <f>SUM(Раскл!F91:F96)/1000*I7</f>
        <v>6.1000000000000005</v>
      </c>
      <c r="F12" s="54">
        <f>SUM(Раскл!F97:F100)/1000*I8</f>
        <v>6.1000000000000005</v>
      </c>
      <c r="G12" s="54"/>
      <c r="H12" s="55">
        <f>SUM(D12:G12)</f>
        <v>18.3</v>
      </c>
      <c r="I12" s="54"/>
      <c r="J12" s="54"/>
    </row>
    <row r="13" spans="1:10" s="58" customFormat="1" ht="12" customHeight="1" x14ac:dyDescent="0.2">
      <c r="A13" s="53">
        <v>2</v>
      </c>
      <c r="B13" s="64" t="str">
        <f>Раскл!G7</f>
        <v>Хлеб из муки пш. 1  сорта</v>
      </c>
      <c r="C13" s="54">
        <f>Раскл!G101</f>
        <v>300</v>
      </c>
      <c r="D13" s="54">
        <f>SUM(Раскл!G87:G90)/1000*I6</f>
        <v>12.200000000000001</v>
      </c>
      <c r="E13" s="54">
        <f>SUM(Раскл!G91:G96)/1000*I7</f>
        <v>12.200000000000001</v>
      </c>
      <c r="F13" s="54">
        <f>SUM(Раскл!G97:G100)/1000*I8</f>
        <v>12.200000000000001</v>
      </c>
      <c r="G13" s="54"/>
      <c r="H13" s="55">
        <f t="shared" ref="H13:H50" si="0">SUM(D13:G13)</f>
        <v>36.6</v>
      </c>
      <c r="I13" s="54"/>
      <c r="J13" s="54"/>
    </row>
    <row r="14" spans="1:10" s="58" customFormat="1" ht="12" customHeight="1" x14ac:dyDescent="0.2">
      <c r="A14" s="53">
        <v>3</v>
      </c>
      <c r="B14" s="64" t="str">
        <f>Раскл!H7</f>
        <v xml:space="preserve">Мука пшеничная   1 с </v>
      </c>
      <c r="C14" s="54">
        <f>Раскл!H101</f>
        <v>10</v>
      </c>
      <c r="D14" s="54">
        <f>SUM(Раскл!H87:H90)/1000*I6</f>
        <v>0</v>
      </c>
      <c r="E14" s="54">
        <f>SUM(Раскл!H91:H96)/1000*I7</f>
        <v>0.61</v>
      </c>
      <c r="F14" s="54">
        <f>SUM(Раскл!H97:H100)/1000*I8</f>
        <v>0.61</v>
      </c>
      <c r="G14" s="54"/>
      <c r="H14" s="55">
        <f t="shared" si="0"/>
        <v>1.22</v>
      </c>
      <c r="I14" s="54"/>
      <c r="J14" s="54"/>
    </row>
    <row r="15" spans="1:10" s="58" customFormat="1" ht="12" customHeight="1" x14ac:dyDescent="0.2">
      <c r="A15" s="53">
        <v>4</v>
      </c>
      <c r="B15" s="64" t="str">
        <f>Раскл!L7</f>
        <v>Рис</v>
      </c>
      <c r="C15" s="54">
        <f>Раскл!L101</f>
        <v>80</v>
      </c>
      <c r="D15" s="54">
        <f>SUM(Раскл!L87:L90)/1000*I6</f>
        <v>0</v>
      </c>
      <c r="E15" s="54">
        <f>SUM(Раскл!L91:L96)/1000*I7</f>
        <v>0</v>
      </c>
      <c r="F15" s="54">
        <f>SUM(Раскл!L97:L100)/1000*I8</f>
        <v>9.76</v>
      </c>
      <c r="G15" s="54"/>
      <c r="H15" s="55">
        <f t="shared" si="0"/>
        <v>9.76</v>
      </c>
      <c r="I15" s="54"/>
      <c r="J15" s="54"/>
    </row>
    <row r="16" spans="1:10" s="58" customFormat="1" ht="12" customHeight="1" x14ac:dyDescent="0.2">
      <c r="A16" s="53">
        <v>5</v>
      </c>
      <c r="B16" s="64" t="str">
        <f>Раскл!O8</f>
        <v>Манная</v>
      </c>
      <c r="C16" s="54">
        <f>SUM(Раскл!O101)</f>
        <v>0</v>
      </c>
      <c r="D16" s="54">
        <f>SUM(Раскл!O87:O90)/1000*I6</f>
        <v>0</v>
      </c>
      <c r="E16" s="54">
        <f>SUM(Раскл!O91:O96)/1000*I7</f>
        <v>0</v>
      </c>
      <c r="F16" s="54">
        <f>SUM(Раскл!O97:O99)/1000*I8</f>
        <v>0</v>
      </c>
      <c r="G16" s="54"/>
      <c r="H16" s="55">
        <f t="shared" si="0"/>
        <v>0</v>
      </c>
      <c r="I16" s="54"/>
      <c r="J16" s="54"/>
    </row>
    <row r="17" spans="1:10" s="58" customFormat="1" ht="12" customHeight="1" x14ac:dyDescent="0.2">
      <c r="A17" s="491">
        <v>6</v>
      </c>
      <c r="B17" s="64" t="str">
        <f>Раскл!P8</f>
        <v>карамель</v>
      </c>
      <c r="C17" s="490">
        <f>SUM(Раскл!P101)</f>
        <v>20</v>
      </c>
      <c r="D17" s="490">
        <f>SUM(Раскл!P87:P90)/1000*J6</f>
        <v>0</v>
      </c>
      <c r="E17" s="490">
        <f>SUM(Раскл!P91:P96)/1000*I6</f>
        <v>2.44</v>
      </c>
      <c r="F17" s="490">
        <f>SUM(Раскл!P97:P99)/1000*I6</f>
        <v>0</v>
      </c>
      <c r="G17" s="490"/>
      <c r="H17" s="55">
        <f t="shared" si="0"/>
        <v>2.44</v>
      </c>
      <c r="I17" s="490"/>
      <c r="J17" s="490"/>
    </row>
    <row r="18" spans="1:10" s="58" customFormat="1" ht="12" customHeight="1" x14ac:dyDescent="0.2">
      <c r="A18" s="53">
        <v>7</v>
      </c>
      <c r="B18" s="64" t="str">
        <f>Раскл!Q8</f>
        <v>Овсяная</v>
      </c>
      <c r="C18" s="54">
        <f>SUM(Раскл!Q101)</f>
        <v>0</v>
      </c>
      <c r="D18" s="54">
        <f>SUM(Раскл!Q87:Q90)/1000*I6</f>
        <v>0</v>
      </c>
      <c r="E18" s="54">
        <f>SUM(Раскл!Q91:Q96)/1000*I7</f>
        <v>0</v>
      </c>
      <c r="F18" s="54">
        <f>SUM(Раскл!Q97:Q99)/1000*I8</f>
        <v>0</v>
      </c>
      <c r="G18" s="54"/>
      <c r="H18" s="55">
        <f t="shared" si="0"/>
        <v>0</v>
      </c>
      <c r="I18" s="54"/>
      <c r="J18" s="54"/>
    </row>
    <row r="19" spans="1:10" s="58" customFormat="1" ht="12" customHeight="1" x14ac:dyDescent="0.2">
      <c r="A19" s="53">
        <v>8</v>
      </c>
      <c r="B19" s="64" t="str">
        <f>Раскл!M8</f>
        <v>Гречневая</v>
      </c>
      <c r="C19" s="54">
        <f>Раскл!M101</f>
        <v>0</v>
      </c>
      <c r="D19" s="54">
        <f>SUM(Раскл!M87:M90)/1000*I6</f>
        <v>0</v>
      </c>
      <c r="E19" s="54">
        <f>SUM(Раскл!M91:M96)/1000*I7</f>
        <v>0</v>
      </c>
      <c r="F19" s="54">
        <f>SUM(Раскл!M97:M100)/1000*I8</f>
        <v>0</v>
      </c>
      <c r="G19" s="54"/>
      <c r="H19" s="55">
        <f t="shared" si="0"/>
        <v>0</v>
      </c>
      <c r="I19" s="54"/>
      <c r="J19" s="54"/>
    </row>
    <row r="20" spans="1:10" s="58" customFormat="1" ht="12" customHeight="1" x14ac:dyDescent="0.2">
      <c r="A20" s="53">
        <v>9</v>
      </c>
      <c r="B20" s="64" t="str">
        <f>Раскл!N8</f>
        <v>Горох</v>
      </c>
      <c r="C20" s="54">
        <f>Раскл!N101</f>
        <v>0</v>
      </c>
      <c r="D20" s="54">
        <f>SUM(Раскл!N87:N90)/1000*I6</f>
        <v>0</v>
      </c>
      <c r="E20" s="54">
        <f>SUM(Раскл!N91:N96)/1000*I7</f>
        <v>0</v>
      </c>
      <c r="F20" s="54">
        <f>SUM(Раскл!N97:N100)/1000*I8</f>
        <v>0</v>
      </c>
      <c r="G20" s="54"/>
      <c r="H20" s="55">
        <f t="shared" si="0"/>
        <v>0</v>
      </c>
      <c r="I20" s="54"/>
      <c r="J20" s="54"/>
    </row>
    <row r="21" spans="1:10" s="58" customFormat="1" ht="12" customHeight="1" x14ac:dyDescent="0.2">
      <c r="A21" s="53">
        <v>10</v>
      </c>
      <c r="B21" s="64" t="str">
        <f>Раскл!R8</f>
        <v>Перловая</v>
      </c>
      <c r="C21" s="54">
        <f>Раскл!R101</f>
        <v>16</v>
      </c>
      <c r="D21" s="54">
        <f>SUM(Раскл!R87:R90)/1000*I6</f>
        <v>0</v>
      </c>
      <c r="E21" s="54">
        <f>SUM(Раскл!R91:R96)/1000*I7</f>
        <v>1.952</v>
      </c>
      <c r="F21" s="54">
        <f>SUM(Раскл!R97:R100)/1000*I8</f>
        <v>0</v>
      </c>
      <c r="G21" s="54"/>
      <c r="H21" s="55">
        <f t="shared" si="0"/>
        <v>1.952</v>
      </c>
      <c r="I21" s="54"/>
      <c r="J21" s="54"/>
    </row>
    <row r="22" spans="1:10" s="58" customFormat="1" ht="12" customHeight="1" x14ac:dyDescent="0.2">
      <c r="A22" s="53">
        <v>11</v>
      </c>
      <c r="B22" s="64" t="str">
        <f>Раскл!S8</f>
        <v>Ячневая</v>
      </c>
      <c r="C22" s="54">
        <f>Раскл!S101</f>
        <v>75</v>
      </c>
      <c r="D22" s="54">
        <f>SUM(Раскл!S87:S90)/1000*I6</f>
        <v>9.15</v>
      </c>
      <c r="E22" s="54">
        <f>SUM(Раскл!S91:S96)/1000*I7</f>
        <v>0</v>
      </c>
      <c r="F22" s="54">
        <f>SUM(Раскл!S97:S100)/1000*I8</f>
        <v>0</v>
      </c>
      <c r="G22" s="54"/>
      <c r="H22" s="55">
        <f t="shared" si="0"/>
        <v>9.15</v>
      </c>
      <c r="I22" s="54"/>
      <c r="J22" s="54"/>
    </row>
    <row r="23" spans="1:10" s="58" customFormat="1" ht="12" customHeight="1" x14ac:dyDescent="0.2">
      <c r="A23" s="53">
        <v>12</v>
      </c>
      <c r="B23" s="64" t="str">
        <f>Раскл!T8</f>
        <v>Пшено</v>
      </c>
      <c r="C23" s="54">
        <f>Раскл!T101</f>
        <v>0</v>
      </c>
      <c r="D23" s="54">
        <f>SUM(Раскл!T87:T90)/1000*I6</f>
        <v>0</v>
      </c>
      <c r="E23" s="54">
        <f>SUM(Раскл!T91:T96)/1000*I7</f>
        <v>0</v>
      </c>
      <c r="F23" s="54">
        <f>SUM(Раскл!T97:T100)/1000*I8</f>
        <v>0</v>
      </c>
      <c r="G23" s="54"/>
      <c r="H23" s="55">
        <f t="shared" si="0"/>
        <v>0</v>
      </c>
      <c r="I23" s="54"/>
      <c r="J23" s="54"/>
    </row>
    <row r="24" spans="1:10" s="58" customFormat="1" ht="12" customHeight="1" x14ac:dyDescent="0.2">
      <c r="A24" s="53">
        <v>13</v>
      </c>
      <c r="B24" s="64" t="str">
        <f>Раскл!U7</f>
        <v>Макаронные изделия</v>
      </c>
      <c r="C24" s="54">
        <f>Раскл!U101</f>
        <v>75</v>
      </c>
      <c r="D24" s="54">
        <f>SUM(Раскл!U87:U90)/1000*I6</f>
        <v>0</v>
      </c>
      <c r="E24" s="54">
        <f>SUM(Раскл!U91:U96)/1000*I7</f>
        <v>9.15</v>
      </c>
      <c r="F24" s="54">
        <f>SUM(Раскл!U97:U100)/1000*I8</f>
        <v>0</v>
      </c>
      <c r="G24" s="54"/>
      <c r="H24" s="55">
        <f t="shared" si="0"/>
        <v>9.15</v>
      </c>
      <c r="I24" s="54"/>
      <c r="J24" s="54"/>
    </row>
    <row r="25" spans="1:10" s="58" customFormat="1" ht="12" customHeight="1" x14ac:dyDescent="0.2">
      <c r="A25" s="53">
        <v>14</v>
      </c>
      <c r="B25" s="64" t="str">
        <f>Раскл!V8</f>
        <v>Свинина б/к</v>
      </c>
      <c r="C25" s="54">
        <f>Раскл!V101</f>
        <v>112.5</v>
      </c>
      <c r="D25" s="54">
        <f>SUM(Раскл!V87:V90)/1000*I6</f>
        <v>0</v>
      </c>
      <c r="E25" s="54">
        <f>SUM(Раскл!V91:V96)/1000*I7</f>
        <v>13.725</v>
      </c>
      <c r="F25" s="54">
        <f>SUM(Раскл!V97:V100)/1000*I8</f>
        <v>0</v>
      </c>
      <c r="G25" s="54"/>
      <c r="H25" s="55">
        <f t="shared" si="0"/>
        <v>13.725</v>
      </c>
      <c r="I25" s="54"/>
      <c r="J25" s="54"/>
    </row>
    <row r="26" spans="1:10" s="58" customFormat="1" ht="12" customHeight="1" x14ac:dyDescent="0.2">
      <c r="A26" s="53">
        <v>15</v>
      </c>
      <c r="B26" s="64" t="str">
        <f>Раскл!W8</f>
        <v>Сардельки, сосиски</v>
      </c>
      <c r="C26" s="78">
        <f>SUM(Раскл!W101)</f>
        <v>0</v>
      </c>
      <c r="D26" s="54">
        <f>SUM(Раскл!W87:W90)/1000*I6</f>
        <v>0</v>
      </c>
      <c r="E26" s="54">
        <f>SUM(Раскл!Z91:Z96)*I7/1000</f>
        <v>0</v>
      </c>
      <c r="F26" s="54">
        <f>SUM(Раскл!Z97:Z99)/1000*I8</f>
        <v>0</v>
      </c>
      <c r="G26" s="54"/>
      <c r="H26" s="55">
        <f t="shared" si="0"/>
        <v>0</v>
      </c>
      <c r="I26" s="54"/>
      <c r="J26" s="54"/>
    </row>
    <row r="27" spans="1:10" s="58" customFormat="1" ht="12" customHeight="1" x14ac:dyDescent="0.2">
      <c r="A27" s="53">
        <v>16</v>
      </c>
      <c r="B27" s="64" t="str">
        <f>Раскл!X8</f>
        <v>Мясо птицы</v>
      </c>
      <c r="C27" s="54">
        <f>Раскл!X101</f>
        <v>0</v>
      </c>
      <c r="D27" s="54">
        <f>SUM(Раскл!X87:X90)/1000*I6</f>
        <v>0</v>
      </c>
      <c r="E27" s="54">
        <f>SUM(Раскл!X91:X96)/1000*I7</f>
        <v>0</v>
      </c>
      <c r="F27" s="54">
        <f>SUM(Раскл!X97:X100)/1000*I8</f>
        <v>0</v>
      </c>
      <c r="G27" s="54"/>
      <c r="H27" s="55">
        <f t="shared" si="0"/>
        <v>0</v>
      </c>
      <c r="I27" s="54"/>
      <c r="J27" s="54"/>
    </row>
    <row r="28" spans="1:10" s="58" customFormat="1" ht="12" customHeight="1" x14ac:dyDescent="0.2">
      <c r="A28" s="53">
        <v>17</v>
      </c>
      <c r="B28" s="64" t="str">
        <f>Раскл!Y8</f>
        <v>Говядина б/к ,печень</v>
      </c>
      <c r="C28" s="77">
        <f>Раскл!Y101</f>
        <v>0</v>
      </c>
      <c r="D28" s="54">
        <f>SUM(Раскл!Y87:Y90)/1000*I6</f>
        <v>0</v>
      </c>
      <c r="E28" s="54">
        <f>SUM(Раскл!Y90:Y96)/1000*I7</f>
        <v>0</v>
      </c>
      <c r="F28" s="77">
        <f>SUM(Раскл!Y97:Y99)/1000*I8</f>
        <v>0</v>
      </c>
      <c r="G28" s="54"/>
      <c r="H28" s="55">
        <f t="shared" si="0"/>
        <v>0</v>
      </c>
      <c r="I28" s="54"/>
      <c r="J28" s="54"/>
    </row>
    <row r="29" spans="1:10" s="58" customFormat="1" ht="12" customHeight="1" x14ac:dyDescent="0.2">
      <c r="A29" s="53">
        <v>18</v>
      </c>
      <c r="B29" s="64" t="str">
        <f>Раскл!Z8</f>
        <v>консервы рыбные</v>
      </c>
      <c r="C29" s="78">
        <f>Раскл!Z101</f>
        <v>0</v>
      </c>
      <c r="D29" s="54">
        <f>SUM(Раскл!Z87:Z90)/1000*I6</f>
        <v>0</v>
      </c>
      <c r="E29" s="54">
        <f>SUM(Раскл!Z91:Z96)/1000*I7</f>
        <v>0</v>
      </c>
      <c r="F29" s="54">
        <f>SUM(Раскл!Z97:Z99)/1000*I8</f>
        <v>0</v>
      </c>
      <c r="G29" s="54"/>
      <c r="H29" s="55">
        <f t="shared" si="0"/>
        <v>0</v>
      </c>
      <c r="I29" s="54"/>
      <c r="J29" s="54"/>
    </row>
    <row r="30" spans="1:10" s="58" customFormat="1" ht="12" customHeight="1" x14ac:dyDescent="0.2">
      <c r="A30" s="53">
        <v>19</v>
      </c>
      <c r="B30" s="64" t="str">
        <f>Раскл!AD8</f>
        <v>колбаса с/к</v>
      </c>
      <c r="C30" s="478">
        <f>Раскл!AD101</f>
        <v>0</v>
      </c>
      <c r="D30" s="54">
        <f>SUM(Раскл!AD87:AD90)/1000*I6</f>
        <v>0</v>
      </c>
      <c r="E30" s="54">
        <f>SUM(Раскл!AD91:AD96)/1000*I7</f>
        <v>0</v>
      </c>
      <c r="F30" s="54">
        <f>SUM(Раскл!AD97:AD99)/1000*I8</f>
        <v>0</v>
      </c>
      <c r="G30" s="54"/>
      <c r="H30" s="55">
        <f t="shared" si="0"/>
        <v>0</v>
      </c>
      <c r="I30" s="54"/>
      <c r="J30" s="54"/>
    </row>
    <row r="31" spans="1:10" s="58" customFormat="1" ht="12" customHeight="1" x14ac:dyDescent="0.2">
      <c r="A31" s="53">
        <v>20</v>
      </c>
      <c r="B31" s="64" t="str">
        <f>Раскл!AB8</f>
        <v xml:space="preserve">Рыба с/м </v>
      </c>
      <c r="C31" s="78">
        <f>Раскл!AB101</f>
        <v>120</v>
      </c>
      <c r="D31" s="54">
        <f>SUM(Раскл!AB87:AB90)/1000*I6</f>
        <v>0</v>
      </c>
      <c r="E31" s="54">
        <f>SUM(Раскл!AB91:AB96)/1000*I7</f>
        <v>0</v>
      </c>
      <c r="F31" s="54">
        <f>SUM(Раскл!AB97:AB100)/1000*I8</f>
        <v>14.639999999999999</v>
      </c>
      <c r="G31" s="54"/>
      <c r="H31" s="55">
        <f t="shared" si="0"/>
        <v>14.639999999999999</v>
      </c>
      <c r="I31" s="54"/>
      <c r="J31" s="54"/>
    </row>
    <row r="32" spans="1:10" s="58" customFormat="1" ht="12" customHeight="1" x14ac:dyDescent="0.2">
      <c r="A32" s="53">
        <v>21</v>
      </c>
      <c r="B32" s="64" t="str">
        <f>Раскл!AC8</f>
        <v>сельдь</v>
      </c>
      <c r="C32" s="78">
        <f>SUM(Раскл!AC101)</f>
        <v>0</v>
      </c>
      <c r="D32" s="54">
        <f>SUM(Раскл!AC87:AC90)</f>
        <v>0</v>
      </c>
      <c r="E32" s="54">
        <f>SUM(Раскл!AC91:AC96)/1000*I7</f>
        <v>0</v>
      </c>
      <c r="F32" s="54">
        <f>SUM(Раскл!AC97:AC100)/1000*I8</f>
        <v>0</v>
      </c>
      <c r="G32" s="54"/>
      <c r="H32" s="55">
        <f t="shared" si="0"/>
        <v>0</v>
      </c>
      <c r="I32" s="54"/>
      <c r="J32" s="54"/>
    </row>
    <row r="33" spans="1:10" s="58" customFormat="1" ht="12" customHeight="1" x14ac:dyDescent="0.2">
      <c r="A33" s="53">
        <v>22</v>
      </c>
      <c r="B33" s="64" t="str">
        <f>Раскл!AE8</f>
        <v>сало-шпик</v>
      </c>
      <c r="C33" s="54">
        <f>Раскл!AE101</f>
        <v>20</v>
      </c>
      <c r="D33" s="54">
        <f>SUM(Раскл!AE87:AE90)/1000*I6</f>
        <v>0</v>
      </c>
      <c r="E33" s="54">
        <f>SUM(Раскл!AE91:AE96)/1000*I7</f>
        <v>2.44</v>
      </c>
      <c r="F33" s="54">
        <f>SUM(Раскл!AE97:AE100)/1000*I8</f>
        <v>0</v>
      </c>
      <c r="G33" s="54"/>
      <c r="H33" s="55">
        <f t="shared" si="0"/>
        <v>2.44</v>
      </c>
      <c r="I33" s="54"/>
      <c r="J33" s="54"/>
    </row>
    <row r="34" spans="1:10" s="58" customFormat="1" ht="12" customHeight="1" x14ac:dyDescent="0.2">
      <c r="A34" s="53">
        <v>23</v>
      </c>
      <c r="B34" s="64" t="str">
        <f>Раскл!I7</f>
        <v>сметана</v>
      </c>
      <c r="C34" s="54">
        <f>Раскл!I101</f>
        <v>0</v>
      </c>
      <c r="D34" s="54">
        <f>SUM(Раскл!I87:I90)/1000*I6</f>
        <v>0</v>
      </c>
      <c r="E34" s="54">
        <f>SUM(Раскл!I91:I96)/1000*I7</f>
        <v>0</v>
      </c>
      <c r="F34" s="54">
        <f>SUM(Раскл!I97:I99)/1000*I8</f>
        <v>0</v>
      </c>
      <c r="G34" s="54">
        <f>SUM(Раскл!I100)/1000*I8</f>
        <v>0</v>
      </c>
      <c r="H34" s="55">
        <f t="shared" si="0"/>
        <v>0</v>
      </c>
      <c r="I34" s="54"/>
      <c r="J34" s="54"/>
    </row>
    <row r="35" spans="1:10" s="58" customFormat="1" ht="12" customHeight="1" x14ac:dyDescent="0.2">
      <c r="A35" s="53">
        <v>24</v>
      </c>
      <c r="B35" s="64" t="str">
        <f>Раскл!J7</f>
        <v>Вафли</v>
      </c>
      <c r="C35" s="54">
        <f>Раскл!J101</f>
        <v>0</v>
      </c>
      <c r="D35" s="54">
        <f>SUM(Раскл!J87:J90)/1000*I6</f>
        <v>0</v>
      </c>
      <c r="E35" s="54">
        <f>SUM(Раскл!J91:J96)/1000*I7</f>
        <v>0</v>
      </c>
      <c r="F35" s="54">
        <f>SUM(Раскл!J97:J99)/1000*I8</f>
        <v>0</v>
      </c>
      <c r="G35" s="54">
        <f>SUM(Раскл!J100)/1000*I8</f>
        <v>0</v>
      </c>
      <c r="H35" s="55">
        <f t="shared" si="0"/>
        <v>0</v>
      </c>
      <c r="I35" s="54"/>
      <c r="J35" s="54"/>
    </row>
    <row r="36" spans="1:10" s="58" customFormat="1" ht="12" customHeight="1" x14ac:dyDescent="0.2">
      <c r="A36" s="53">
        <v>25</v>
      </c>
      <c r="B36" s="64" t="str">
        <f>Раскл!K7</f>
        <v>Пряники, печенье</v>
      </c>
      <c r="C36" s="54">
        <f>SUM(Раскл!K101)</f>
        <v>60</v>
      </c>
      <c r="D36" s="54">
        <v>0</v>
      </c>
      <c r="E36" s="54">
        <v>0</v>
      </c>
      <c r="F36" s="54">
        <v>0</v>
      </c>
      <c r="G36" s="54">
        <f>SUM(Раскл!K100)/1000*I8</f>
        <v>7.3199999999999994</v>
      </c>
      <c r="H36" s="55">
        <f t="shared" si="0"/>
        <v>7.3199999999999994</v>
      </c>
      <c r="I36" s="54"/>
      <c r="J36" s="54"/>
    </row>
    <row r="37" spans="1:10" s="58" customFormat="1" ht="12" customHeight="1" x14ac:dyDescent="0.2">
      <c r="A37" s="53">
        <v>26</v>
      </c>
      <c r="B37" s="64" t="str">
        <f>Раскл!AF8</f>
        <v>Масло коровье</v>
      </c>
      <c r="C37" s="54">
        <f>Раскл!AF101</f>
        <v>60</v>
      </c>
      <c r="D37" s="54">
        <f>SUM(Раскл!AF87:AF90)/1000*I6</f>
        <v>1.8299999999999998</v>
      </c>
      <c r="E37" s="54">
        <f>SUM(Раскл!AF91:AF96)/1000*I7</f>
        <v>1.8299999999999998</v>
      </c>
      <c r="F37" s="54">
        <f>SUM(Раскл!AF97:AF99)/1000*I8</f>
        <v>1.8299999999999998</v>
      </c>
      <c r="G37" s="54">
        <f>SUM(Раскл!AF100)/1000*I8</f>
        <v>1.8299999999999998</v>
      </c>
      <c r="H37" s="55">
        <f t="shared" si="0"/>
        <v>7.3199999999999994</v>
      </c>
      <c r="I37" s="54"/>
      <c r="J37" s="54"/>
    </row>
    <row r="38" spans="1:10" s="58" customFormat="1" ht="12" customHeight="1" x14ac:dyDescent="0.2">
      <c r="A38" s="53">
        <v>27</v>
      </c>
      <c r="B38" s="64" t="str">
        <f>Раскл!AG8</f>
        <v>Масло растительное</v>
      </c>
      <c r="C38" s="54">
        <f>Раскл!AG101</f>
        <v>42</v>
      </c>
      <c r="D38" s="54">
        <f>SUM(Раскл!AG87:AG90)/1000*I6</f>
        <v>0.61</v>
      </c>
      <c r="E38" s="54">
        <f>SUM(Раскл!AG91:AG96)/1000*I6</f>
        <v>2.0740000000000003</v>
      </c>
      <c r="F38" s="54">
        <f>SUM(Раскл!AG97:AG100)/1000*I8</f>
        <v>2.44</v>
      </c>
      <c r="G38" s="54"/>
      <c r="H38" s="55">
        <f t="shared" si="0"/>
        <v>5.1240000000000006</v>
      </c>
      <c r="I38" s="54"/>
      <c r="J38" s="54"/>
    </row>
    <row r="39" spans="1:10" s="58" customFormat="1" ht="12" customHeight="1" x14ac:dyDescent="0.2">
      <c r="A39" s="53">
        <v>28</v>
      </c>
      <c r="B39" s="64" t="str">
        <f>Раскл!AH7</f>
        <v>Сахар</v>
      </c>
      <c r="C39" s="54">
        <f>Раскл!AH101</f>
        <v>70</v>
      </c>
      <c r="D39" s="54">
        <f>SUM(Раскл!AH87:AH90)/1000*I6</f>
        <v>3.0500000000000003</v>
      </c>
      <c r="E39" s="54">
        <f>SUM(Раскл!AH91:AH96)/1000*I7</f>
        <v>2.44</v>
      </c>
      <c r="F39" s="54">
        <f>SUM(Раскл!AH97:AH99)/1000*I8</f>
        <v>0</v>
      </c>
      <c r="G39" s="54">
        <f>SUM(Раскл!AH100)/1000*I8</f>
        <v>3.0500000000000003</v>
      </c>
      <c r="H39" s="55">
        <f t="shared" si="0"/>
        <v>8.5400000000000009</v>
      </c>
      <c r="I39" s="54"/>
      <c r="J39" s="54"/>
    </row>
    <row r="40" spans="1:10" s="58" customFormat="1" ht="12" customHeight="1" x14ac:dyDescent="0.2">
      <c r="A40" s="53">
        <v>29</v>
      </c>
      <c r="B40" s="64" t="str">
        <f>Раскл!AI7</f>
        <v>Чай</v>
      </c>
      <c r="C40" s="54">
        <f>Раскл!AI101</f>
        <v>1</v>
      </c>
      <c r="D40" s="55">
        <f>SUM(Раскл!AI87:AI90)/1000*I6</f>
        <v>0</v>
      </c>
      <c r="E40" s="54">
        <f>SUM(Раскл!AI91:AI96)/1000*I7</f>
        <v>0</v>
      </c>
      <c r="F40" s="55"/>
      <c r="G40" s="55">
        <f>SUM(Раскл!AI100)/1000*I8</f>
        <v>0.122</v>
      </c>
      <c r="H40" s="55">
        <f t="shared" si="0"/>
        <v>0.122</v>
      </c>
      <c r="I40" s="54"/>
      <c r="J40" s="54"/>
    </row>
    <row r="41" spans="1:10" s="58" customFormat="1" ht="12" customHeight="1" x14ac:dyDescent="0.2">
      <c r="A41" s="53">
        <v>30</v>
      </c>
      <c r="B41" s="64" t="str">
        <f>Раскл!AJ7</f>
        <v>сыр плавленный</v>
      </c>
      <c r="C41" s="54">
        <f>Раскл!AJ101</f>
        <v>17.5</v>
      </c>
      <c r="D41" s="54">
        <f>SUM(Раскл!AJ87:AJ90)/1000*I6</f>
        <v>2.1350000000000002</v>
      </c>
      <c r="E41" s="54">
        <f>SUM(Раскл!AJ91:AJ96)/1000*I7</f>
        <v>0</v>
      </c>
      <c r="F41" s="54">
        <f>SUM(Раскл!AJ97:AJ100)/1000*I8</f>
        <v>0</v>
      </c>
      <c r="G41" s="54"/>
      <c r="H41" s="55">
        <f t="shared" si="0"/>
        <v>2.1350000000000002</v>
      </c>
      <c r="I41" s="54"/>
      <c r="J41" s="54"/>
    </row>
    <row r="42" spans="1:10" s="58" customFormat="1" ht="12" customHeight="1" x14ac:dyDescent="0.2">
      <c r="A42" s="53">
        <v>31</v>
      </c>
      <c r="B42" s="64" t="str">
        <f>Раскл!AK7</f>
        <v>Соль йодированная</v>
      </c>
      <c r="C42" s="54">
        <f>Раскл!AK101</f>
        <v>20</v>
      </c>
      <c r="D42" s="54">
        <f>SUM(Раскл!AK87:AK90)/1000*I6</f>
        <v>0</v>
      </c>
      <c r="E42" s="54">
        <f>SUM(Раскл!AK91:AK96)/1000*I7</f>
        <v>0</v>
      </c>
      <c r="F42" s="54">
        <f>SUM(Раскл!AK97:AK100)/1000*I8</f>
        <v>0</v>
      </c>
      <c r="G42" s="54"/>
      <c r="H42" s="55">
        <f>C42/1000*G8</f>
        <v>2.44</v>
      </c>
      <c r="I42" s="54"/>
      <c r="J42" s="54"/>
    </row>
    <row r="43" spans="1:10" s="58" customFormat="1" ht="12" customHeight="1" x14ac:dyDescent="0.2">
      <c r="A43" s="53">
        <v>32</v>
      </c>
      <c r="B43" s="64" t="str">
        <f>Раскл!AL8</f>
        <v>Картофель</v>
      </c>
      <c r="C43" s="54">
        <f>Раскл!AL101</f>
        <v>340</v>
      </c>
      <c r="D43" s="54">
        <f>SUM(Раскл!AL87:AL90)/1000*I6</f>
        <v>0</v>
      </c>
      <c r="E43" s="54">
        <f>SUM(Раскл!AL91:AL96)/1000*I7</f>
        <v>14.639999999999999</v>
      </c>
      <c r="F43" s="54">
        <f>SUM(Раскл!AL97:AL100)/1000*I8</f>
        <v>26.84</v>
      </c>
      <c r="G43" s="54"/>
      <c r="H43" s="55">
        <f t="shared" si="0"/>
        <v>41.48</v>
      </c>
      <c r="I43" s="54"/>
      <c r="J43" s="54"/>
    </row>
    <row r="44" spans="1:10" s="58" customFormat="1" ht="12" customHeight="1" x14ac:dyDescent="0.2">
      <c r="A44" s="53">
        <v>33</v>
      </c>
      <c r="B44" s="64" t="str">
        <f>Раскл!AM8</f>
        <v>Свекла</v>
      </c>
      <c r="C44" s="54">
        <f>Раскл!AM101</f>
        <v>0</v>
      </c>
      <c r="D44" s="54">
        <f>SUM(Раскл!AM87:AM90)/1000*I6</f>
        <v>0</v>
      </c>
      <c r="E44" s="54">
        <f>SUM(Раскл!AM91:AM96)/1000*I7</f>
        <v>0</v>
      </c>
      <c r="F44" s="54">
        <f>SUM(Раскл!AM97:AM100)/1000*I8</f>
        <v>0</v>
      </c>
      <c r="G44" s="54"/>
      <c r="H44" s="55">
        <f t="shared" si="0"/>
        <v>0</v>
      </c>
      <c r="I44" s="54"/>
      <c r="J44" s="54"/>
    </row>
    <row r="45" spans="1:10" s="58" customFormat="1" ht="12" customHeight="1" x14ac:dyDescent="0.2">
      <c r="A45" s="53">
        <v>34</v>
      </c>
      <c r="B45" s="64" t="str">
        <f>Раскл!AN8</f>
        <v>Капуста (капуста квашенная)</v>
      </c>
      <c r="C45" s="54">
        <f>Раскл!AN101</f>
        <v>100</v>
      </c>
      <c r="D45" s="54">
        <f>SUM(Раскл!AN87:AN90)/1000*I6</f>
        <v>0</v>
      </c>
      <c r="E45" s="54">
        <f>SUM(Раскл!AN91:AN96)/1000*I7</f>
        <v>12.200000000000001</v>
      </c>
      <c r="F45" s="54">
        <f>SUM(Раскл!AN97:AN100)/1000*I8</f>
        <v>0</v>
      </c>
      <c r="G45" s="54"/>
      <c r="H45" s="55">
        <f t="shared" si="0"/>
        <v>12.200000000000001</v>
      </c>
      <c r="I45" s="54"/>
      <c r="J45" s="54"/>
    </row>
    <row r="46" spans="1:10" s="58" customFormat="1" ht="12" customHeight="1" x14ac:dyDescent="0.2">
      <c r="A46" s="53">
        <v>35</v>
      </c>
      <c r="B46" s="64" t="str">
        <f>Раскл!AO8</f>
        <v>Помидоры консерв.(свежие)</v>
      </c>
      <c r="C46" s="54">
        <f>Раскл!AO101</f>
        <v>0</v>
      </c>
      <c r="D46" s="54">
        <f>SUM(Раскл!AO87:AO90)/1000*I6</f>
        <v>0</v>
      </c>
      <c r="E46" s="54">
        <f>SUM(Раскл!AO91:AO96)/1000*I7</f>
        <v>0</v>
      </c>
      <c r="F46" s="54">
        <f>SUM(Раскл!AO97:AO100)/1000*I8</f>
        <v>0</v>
      </c>
      <c r="G46" s="54"/>
      <c r="H46" s="55">
        <f t="shared" si="0"/>
        <v>0</v>
      </c>
      <c r="I46" s="54"/>
      <c r="J46" s="54"/>
    </row>
    <row r="47" spans="1:10" s="58" customFormat="1" ht="12" customHeight="1" x14ac:dyDescent="0.2">
      <c r="A47" s="53">
        <v>36</v>
      </c>
      <c r="B47" s="64" t="str">
        <f>Раскл!AP8</f>
        <v>Огурцы свежие(соленые)</v>
      </c>
      <c r="C47" s="54">
        <f>Раскл!AP101</f>
        <v>14</v>
      </c>
      <c r="D47" s="54">
        <f>SUM(Раскл!AP87:AP90)/1000*I6</f>
        <v>0</v>
      </c>
      <c r="E47" s="54">
        <f>SUM(Раскл!AP91:AP96)/1000*I7</f>
        <v>1.708</v>
      </c>
      <c r="F47" s="54">
        <f>SUM(Раскл!AP97:AP100)/1000*I8</f>
        <v>0</v>
      </c>
      <c r="G47" s="54"/>
      <c r="H47" s="55">
        <f t="shared" si="0"/>
        <v>1.708</v>
      </c>
      <c r="I47" s="54"/>
      <c r="J47" s="54"/>
    </row>
    <row r="48" spans="1:10" s="58" customFormat="1" ht="12" customHeight="1" x14ac:dyDescent="0.2">
      <c r="A48" s="53">
        <v>37</v>
      </c>
      <c r="B48" s="64" t="str">
        <f>Раскл!AQ8</f>
        <v>Морковь</v>
      </c>
      <c r="C48" s="54">
        <f>Раскл!AQ101</f>
        <v>35</v>
      </c>
      <c r="D48" s="54">
        <f>SUM(Раскл!AQ87:AQ90)/1000*I6</f>
        <v>0</v>
      </c>
      <c r="E48" s="54">
        <f>SUM(Раскл!AQ91:AQ96)/1000*I7</f>
        <v>1.8299999999999998</v>
      </c>
      <c r="F48" s="54">
        <f>SUM(Раскл!AQ97:AQ100)/1000*I8</f>
        <v>2.44</v>
      </c>
      <c r="G48" s="54"/>
      <c r="H48" s="55">
        <f t="shared" si="0"/>
        <v>4.2699999999999996</v>
      </c>
      <c r="I48" s="54"/>
      <c r="J48" s="54"/>
    </row>
    <row r="49" spans="1:10" s="58" customFormat="1" ht="12" customHeight="1" x14ac:dyDescent="0.2">
      <c r="A49" s="53">
        <v>38</v>
      </c>
      <c r="B49" s="64" t="str">
        <f>Раскл!AR8</f>
        <v>Лук репчатый</v>
      </c>
      <c r="C49" s="54">
        <f>Раскл!AR101</f>
        <v>45</v>
      </c>
      <c r="D49" s="54">
        <f>SUM(Раскл!AR87:AR90)/1000*I6</f>
        <v>0</v>
      </c>
      <c r="E49" s="54">
        <f>SUM(Раскл!AR91:AR96)/1000*I7</f>
        <v>3.0500000000000003</v>
      </c>
      <c r="F49" s="54">
        <f>SUM(Раскл!AR97:AR100)/1000*I8</f>
        <v>2.44</v>
      </c>
      <c r="G49" s="54"/>
      <c r="H49" s="55">
        <f t="shared" si="0"/>
        <v>5.49</v>
      </c>
      <c r="I49" s="54"/>
      <c r="J49" s="54"/>
    </row>
    <row r="50" spans="1:10" s="58" customFormat="1" ht="12" customHeight="1" x14ac:dyDescent="0.2">
      <c r="A50" s="53">
        <v>39</v>
      </c>
      <c r="B50" s="64" t="str">
        <f>Раскл!AS8</f>
        <v>Чеснок</v>
      </c>
      <c r="C50" s="54">
        <f>Раскл!AS101</f>
        <v>9</v>
      </c>
      <c r="D50" s="54">
        <f>SUM(Раскл!AS87:AS90)/1000*I6</f>
        <v>0</v>
      </c>
      <c r="E50" s="54">
        <f>SUM(Раскл!AS91:AS96)/1000*I7</f>
        <v>0.85399999999999998</v>
      </c>
      <c r="F50" s="54">
        <f>SUM(Раскл!AS97:AS99)/1000*I8</f>
        <v>0.24399999999999999</v>
      </c>
      <c r="G50" s="54"/>
      <c r="H50" s="55">
        <f t="shared" si="0"/>
        <v>1.0979999999999999</v>
      </c>
      <c r="I50" s="54"/>
      <c r="J50" s="54"/>
    </row>
    <row r="51" spans="1:10" s="58" customFormat="1" ht="12" customHeight="1" x14ac:dyDescent="0.2">
      <c r="A51" s="53">
        <v>40</v>
      </c>
      <c r="B51" s="139" t="str">
        <f>Раскл!AT8</f>
        <v>Горошек, фасоль, кукуруза консервированные</v>
      </c>
      <c r="C51" s="54">
        <f>Раскл!AT101</f>
        <v>40</v>
      </c>
      <c r="D51" s="54">
        <f>SUM(Раскл!AT87:AT90)/1000*I6</f>
        <v>2.44</v>
      </c>
      <c r="E51" s="54">
        <f>SUM(Раскл!AT91:AT96)/1000*I7</f>
        <v>0</v>
      </c>
      <c r="F51" s="54">
        <f>SUM(Раскл!AT97:AT100)/1000*I8</f>
        <v>2.44</v>
      </c>
      <c r="G51" s="54"/>
      <c r="H51" s="55">
        <f>SUM(D51:G51)</f>
        <v>4.88</v>
      </c>
      <c r="I51" s="54"/>
      <c r="J51" s="54"/>
    </row>
    <row r="52" spans="1:10" s="58" customFormat="1" ht="12" customHeight="1" x14ac:dyDescent="0.2">
      <c r="A52" s="53">
        <v>41</v>
      </c>
      <c r="B52" s="64" t="str">
        <f>Раскл!AU8</f>
        <v>Томат - паста</v>
      </c>
      <c r="C52" s="54">
        <f>Раскл!AU101</f>
        <v>7</v>
      </c>
      <c r="D52" s="54">
        <f>SUM(Раскл!AU9:AU12)/1000*I6</f>
        <v>0</v>
      </c>
      <c r="E52" s="54">
        <f>SUM(Раскл!AU91:AU96)/1000*I7</f>
        <v>0.61</v>
      </c>
      <c r="F52" s="55">
        <f>SUM(Раскл!AU97:AU100)/1000*I8</f>
        <v>0.24399999999999999</v>
      </c>
      <c r="G52" s="54"/>
      <c r="H52" s="55">
        <f>SUM(Раскл!AU23)/1000*G8</f>
        <v>0.73199999999999998</v>
      </c>
      <c r="I52" s="54"/>
      <c r="J52" s="54"/>
    </row>
    <row r="53" spans="1:10" s="58" customFormat="1" ht="12" customHeight="1" x14ac:dyDescent="0.2">
      <c r="A53" s="53">
        <v>42</v>
      </c>
      <c r="B53" s="64" t="str">
        <f>Раскл!AV8</f>
        <v>Лавровый лист</v>
      </c>
      <c r="C53" s="54">
        <f>Раскл!AV101</f>
        <v>0.2</v>
      </c>
      <c r="D53" s="54">
        <f>SUM(Раскл!AV9:AV12)/1000*I6</f>
        <v>0</v>
      </c>
      <c r="E53" s="54">
        <f>SUM(Раскл!AV91:AV96)/1000*I7</f>
        <v>0</v>
      </c>
      <c r="F53" s="54">
        <f>SUM(Раскл!AV97:AV100)/1000*I8</f>
        <v>0</v>
      </c>
      <c r="G53" s="54"/>
      <c r="H53" s="55">
        <f>SUM(Раскл!AV23)/1000*G8</f>
        <v>2.4400000000000002E-2</v>
      </c>
      <c r="I53" s="54"/>
      <c r="J53" s="54"/>
    </row>
    <row r="54" spans="1:10" s="58" customFormat="1" ht="12" customHeight="1" x14ac:dyDescent="0.2">
      <c r="A54" s="53">
        <v>43</v>
      </c>
      <c r="B54" s="64" t="str">
        <f>Раскл!AW8</f>
        <v>Перец</v>
      </c>
      <c r="C54" s="54">
        <f>Раскл!AW101</f>
        <v>0.3</v>
      </c>
      <c r="D54" s="54">
        <f>SUM(Раскл!AW9:AW12)/1000*I6</f>
        <v>0</v>
      </c>
      <c r="E54" s="54">
        <f>SUM(Раскл!AW91:AW96)/1000*I7</f>
        <v>0</v>
      </c>
      <c r="F54" s="54">
        <f>SUM(Раскл!AW97:AW100)/1000*I8</f>
        <v>0</v>
      </c>
      <c r="G54" s="54"/>
      <c r="H54" s="55">
        <f>SUM(Раскл!AW23)/1000*G8</f>
        <v>3.6599999999999994E-2</v>
      </c>
      <c r="I54" s="54"/>
      <c r="J54" s="54"/>
    </row>
    <row r="55" spans="1:10" s="58" customFormat="1" ht="12" customHeight="1" x14ac:dyDescent="0.2">
      <c r="A55" s="53">
        <v>44</v>
      </c>
      <c r="B55" s="64" t="str">
        <f>Раскл!AX8</f>
        <v>Уксус</v>
      </c>
      <c r="C55" s="54">
        <f>Раскл!AX101</f>
        <v>2</v>
      </c>
      <c r="D55" s="54">
        <f>SUM(Раскл!AX9:AX12)/1000*I6</f>
        <v>0</v>
      </c>
      <c r="E55" s="54">
        <f>SUM(Раскл!AX91:AX96)/1000*I7</f>
        <v>0</v>
      </c>
      <c r="F55" s="54">
        <f>SUM(Раскл!AX97:AX100)/1000*I8</f>
        <v>0</v>
      </c>
      <c r="G55" s="54"/>
      <c r="H55" s="55">
        <f>SUM(Раскл!AX23)/1000*G8</f>
        <v>0.24399999999999999</v>
      </c>
      <c r="I55" s="54"/>
      <c r="J55" s="54"/>
    </row>
    <row r="56" spans="1:10" s="58" customFormat="1" ht="12" customHeight="1" x14ac:dyDescent="0.2">
      <c r="A56" s="53">
        <v>45</v>
      </c>
      <c r="B56" s="64" t="str">
        <f>Раскл!AY8</f>
        <v>Горчичный порошок</v>
      </c>
      <c r="C56" s="54">
        <f>Раскл!AY101</f>
        <v>0.5</v>
      </c>
      <c r="D56" s="54">
        <f>SUM(Раскл!AY9:AY12)/1000*I6</f>
        <v>0</v>
      </c>
      <c r="E56" s="54">
        <f>SUM(Раскл!AY91:AY96)/1000*I7</f>
        <v>6.0999999999999999E-2</v>
      </c>
      <c r="F56" s="54">
        <f>SUM(Раскл!AY97:AY100)/1000*I8</f>
        <v>0</v>
      </c>
      <c r="G56" s="54"/>
      <c r="H56" s="55">
        <f>SUM(Раскл!AY23)/1000*G8</f>
        <v>6.0999999999999999E-2</v>
      </c>
      <c r="I56" s="54"/>
      <c r="J56" s="54"/>
    </row>
    <row r="57" spans="1:10" s="58" customFormat="1" ht="12" customHeight="1" x14ac:dyDescent="0.2">
      <c r="A57" s="53">
        <v>46</v>
      </c>
      <c r="B57" s="64" t="str">
        <f>Раскл!AZ8</f>
        <v>Кофе растворимый</v>
      </c>
      <c r="C57" s="54">
        <f>Раскл!AZ101</f>
        <v>1.5</v>
      </c>
      <c r="D57" s="54">
        <f>SUM(Раскл!AZ87:AZ90)/1000*I6</f>
        <v>0.183</v>
      </c>
      <c r="E57" s="54">
        <f>SUM(Раскл!AZ91:AZ96)/1000*I7</f>
        <v>0</v>
      </c>
      <c r="F57" s="54">
        <f>SUM(Раскл!AZ97:AZ100)/1000*I8</f>
        <v>0</v>
      </c>
      <c r="G57" s="54"/>
      <c r="H57" s="55">
        <f>SUM(D57:G57)</f>
        <v>0.183</v>
      </c>
      <c r="I57" s="54"/>
      <c r="J57" s="54"/>
    </row>
    <row r="58" spans="1:10" s="58" customFormat="1" ht="12" customHeight="1" x14ac:dyDescent="0.2">
      <c r="A58" s="53">
        <v>47</v>
      </c>
      <c r="B58" s="64" t="str">
        <f>Раскл!BE8</f>
        <v>Сок п/я</v>
      </c>
      <c r="C58" s="54">
        <f>Раскл!BE53</f>
        <v>200</v>
      </c>
      <c r="D58" s="72">
        <f>SUM(Раскл!BE87:BE90)/1000*I6</f>
        <v>0</v>
      </c>
      <c r="E58" s="54">
        <f>SUM(Раскл!BE91:BE96)/1000*I7</f>
        <v>0</v>
      </c>
      <c r="F58" s="54">
        <f>SUM(Раскл!BE97:BE100)/1000*I8</f>
        <v>24.400000000000002</v>
      </c>
      <c r="G58" s="54"/>
      <c r="H58" s="55">
        <f t="shared" ref="H58:H79" si="1">SUM(D58:G58)</f>
        <v>24.400000000000002</v>
      </c>
      <c r="I58" s="54"/>
      <c r="J58" s="54"/>
    </row>
    <row r="59" spans="1:10" s="58" customFormat="1" ht="12" customHeight="1" x14ac:dyDescent="0.2">
      <c r="A59" s="53">
        <v>48</v>
      </c>
      <c r="B59" s="64" t="str">
        <f>Раскл!BB8</f>
        <v>Зелень</v>
      </c>
      <c r="C59" s="54">
        <f>Раскл!BB101</f>
        <v>0</v>
      </c>
      <c r="D59" s="54">
        <f>SUM(Раскл!BB87:BB90)/1000*I6</f>
        <v>0</v>
      </c>
      <c r="E59" s="54">
        <f>SUM(Раскл!BB91:BB96)/1000*I7</f>
        <v>0</v>
      </c>
      <c r="F59" s="72">
        <f>SUM(Раскл!BB97:BB100)/1000*I8</f>
        <v>0</v>
      </c>
      <c r="G59" s="54"/>
      <c r="H59" s="55">
        <f t="shared" si="1"/>
        <v>0</v>
      </c>
      <c r="I59" s="54"/>
      <c r="J59" s="54"/>
    </row>
    <row r="60" spans="1:10" s="58" customFormat="1" ht="12" customHeight="1" x14ac:dyDescent="0.2">
      <c r="A60" s="53">
        <v>49</v>
      </c>
      <c r="B60" s="64" t="str">
        <f>Раскл!BC8</f>
        <v>яйцо</v>
      </c>
      <c r="C60" s="54">
        <f>Раскл!BC101</f>
        <v>1</v>
      </c>
      <c r="D60" s="54">
        <f>SUM(Раскл!BC87:BC90)/1*I6</f>
        <v>122</v>
      </c>
      <c r="E60" s="54">
        <f>SUM(Раскл!BC91:BC96)*I7</f>
        <v>0</v>
      </c>
      <c r="F60" s="54">
        <f>SUM(Раскл!BC97:BC100)/1*I8</f>
        <v>0</v>
      </c>
      <c r="G60" s="54"/>
      <c r="H60" s="55">
        <f t="shared" si="1"/>
        <v>122</v>
      </c>
      <c r="I60" s="54"/>
      <c r="J60" s="54"/>
    </row>
    <row r="61" spans="1:10" s="58" customFormat="1" ht="12" customHeight="1" x14ac:dyDescent="0.2">
      <c r="A61" s="53">
        <v>50</v>
      </c>
      <c r="B61" s="64" t="str">
        <f>Раскл!BD8</f>
        <v>Молоко коровье</v>
      </c>
      <c r="C61" s="54">
        <f>Раскл!BD101</f>
        <v>200</v>
      </c>
      <c r="D61" s="72">
        <f>SUM(Раскл!BD87:BD90)/1000*I6</f>
        <v>24.400000000000002</v>
      </c>
      <c r="E61" s="54">
        <f>SUM(Раскл!BD91:BD96)/1000*I7</f>
        <v>0</v>
      </c>
      <c r="F61" s="54">
        <f>SUM(Раскл!BD97:BD100)/1000*I8</f>
        <v>0</v>
      </c>
      <c r="G61" s="54"/>
      <c r="H61" s="72">
        <f t="shared" si="1"/>
        <v>24.400000000000002</v>
      </c>
      <c r="I61" s="54"/>
      <c r="J61" s="54"/>
    </row>
    <row r="62" spans="1:10" s="58" customFormat="1" ht="12" customHeight="1" x14ac:dyDescent="0.2">
      <c r="A62" s="53">
        <v>51</v>
      </c>
      <c r="B62" s="64" t="str">
        <f>Раскл!AA8</f>
        <v>колбаса п/к</v>
      </c>
      <c r="C62" s="54">
        <f>Раскл!AA101</f>
        <v>25</v>
      </c>
      <c r="D62" s="54">
        <f>SUM(Раскл!AA88:AA91)/1000*I6</f>
        <v>0</v>
      </c>
      <c r="E62" s="54">
        <f>SUM(Раскл!AA91:AA96)/1000*I7</f>
        <v>3.0500000000000003</v>
      </c>
      <c r="F62" s="54">
        <f>SUM(Раскл!AA97:AA100)/1000*I8</f>
        <v>0</v>
      </c>
      <c r="G62" s="54"/>
      <c r="H62" s="55">
        <f t="shared" si="1"/>
        <v>3.0500000000000003</v>
      </c>
      <c r="I62" s="54"/>
      <c r="J62" s="54"/>
    </row>
    <row r="63" spans="1:10" s="58" customFormat="1" ht="12" customHeight="1" x14ac:dyDescent="0.2">
      <c r="A63" s="53">
        <v>52</v>
      </c>
      <c r="B63" s="139" t="str">
        <f>Раскл!BA8</f>
        <v xml:space="preserve">Консервы овощ. закусочные, лечо </v>
      </c>
      <c r="C63" s="54">
        <f>Раскл!BA101</f>
        <v>0</v>
      </c>
      <c r="D63" s="54">
        <f>SUM(Раскл!BA87:BA90)/1000*I6</f>
        <v>0</v>
      </c>
      <c r="E63" s="54">
        <f>SUM(Раскл!BA91:BA96)/1000*I7</f>
        <v>0</v>
      </c>
      <c r="F63" s="54">
        <f>SUM(Раскл!BA97:BA100)/1000*I8</f>
        <v>0</v>
      </c>
      <c r="G63" s="54"/>
      <c r="H63" s="55">
        <f t="shared" si="1"/>
        <v>0</v>
      </c>
      <c r="I63" s="54"/>
      <c r="J63" s="54"/>
    </row>
    <row r="64" spans="1:10" s="58" customFormat="1" ht="12" customHeight="1" x14ac:dyDescent="0.2">
      <c r="A64" s="53">
        <v>53</v>
      </c>
      <c r="B64" s="64" t="str">
        <f>Раскл!BF8</f>
        <v xml:space="preserve">изюм </v>
      </c>
      <c r="C64" s="54">
        <f>Раскл!BF101</f>
        <v>8</v>
      </c>
      <c r="D64" s="54"/>
      <c r="E64" s="54">
        <f>SUM(Раскл!BF91:BF96)/1000*I7</f>
        <v>0.97599999999999998</v>
      </c>
      <c r="F64" s="54">
        <f>SUM(Раскл!BF97:BF99)/1000*I8</f>
        <v>0</v>
      </c>
      <c r="G64" s="54"/>
      <c r="H64" s="55">
        <f t="shared" si="1"/>
        <v>0.97599999999999998</v>
      </c>
      <c r="I64" s="54"/>
      <c r="J64" s="54"/>
    </row>
    <row r="65" spans="1:10" s="58" customFormat="1" ht="12" customHeight="1" x14ac:dyDescent="0.2">
      <c r="A65" s="53">
        <v>54</v>
      </c>
      <c r="B65" s="64" t="str">
        <f>Раскл!BG8</f>
        <v>курага</v>
      </c>
      <c r="C65" s="54">
        <f>Раскл!BG101</f>
        <v>8</v>
      </c>
      <c r="D65" s="54"/>
      <c r="E65" s="54">
        <f>SUM(Раскл!BG91:BG96)/1000*I7</f>
        <v>0.97599999999999998</v>
      </c>
      <c r="F65" s="54">
        <f>SUM(Раскл!BG97:BG99)/1000*I8</f>
        <v>0</v>
      </c>
      <c r="G65" s="54"/>
      <c r="H65" s="55">
        <f t="shared" si="1"/>
        <v>0.97599999999999998</v>
      </c>
      <c r="I65" s="54"/>
      <c r="J65" s="54"/>
    </row>
    <row r="66" spans="1:10" s="58" customFormat="1" ht="12" customHeight="1" x14ac:dyDescent="0.2">
      <c r="A66" s="53">
        <v>55</v>
      </c>
      <c r="B66" s="64" t="str">
        <f>Раскл!BH8</f>
        <v>чернослив</v>
      </c>
      <c r="C66" s="54">
        <f>Раскл!BH101</f>
        <v>4</v>
      </c>
      <c r="D66" s="54"/>
      <c r="E66" s="54">
        <f>SUM(Раскл!BH91:BH96)/1000*I7</f>
        <v>0.48799999999999999</v>
      </c>
      <c r="F66" s="54">
        <f>SUM(Раскл!BH97:BH99)/1000*I8</f>
        <v>0</v>
      </c>
      <c r="G66" s="54"/>
      <c r="H66" s="55">
        <f t="shared" si="1"/>
        <v>0.48799999999999999</v>
      </c>
      <c r="I66" s="54"/>
      <c r="J66" s="54"/>
    </row>
    <row r="67" spans="1:10" s="140" customFormat="1" ht="12" customHeight="1" x14ac:dyDescent="0.2">
      <c r="A67" s="175">
        <v>56</v>
      </c>
      <c r="B67" s="169" t="str">
        <f>Раскл!BI8</f>
        <v>гексовит</v>
      </c>
      <c r="C67" s="170">
        <f>Раскл!BI101</f>
        <v>0</v>
      </c>
      <c r="D67" s="170">
        <f>SUM(Раскл!BI87:BI90)/1000*I6</f>
        <v>0</v>
      </c>
      <c r="E67" s="173">
        <f>SUM(Раскл!BI90:BI96)/1000*I7</f>
        <v>0</v>
      </c>
      <c r="F67" s="170">
        <f>SUM(Раскл!BI97:BI99)/1000*I8</f>
        <v>0</v>
      </c>
      <c r="G67" s="170">
        <f>SUM(Раскл!BI100)/1000*I8</f>
        <v>0</v>
      </c>
      <c r="H67" s="173">
        <f t="shared" si="1"/>
        <v>0</v>
      </c>
      <c r="I67" s="170"/>
      <c r="J67" s="170"/>
    </row>
    <row r="68" spans="1:10" s="140" customFormat="1" ht="12" customHeight="1" x14ac:dyDescent="0.2">
      <c r="A68" s="175">
        <v>57</v>
      </c>
      <c r="B68" s="169" t="str">
        <f>Раскл!BJ8</f>
        <v>Кефир</v>
      </c>
      <c r="C68" s="170">
        <f>Раскл!BJ101</f>
        <v>0</v>
      </c>
      <c r="D68" s="170">
        <f>SUM(Раскл!BJ87:BJ90)/1000*I6</f>
        <v>0</v>
      </c>
      <c r="E68" s="170">
        <f>SUM(Раскл!BJ91:BJ96)/1000*I7</f>
        <v>0</v>
      </c>
      <c r="F68" s="170">
        <f>SUM(Раскл!BJ97:BJ99)/1000*I8</f>
        <v>0</v>
      </c>
      <c r="G68" s="170">
        <f>SUM(Раскл!BJ100)/1000*I8</f>
        <v>0</v>
      </c>
      <c r="H68" s="171">
        <f t="shared" si="1"/>
        <v>0</v>
      </c>
      <c r="I68" s="170"/>
      <c r="J68" s="170"/>
    </row>
    <row r="69" spans="1:10" s="141" customFormat="1" ht="12" customHeight="1" x14ac:dyDescent="0.2">
      <c r="A69" s="175">
        <v>58</v>
      </c>
      <c r="B69" s="169" t="str">
        <f>Раскл!BK8</f>
        <v>колбаса п/к</v>
      </c>
      <c r="C69" s="170">
        <f>Раскл!BK101</f>
        <v>25</v>
      </c>
      <c r="D69" s="170">
        <f>SUM(Раскл!BK87:BK90)/1000*I6</f>
        <v>3.0500000000000003</v>
      </c>
      <c r="E69" s="170">
        <f>SUM(Раскл!BK91:BK96)/1000*I7</f>
        <v>0</v>
      </c>
      <c r="F69" s="170">
        <f>SUM(Раскл!BK97:BK99)/1000*I8</f>
        <v>0</v>
      </c>
      <c r="G69" s="170">
        <f>SUM(Раскл!BK100)/1000*I8</f>
        <v>0</v>
      </c>
      <c r="H69" s="171">
        <f t="shared" si="1"/>
        <v>3.0500000000000003</v>
      </c>
      <c r="I69" s="170"/>
      <c r="J69" s="170"/>
    </row>
    <row r="70" spans="1:10" s="141" customFormat="1" ht="12" customHeight="1" x14ac:dyDescent="0.2">
      <c r="A70" s="175">
        <v>59</v>
      </c>
      <c r="B70" s="169" t="str">
        <f>Раскл!BL8</f>
        <v xml:space="preserve">сок за яблоки </v>
      </c>
      <c r="C70" s="174">
        <f>Раскл!BL101</f>
        <v>100</v>
      </c>
      <c r="D70" s="170">
        <f>SUM(Раскл!BL87:BL90)/1000*I6</f>
        <v>12.200000000000001</v>
      </c>
      <c r="E70" s="170">
        <f>SUM(Раскл!BL91:BL96)/1000*I7</f>
        <v>0</v>
      </c>
      <c r="F70" s="170">
        <f>SUM(Раскл!BL97:BL99)/1000*I8</f>
        <v>0</v>
      </c>
      <c r="G70" s="170">
        <f>SUM(Раскл!BL100)/1000*I8</f>
        <v>0</v>
      </c>
      <c r="H70" s="171">
        <f t="shared" si="1"/>
        <v>12.200000000000001</v>
      </c>
      <c r="I70" s="170"/>
      <c r="J70" s="170"/>
    </row>
    <row r="71" spans="1:10" s="141" customFormat="1" ht="12" customHeight="1" x14ac:dyDescent="0.2">
      <c r="A71" s="175">
        <v>60</v>
      </c>
      <c r="B71" s="169" t="str">
        <f>Раскл!BM8</f>
        <v>Сало-шпик</v>
      </c>
      <c r="C71" s="174">
        <f>Раскл!BM101</f>
        <v>0</v>
      </c>
      <c r="D71" s="170">
        <f>SUM(Раскл!BM87:BM90)/1000*I6</f>
        <v>0</v>
      </c>
      <c r="E71" s="170">
        <f>SUM(Раскл!BM91:BM96)/1000*I7</f>
        <v>0</v>
      </c>
      <c r="F71" s="170">
        <f>SUM(Раскл!BM97:BM99)/1000*I8</f>
        <v>0</v>
      </c>
      <c r="G71" s="170">
        <f>SUM(Раскл!BM100)/1000*I8</f>
        <v>0</v>
      </c>
      <c r="H71" s="171">
        <f t="shared" si="1"/>
        <v>0</v>
      </c>
      <c r="I71" s="170"/>
      <c r="J71" s="170"/>
    </row>
    <row r="72" spans="1:10" s="141" customFormat="1" ht="12" customHeight="1" x14ac:dyDescent="0.2">
      <c r="A72" s="175">
        <v>61</v>
      </c>
      <c r="B72" s="169" t="str">
        <f>Раскл!BN8</f>
        <v>Печенье БС</v>
      </c>
      <c r="C72" s="170">
        <f>Раскл!BN101</f>
        <v>20</v>
      </c>
      <c r="D72" s="170">
        <f>SUM(Раскл!BN87:BN90)/1000*I6</f>
        <v>2.44</v>
      </c>
      <c r="E72" s="170">
        <f>SUM(Раскл!BN91:BN96)/1000*I7</f>
        <v>0</v>
      </c>
      <c r="F72" s="170">
        <f>SUM(Раскл!BN97:BN99)/1000*I8</f>
        <v>0</v>
      </c>
      <c r="G72" s="170">
        <f>SUM(Раскл!BN100)/1000*I8</f>
        <v>0</v>
      </c>
      <c r="H72" s="171">
        <f t="shared" si="1"/>
        <v>2.44</v>
      </c>
      <c r="I72" s="170"/>
      <c r="J72" s="170"/>
    </row>
    <row r="73" spans="1:10" s="141" customFormat="1" ht="12" customHeight="1" x14ac:dyDescent="0.2">
      <c r="A73" s="175">
        <v>62</v>
      </c>
      <c r="B73" s="169" t="str">
        <f>Раскл!BO8</f>
        <v xml:space="preserve">молоко сгущ. </v>
      </c>
      <c r="C73" s="170">
        <f>Раскл!BO101</f>
        <v>30</v>
      </c>
      <c r="D73" s="170">
        <f>SUM(Раскл!BO87:BO90)/1000*I6</f>
        <v>3.6599999999999997</v>
      </c>
      <c r="E73" s="170">
        <f>SUM(Раскл!BO91:BO96)/1000*I7</f>
        <v>0</v>
      </c>
      <c r="F73" s="170">
        <f>SUM(Раскл!BO97:BO99)/1000*I8</f>
        <v>0</v>
      </c>
      <c r="G73" s="170">
        <f>SUM(Раскл!BO100)/1000*I8</f>
        <v>0</v>
      </c>
      <c r="H73" s="171">
        <f t="shared" si="1"/>
        <v>3.6599999999999997</v>
      </c>
      <c r="I73" s="170"/>
      <c r="J73" s="170"/>
    </row>
    <row r="74" spans="1:10" s="141" customFormat="1" ht="12" customHeight="1" x14ac:dyDescent="0.2">
      <c r="A74" s="175">
        <v>63</v>
      </c>
      <c r="B74" s="169" t="str">
        <f>Раскл!BP8</f>
        <v>Кофе БС</v>
      </c>
      <c r="C74" s="170">
        <f>Раскл!BP101</f>
        <v>3</v>
      </c>
      <c r="D74" s="170">
        <f>SUM(Раскл!BP87:BP90)/1000*I6</f>
        <v>0.36599999999999999</v>
      </c>
      <c r="E74" s="170">
        <f>SUM(Раскл!BP91:BP96)/1000*I7</f>
        <v>0</v>
      </c>
      <c r="F74" s="170">
        <f>SUM(Раскл!BP97:BP99)/1000*I8</f>
        <v>0</v>
      </c>
      <c r="G74" s="170">
        <f>SUM(Раскл!BP100)/1000*I8</f>
        <v>0</v>
      </c>
      <c r="H74" s="171">
        <f t="shared" si="1"/>
        <v>0.36599999999999999</v>
      </c>
      <c r="I74" s="170"/>
      <c r="J74" s="170"/>
    </row>
    <row r="75" spans="1:10" s="143" customFormat="1" ht="12" customHeight="1" x14ac:dyDescent="0.2">
      <c r="A75" s="175">
        <v>64</v>
      </c>
      <c r="B75" s="169" t="str">
        <f>Раскл!BQ8</f>
        <v>Гексавит</v>
      </c>
      <c r="C75" s="170">
        <f>Раскл!BQ101</f>
        <v>0</v>
      </c>
      <c r="D75" s="170">
        <f>SUM(Раскл!BQ87:BQ90)/1000*I6</f>
        <v>0</v>
      </c>
      <c r="E75" s="170">
        <f>SUM(Раскл!BQ91:BQ96)/1000*I7</f>
        <v>0</v>
      </c>
      <c r="F75" s="170">
        <f>SUM(Раскл!BQ97:BQ99)/1000*I8</f>
        <v>0</v>
      </c>
      <c r="G75" s="170">
        <f>SUM(Раскл!BQ100)/1000*I8</f>
        <v>0</v>
      </c>
      <c r="H75" s="171">
        <f t="shared" si="1"/>
        <v>0</v>
      </c>
      <c r="I75" s="170"/>
      <c r="J75" s="170"/>
    </row>
    <row r="76" spans="1:10" s="141" customFormat="1" ht="12" customHeight="1" x14ac:dyDescent="0.2">
      <c r="A76" s="175">
        <v>65</v>
      </c>
      <c r="B76" s="169" t="str">
        <f>Раскл!BR8</f>
        <v>апельсины</v>
      </c>
      <c r="C76" s="170">
        <f>Раскл!BR101</f>
        <v>0</v>
      </c>
      <c r="D76" s="170">
        <f>SUM(Раскл!BR87:BR90)/1000*I6</f>
        <v>0</v>
      </c>
      <c r="E76" s="170">
        <f>SUM(Раскл!BR91:BR96)/1000*I7</f>
        <v>0</v>
      </c>
      <c r="F76" s="170">
        <f>SUM(Раскл!BR97:BR99)/1000*I8</f>
        <v>0</v>
      </c>
      <c r="G76" s="170">
        <f>SUM(Раскл!BR100)/1000*I8</f>
        <v>0</v>
      </c>
      <c r="H76" s="171">
        <f t="shared" si="1"/>
        <v>0</v>
      </c>
      <c r="I76" s="170"/>
      <c r="J76" s="170"/>
    </row>
    <row r="77" spans="1:10" s="58" customFormat="1" ht="12" customHeight="1" x14ac:dyDescent="0.2">
      <c r="A77" s="53">
        <v>66</v>
      </c>
      <c r="B77" s="64" t="str">
        <f>Раскл!BS8</f>
        <v>печенье</v>
      </c>
      <c r="C77" s="54">
        <f>Раскл!BS101</f>
        <v>0</v>
      </c>
      <c r="D77" s="54">
        <f>SUM(Раскл!BS87:BS90)/1000*I6</f>
        <v>0</v>
      </c>
      <c r="E77" s="54">
        <f>SUM(Раскл!BS91:BS96)/1000*J7</f>
        <v>0</v>
      </c>
      <c r="F77" s="54">
        <f>SUM(Раскл!BS97:BS99)/1000*I8</f>
        <v>0</v>
      </c>
      <c r="G77" s="54">
        <f>SUM(Раскл!BS100)/1000*I8</f>
        <v>0</v>
      </c>
      <c r="H77" s="55">
        <f t="shared" si="1"/>
        <v>0</v>
      </c>
      <c r="I77" s="54"/>
      <c r="J77" s="54"/>
    </row>
    <row r="78" spans="1:10" s="58" customFormat="1" ht="12" customHeight="1" x14ac:dyDescent="0.2">
      <c r="A78" s="53">
        <v>67</v>
      </c>
      <c r="B78" s="64" t="str">
        <f>Раскл!BT8</f>
        <v>конфеты шок</v>
      </c>
      <c r="C78" s="54">
        <f>Раскл!BT101</f>
        <v>0</v>
      </c>
      <c r="D78" s="54">
        <f>SUM(Раскл!BT87:BT90)/1000*I6</f>
        <v>0</v>
      </c>
      <c r="E78" s="54">
        <f>SUM(Раскл!BT91:BT96)/1000*J7</f>
        <v>0</v>
      </c>
      <c r="F78" s="54">
        <f>SUM(Раскл!BT97:BT99)/1000*I8</f>
        <v>0</v>
      </c>
      <c r="G78" s="54">
        <f>SUM(Раскл!BT100)/1000*I8</f>
        <v>0</v>
      </c>
      <c r="H78" s="55">
        <f t="shared" si="1"/>
        <v>0</v>
      </c>
      <c r="I78" s="54"/>
      <c r="J78" s="54"/>
    </row>
    <row r="79" spans="1:10" s="58" customFormat="1" ht="12" customHeight="1" x14ac:dyDescent="0.2">
      <c r="A79" s="53">
        <v>68</v>
      </c>
      <c r="B79" s="64" t="str">
        <f>Раскл!BU8</f>
        <v>яблоки свеж</v>
      </c>
      <c r="C79" s="54">
        <f>Раскл!BU101</f>
        <v>0</v>
      </c>
      <c r="D79" s="54">
        <f>SUM(Раскл!BU87:BU90)/1000*I6</f>
        <v>0</v>
      </c>
      <c r="E79" s="54">
        <f>SUM(Раскл!BU91:BU96)/1000*J7</f>
        <v>0</v>
      </c>
      <c r="F79" s="54">
        <f>SUM(Раскл!BU97:BU99)/1000*I8</f>
        <v>0</v>
      </c>
      <c r="G79" s="54">
        <f>SUM(Раскл!BU100)/1000*I8</f>
        <v>0</v>
      </c>
      <c r="H79" s="55">
        <f t="shared" si="1"/>
        <v>0</v>
      </c>
      <c r="I79" s="54"/>
      <c r="J79" s="54"/>
    </row>
    <row r="80" spans="1:10" s="58" customFormat="1" ht="12" customHeight="1" x14ac:dyDescent="0.2">
      <c r="A80" s="53">
        <v>69</v>
      </c>
      <c r="B80" s="64" t="s">
        <v>120</v>
      </c>
      <c r="C80" s="54">
        <v>5.4000000000000003E-3</v>
      </c>
      <c r="D80" s="54"/>
      <c r="E80" s="54"/>
      <c r="F80" s="54"/>
      <c r="G80" s="54"/>
      <c r="H80" s="55">
        <f>C80*G8</f>
        <v>0.65880000000000005</v>
      </c>
      <c r="I80" s="54"/>
      <c r="J80" s="54"/>
    </row>
    <row r="81" spans="1:10" s="58" customFormat="1" ht="12" customHeight="1" x14ac:dyDescent="0.2">
      <c r="A81" s="53">
        <v>70</v>
      </c>
      <c r="B81" s="139" t="s">
        <v>121</v>
      </c>
      <c r="C81" s="53">
        <v>1.75E-3</v>
      </c>
      <c r="D81" s="53"/>
      <c r="E81" s="53"/>
      <c r="F81" s="53"/>
      <c r="G81" s="53"/>
      <c r="H81" s="80">
        <f>C81*G8</f>
        <v>0.2135</v>
      </c>
      <c r="I81" s="54"/>
      <c r="J81" s="54"/>
    </row>
    <row r="82" spans="1:10" s="58" customFormat="1" ht="12" customHeight="1" x14ac:dyDescent="0.2">
      <c r="A82" s="870" t="s">
        <v>108</v>
      </c>
      <c r="B82" s="870"/>
      <c r="C82" s="870"/>
      <c r="D82" s="870"/>
      <c r="E82" s="870"/>
      <c r="F82" s="870"/>
      <c r="G82" s="870"/>
      <c r="H82" s="870"/>
      <c r="I82" s="870"/>
      <c r="J82" s="870"/>
    </row>
    <row r="83" spans="1:10" s="58" customFormat="1" ht="12" customHeight="1" x14ac:dyDescent="0.2">
      <c r="A83" s="53"/>
      <c r="B83" s="139"/>
      <c r="C83" s="53"/>
      <c r="D83" s="53"/>
      <c r="E83" s="53"/>
      <c r="F83" s="53"/>
      <c r="G83" s="53"/>
      <c r="H83" s="53"/>
      <c r="I83" s="53"/>
      <c r="J83" s="53"/>
    </row>
    <row r="84" spans="1:10" ht="14.25" x14ac:dyDescent="0.2">
      <c r="A84" s="106"/>
      <c r="B84" s="113" t="s">
        <v>219</v>
      </c>
      <c r="H84" s="106"/>
    </row>
    <row r="85" spans="1:10" ht="4.5" customHeight="1" x14ac:dyDescent="0.2"/>
    <row r="86" spans="1:10" ht="14.25" x14ac:dyDescent="0.2">
      <c r="B86" s="113"/>
    </row>
    <row r="87" spans="1:10" ht="5.25" customHeight="1" x14ac:dyDescent="0.2">
      <c r="B87" s="107"/>
      <c r="C87" s="106"/>
      <c r="D87" s="106"/>
      <c r="E87" s="106"/>
      <c r="F87" s="106"/>
      <c r="G87" s="106"/>
      <c r="H87" s="106"/>
      <c r="I87" s="106"/>
      <c r="J87" s="106"/>
    </row>
    <row r="88" spans="1:10" ht="15.75" x14ac:dyDescent="0.25">
      <c r="A88" s="122"/>
      <c r="B88" s="123"/>
      <c r="C88" s="122"/>
      <c r="D88" s="856" t="s">
        <v>97</v>
      </c>
      <c r="E88" s="856"/>
      <c r="F88" s="856" t="s">
        <v>98</v>
      </c>
      <c r="G88" s="856"/>
      <c r="H88" s="856"/>
      <c r="I88" s="856" t="s">
        <v>99</v>
      </c>
      <c r="J88" s="856"/>
    </row>
    <row r="89" spans="1:10" ht="15.75" x14ac:dyDescent="0.25">
      <c r="A89" s="122"/>
      <c r="B89" s="824" t="s">
        <v>233</v>
      </c>
      <c r="C89" s="825"/>
      <c r="D89" s="857"/>
      <c r="E89" s="858"/>
      <c r="F89" s="859"/>
      <c r="G89" s="860"/>
      <c r="H89" s="861"/>
      <c r="I89" s="857"/>
      <c r="J89" s="858"/>
    </row>
    <row r="90" spans="1:10" ht="15.75" x14ac:dyDescent="0.25">
      <c r="A90" s="122"/>
      <c r="B90" s="824" t="s">
        <v>295</v>
      </c>
      <c r="C90" s="825"/>
      <c r="D90" s="857"/>
      <c r="E90" s="858"/>
      <c r="F90" s="859"/>
      <c r="G90" s="860"/>
      <c r="H90" s="861"/>
      <c r="I90" s="857"/>
      <c r="J90" s="858"/>
    </row>
    <row r="91" spans="1:10" ht="19.5" customHeight="1" x14ac:dyDescent="0.25">
      <c r="A91" s="122"/>
      <c r="B91" s="859" t="s">
        <v>165</v>
      </c>
      <c r="C91" s="861"/>
      <c r="D91" s="857"/>
      <c r="E91" s="858"/>
      <c r="F91" s="859"/>
      <c r="G91" s="860"/>
      <c r="H91" s="861"/>
      <c r="I91" s="857"/>
      <c r="J91" s="858"/>
    </row>
  </sheetData>
  <autoFilter ref="H1:H91">
    <filterColumn colId="0">
      <customFilters>
        <customFilter operator="notEqual" val="0"/>
      </customFilters>
    </filterColumn>
  </autoFilter>
  <mergeCells count="25">
    <mergeCell ref="B89:C89"/>
    <mergeCell ref="B90:C90"/>
    <mergeCell ref="B91:C91"/>
    <mergeCell ref="D88:E88"/>
    <mergeCell ref="F88:H88"/>
    <mergeCell ref="D91:E91"/>
    <mergeCell ref="F91:H91"/>
    <mergeCell ref="I88:J88"/>
    <mergeCell ref="I10:I11"/>
    <mergeCell ref="H10:H11"/>
    <mergeCell ref="J10:J11"/>
    <mergeCell ref="A10:A11"/>
    <mergeCell ref="B10:B11"/>
    <mergeCell ref="B4:I4"/>
    <mergeCell ref="A82:J82"/>
    <mergeCell ref="C10:C11"/>
    <mergeCell ref="D5:E5"/>
    <mergeCell ref="D10:G10"/>
    <mergeCell ref="I91:J91"/>
    <mergeCell ref="D89:E89"/>
    <mergeCell ref="F89:H89"/>
    <mergeCell ref="I89:J89"/>
    <mergeCell ref="D90:E90"/>
    <mergeCell ref="F90:H90"/>
    <mergeCell ref="I90:J90"/>
  </mergeCells>
  <phoneticPr fontId="4" type="noConversion"/>
  <printOptions horizontalCentered="1" verticalCentered="1"/>
  <pageMargins left="0.19685039370078741" right="0.19685039370078741" top="0.19685039370078741" bottom="0.19685039370078741" header="0" footer="0"/>
  <pageSetup paperSize="9" scale="72" orientation="portrait" horizontalDpi="360" verticalDpi="360" r:id="rId1"/>
  <headerFooter alignWithMargins="0"/>
  <rowBreaks count="1" manualBreakCount="1">
    <brk id="69" max="9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 filterMode="1">
    <tabColor rgb="FFFF0000"/>
    <pageSetUpPr fitToPage="1"/>
  </sheetPr>
  <dimension ref="A1:J91"/>
  <sheetViews>
    <sheetView view="pageBreakPreview" zoomScaleSheetLayoutView="100" workbookViewId="0">
      <pane ySplit="1" topLeftCell="A2" activePane="bottomLeft" state="frozen"/>
      <selection pane="bottomLeft" activeCell="M29" sqref="M29"/>
    </sheetView>
  </sheetViews>
  <sheetFormatPr defaultColWidth="9.140625" defaultRowHeight="12.75" x14ac:dyDescent="0.2"/>
  <cols>
    <col min="1" max="1" width="3.42578125" style="102" customWidth="1"/>
    <col min="2" max="2" width="28.5703125" style="103" customWidth="1"/>
    <col min="3" max="3" width="9.5703125" style="102" customWidth="1"/>
    <col min="4" max="4" width="10.7109375" style="102" customWidth="1"/>
    <col min="5" max="5" width="10.28515625" style="102" customWidth="1"/>
    <col min="6" max="7" width="10.140625" style="102" customWidth="1"/>
    <col min="8" max="8" width="11.140625" style="102" customWidth="1"/>
    <col min="9" max="9" width="7.7109375" style="102" customWidth="1"/>
    <col min="10" max="10" width="9.42578125" style="102" customWidth="1"/>
    <col min="11" max="16384" width="9.140625" style="102"/>
  </cols>
  <sheetData>
    <row r="1" spans="1:10" x14ac:dyDescent="0.2">
      <c r="J1" s="105" t="s">
        <v>103</v>
      </c>
    </row>
    <row r="2" spans="1:10" ht="1.5" customHeight="1" x14ac:dyDescent="0.2"/>
    <row r="3" spans="1:10" ht="18" x14ac:dyDescent="0.25">
      <c r="A3" s="106"/>
      <c r="B3" s="107"/>
      <c r="C3" s="106"/>
      <c r="D3" s="108" t="s">
        <v>86</v>
      </c>
      <c r="E3" s="106"/>
      <c r="F3" s="124">
        <f>пон!F2+6</f>
        <v>311</v>
      </c>
      <c r="G3" s="124"/>
      <c r="H3" s="106"/>
      <c r="I3" s="106"/>
    </row>
    <row r="4" spans="1:10" ht="18.75" customHeight="1" x14ac:dyDescent="0.2">
      <c r="A4" s="111"/>
      <c r="B4" s="852" t="s">
        <v>210</v>
      </c>
      <c r="C4" s="852"/>
      <c r="D4" s="852"/>
      <c r="E4" s="852"/>
      <c r="F4" s="852"/>
      <c r="G4" s="852"/>
      <c r="H4" s="852"/>
      <c r="I4" s="852"/>
    </row>
    <row r="5" spans="1:10" ht="15" customHeight="1" x14ac:dyDescent="0.25">
      <c r="A5" s="111"/>
      <c r="B5" s="112"/>
      <c r="D5" s="855">
        <f>ДатаНачала+6</f>
        <v>44507</v>
      </c>
      <c r="E5" s="855"/>
      <c r="H5" s="21"/>
      <c r="I5" s="160" t="s">
        <v>167</v>
      </c>
      <c r="J5" s="160" t="s">
        <v>168</v>
      </c>
    </row>
    <row r="6" spans="1:10" ht="18" customHeight="1" thickBot="1" x14ac:dyDescent="0.25">
      <c r="A6" s="111"/>
      <c r="B6" s="113" t="s">
        <v>138</v>
      </c>
      <c r="H6" s="159" t="s">
        <v>91</v>
      </c>
      <c r="I6" s="160">
        <v>122</v>
      </c>
      <c r="J6" s="160">
        <v>24</v>
      </c>
    </row>
    <row r="7" spans="1:10" ht="18" customHeight="1" x14ac:dyDescent="0.2">
      <c r="A7" s="111"/>
      <c r="B7" s="113"/>
      <c r="G7" s="167" t="s">
        <v>171</v>
      </c>
      <c r="H7" s="159" t="s">
        <v>92</v>
      </c>
      <c r="I7" s="160">
        <v>122</v>
      </c>
      <c r="J7" s="160">
        <v>24</v>
      </c>
    </row>
    <row r="8" spans="1:10" ht="18" customHeight="1" thickBot="1" x14ac:dyDescent="0.25">
      <c r="A8" s="111"/>
      <c r="B8" s="113"/>
      <c r="G8" s="183">
        <f>I6*0.25+I7*0.4+I8*0.35</f>
        <v>122</v>
      </c>
      <c r="H8" s="162" t="s">
        <v>169</v>
      </c>
      <c r="I8" s="160">
        <v>122</v>
      </c>
      <c r="J8" s="160">
        <v>24</v>
      </c>
    </row>
    <row r="9" spans="1:10" ht="5.25" customHeight="1" x14ac:dyDescent="0.2">
      <c r="A9" s="106"/>
      <c r="B9" s="131"/>
      <c r="C9" s="106"/>
      <c r="D9" s="106"/>
      <c r="E9" s="106"/>
      <c r="F9" s="106"/>
      <c r="G9" s="106"/>
      <c r="H9" s="106"/>
      <c r="I9" s="106"/>
      <c r="J9" s="160"/>
    </row>
    <row r="10" spans="1:10" ht="12.75" customHeight="1" x14ac:dyDescent="0.2">
      <c r="A10" s="877" t="s">
        <v>87</v>
      </c>
      <c r="B10" s="882" t="s">
        <v>88</v>
      </c>
      <c r="C10" s="874" t="s">
        <v>106</v>
      </c>
      <c r="D10" s="879" t="s">
        <v>89</v>
      </c>
      <c r="E10" s="880"/>
      <c r="F10" s="880"/>
      <c r="G10" s="881"/>
      <c r="H10" s="877" t="s">
        <v>102</v>
      </c>
      <c r="I10" s="877" t="s">
        <v>90</v>
      </c>
      <c r="J10" s="877" t="s">
        <v>94</v>
      </c>
    </row>
    <row r="11" spans="1:10" x14ac:dyDescent="0.2">
      <c r="A11" s="878"/>
      <c r="B11" s="883"/>
      <c r="C11" s="875"/>
      <c r="D11" s="475" t="s">
        <v>91</v>
      </c>
      <c r="E11" s="475" t="s">
        <v>92</v>
      </c>
      <c r="F11" s="475" t="s">
        <v>93</v>
      </c>
      <c r="G11" s="475" t="s">
        <v>136</v>
      </c>
      <c r="H11" s="878"/>
      <c r="I11" s="878"/>
      <c r="J11" s="878"/>
    </row>
    <row r="12" spans="1:10" s="58" customFormat="1" ht="12" customHeight="1" x14ac:dyDescent="0.2">
      <c r="A12" s="477">
        <v>1</v>
      </c>
      <c r="B12" s="64" t="str">
        <f>Раскл!F7</f>
        <v xml:space="preserve"> хлеб дарницкий</v>
      </c>
      <c r="C12" s="474">
        <f>Раскл!F116</f>
        <v>150</v>
      </c>
      <c r="D12" s="474">
        <f>SUM(Раскл!F102:F105)/1000*I6</f>
        <v>6.1000000000000005</v>
      </c>
      <c r="E12" s="474">
        <f>SUM(Раскл!F106:F111)/1000*I7</f>
        <v>6.1000000000000005</v>
      </c>
      <c r="F12" s="474">
        <f>SUM(Раскл!F112:F115)/1000*I8</f>
        <v>6.1000000000000005</v>
      </c>
      <c r="G12" s="474"/>
      <c r="H12" s="55">
        <f>SUM(D12:G12)</f>
        <v>18.3</v>
      </c>
      <c r="I12" s="474"/>
      <c r="J12" s="474"/>
    </row>
    <row r="13" spans="1:10" s="58" customFormat="1" ht="12" customHeight="1" x14ac:dyDescent="0.2">
      <c r="A13" s="477">
        <v>2</v>
      </c>
      <c r="B13" s="64" t="str">
        <f>Раскл!G7</f>
        <v>Хлеб из муки пш. 1  сорта</v>
      </c>
      <c r="C13" s="474">
        <f>Раскл!G116</f>
        <v>300</v>
      </c>
      <c r="D13" s="474">
        <f>SUM(Раскл!G102:G105)/1000*I6</f>
        <v>12.200000000000001</v>
      </c>
      <c r="E13" s="474">
        <f>SUM(Раскл!G106:G111)/1000*I7</f>
        <v>12.200000000000001</v>
      </c>
      <c r="F13" s="474">
        <f>SUM(Раскл!G112:G115)/1000*I8</f>
        <v>12.200000000000001</v>
      </c>
      <c r="G13" s="474"/>
      <c r="H13" s="55">
        <f t="shared" ref="H13:H67" si="0">SUM(D13:G13)</f>
        <v>36.6</v>
      </c>
      <c r="I13" s="474"/>
      <c r="J13" s="474"/>
    </row>
    <row r="14" spans="1:10" s="58" customFormat="1" ht="12" customHeight="1" x14ac:dyDescent="0.2">
      <c r="A14" s="477">
        <v>3</v>
      </c>
      <c r="B14" s="64" t="str">
        <f>Раскл!H7</f>
        <v xml:space="preserve">Мука пшеничная   1 с </v>
      </c>
      <c r="C14" s="474">
        <f>Раскл!H116</f>
        <v>10</v>
      </c>
      <c r="D14" s="474">
        <f>SUM(Раскл!H102:H105)/1000*I6</f>
        <v>0.36599999999999999</v>
      </c>
      <c r="E14" s="474">
        <f>SUM(Раскл!H106:H111)/1000*I7</f>
        <v>0.73199999999999998</v>
      </c>
      <c r="F14" s="474">
        <f>SUM(Раскл!H112:H115)/1000*I8</f>
        <v>0.122</v>
      </c>
      <c r="G14" s="474"/>
      <c r="H14" s="55">
        <f t="shared" si="0"/>
        <v>1.2199999999999998</v>
      </c>
      <c r="I14" s="474"/>
      <c r="J14" s="474"/>
    </row>
    <row r="15" spans="1:10" s="58" customFormat="1" ht="12" customHeight="1" x14ac:dyDescent="0.2">
      <c r="A15" s="477">
        <v>4</v>
      </c>
      <c r="B15" s="64" t="str">
        <f>Раскл!L7</f>
        <v>Рис</v>
      </c>
      <c r="C15" s="474">
        <f>Раскл!L116</f>
        <v>85</v>
      </c>
      <c r="D15" s="474">
        <f>SUM(Раскл!L102:L105)/1000*I6</f>
        <v>0</v>
      </c>
      <c r="E15" s="474">
        <f>SUM(Раскл!L106:L111)/1000*I7</f>
        <v>0</v>
      </c>
      <c r="F15" s="474">
        <f>SUM(Раскл!L112:L115)/1000*I8</f>
        <v>10.370000000000001</v>
      </c>
      <c r="G15" s="474"/>
      <c r="H15" s="55">
        <f t="shared" si="0"/>
        <v>10.370000000000001</v>
      </c>
      <c r="I15" s="474"/>
      <c r="J15" s="474"/>
    </row>
    <row r="16" spans="1:10" s="58" customFormat="1" ht="12" customHeight="1" x14ac:dyDescent="0.2">
      <c r="A16" s="477">
        <v>5</v>
      </c>
      <c r="B16" s="64" t="str">
        <f>Раскл!O8</f>
        <v>Манная</v>
      </c>
      <c r="C16" s="78">
        <f>Раскл!O116</f>
        <v>0</v>
      </c>
      <c r="D16" s="474">
        <f>SUM(Раскл!O102:O105)/1000*I6</f>
        <v>0</v>
      </c>
      <c r="E16" s="474">
        <f>SUM(Раскл!O106:O111)/1000*I7</f>
        <v>0</v>
      </c>
      <c r="F16" s="474">
        <f>SUM(Раскл!O112:O115)/1000*I8</f>
        <v>0</v>
      </c>
      <c r="G16" s="474"/>
      <c r="H16" s="55">
        <f>SUM(D16:G16)</f>
        <v>0</v>
      </c>
      <c r="I16" s="474"/>
      <c r="J16" s="474"/>
    </row>
    <row r="17" spans="1:10" s="58" customFormat="1" ht="12" customHeight="1" x14ac:dyDescent="0.2">
      <c r="A17" s="491">
        <v>6</v>
      </c>
      <c r="B17" s="64" t="str">
        <f>Раскл!P8</f>
        <v>карамель</v>
      </c>
      <c r="C17" s="490">
        <f>SUM(Раскл!P116)</f>
        <v>20</v>
      </c>
      <c r="D17" s="490">
        <f>SUM(Раскл!P102:P105)/1000*J6</f>
        <v>0</v>
      </c>
      <c r="E17" s="490"/>
      <c r="F17" s="490"/>
      <c r="G17" s="490"/>
      <c r="H17" s="55">
        <f t="shared" si="0"/>
        <v>0</v>
      </c>
      <c r="I17" s="490"/>
      <c r="J17" s="490"/>
    </row>
    <row r="18" spans="1:10" s="58" customFormat="1" ht="12" customHeight="1" x14ac:dyDescent="0.2">
      <c r="A18" s="477">
        <v>7</v>
      </c>
      <c r="B18" s="64" t="str">
        <f>Раскл!Q8</f>
        <v>Овсяная</v>
      </c>
      <c r="C18" s="474">
        <f>SUM(Раскл!Q116)</f>
        <v>85</v>
      </c>
      <c r="D18" s="474">
        <f>SUM(Раскл!Q102:Q105)/1000*I6</f>
        <v>10.370000000000001</v>
      </c>
      <c r="E18" s="474">
        <f>SUM(Раскл!Q106:Q111)/1000*I7</f>
        <v>0</v>
      </c>
      <c r="F18" s="474">
        <f>SUM(Раскл!Q112:Q115)/1000*I8</f>
        <v>0</v>
      </c>
      <c r="G18" s="474"/>
      <c r="H18" s="55">
        <f t="shared" si="0"/>
        <v>10.370000000000001</v>
      </c>
      <c r="I18" s="474"/>
      <c r="J18" s="474"/>
    </row>
    <row r="19" spans="1:10" s="58" customFormat="1" ht="12" customHeight="1" x14ac:dyDescent="0.2">
      <c r="A19" s="477">
        <v>8</v>
      </c>
      <c r="B19" s="64" t="str">
        <f>Раскл!M8</f>
        <v>Гречневая</v>
      </c>
      <c r="C19" s="474">
        <f>Раскл!M116</f>
        <v>0</v>
      </c>
      <c r="D19" s="474">
        <f>SUM(Раскл!M102:M105)/1000*I6</f>
        <v>0</v>
      </c>
      <c r="E19" s="474">
        <f>SUM(Раскл!M106:M111)/1000*I7</f>
        <v>0</v>
      </c>
      <c r="F19" s="474">
        <f>SUM(Раскл!M112:M115)/1000*I8</f>
        <v>0</v>
      </c>
      <c r="G19" s="474"/>
      <c r="H19" s="55">
        <f t="shared" si="0"/>
        <v>0</v>
      </c>
      <c r="I19" s="474"/>
      <c r="J19" s="474"/>
    </row>
    <row r="20" spans="1:10" s="58" customFormat="1" ht="12" customHeight="1" x14ac:dyDescent="0.2">
      <c r="A20" s="477">
        <v>9</v>
      </c>
      <c r="B20" s="64" t="str">
        <f>Раскл!N8</f>
        <v>Горох</v>
      </c>
      <c r="C20" s="474">
        <f>Раскл!N116</f>
        <v>0</v>
      </c>
      <c r="D20" s="474">
        <f>SUM(Раскл!N102:N105)/1000*I6</f>
        <v>0</v>
      </c>
      <c r="E20" s="474">
        <f>SUM(Раскл!N106:N111)/1000*I7</f>
        <v>0</v>
      </c>
      <c r="F20" s="474">
        <f>SUM(Раскл!N112:N115)/1000*I8</f>
        <v>0</v>
      </c>
      <c r="G20" s="474"/>
      <c r="H20" s="55">
        <f t="shared" si="0"/>
        <v>0</v>
      </c>
      <c r="I20" s="474"/>
      <c r="J20" s="474"/>
    </row>
    <row r="21" spans="1:10" s="58" customFormat="1" ht="12" customHeight="1" x14ac:dyDescent="0.2">
      <c r="A21" s="477">
        <v>10</v>
      </c>
      <c r="B21" s="64" t="str">
        <f>Раскл!R8</f>
        <v>Перловая</v>
      </c>
      <c r="C21" s="474">
        <f>Раскл!R116</f>
        <v>0</v>
      </c>
      <c r="D21" s="474">
        <f>SUM(Раскл!R102:R105)/1000*I6</f>
        <v>0</v>
      </c>
      <c r="E21" s="474">
        <f>SUM(Раскл!R106:R111)/1000*I7</f>
        <v>0</v>
      </c>
      <c r="F21" s="474">
        <f>SUM(Раскл!R112:R115)/1000*I8</f>
        <v>0</v>
      </c>
      <c r="G21" s="474"/>
      <c r="H21" s="55">
        <f t="shared" si="0"/>
        <v>0</v>
      </c>
      <c r="I21" s="474"/>
      <c r="J21" s="474"/>
    </row>
    <row r="22" spans="1:10" s="58" customFormat="1" ht="12" customHeight="1" x14ac:dyDescent="0.2">
      <c r="A22" s="477">
        <v>11</v>
      </c>
      <c r="B22" s="64" t="str">
        <f>Раскл!S8</f>
        <v>Ячневая</v>
      </c>
      <c r="C22" s="474">
        <f>Раскл!S116</f>
        <v>0</v>
      </c>
      <c r="D22" s="474">
        <f>SUM(Раскл!S102:S105)/1000*I6</f>
        <v>0</v>
      </c>
      <c r="E22" s="474">
        <f>SUM(Раскл!S106:S111)/1000*I7</f>
        <v>0</v>
      </c>
      <c r="F22" s="474">
        <f>SUM(Раскл!S112:S115)/1000*I8</f>
        <v>0</v>
      </c>
      <c r="G22" s="474"/>
      <c r="H22" s="55">
        <f t="shared" si="0"/>
        <v>0</v>
      </c>
      <c r="I22" s="474"/>
      <c r="J22" s="474"/>
    </row>
    <row r="23" spans="1:10" s="58" customFormat="1" ht="12" customHeight="1" x14ac:dyDescent="0.2">
      <c r="A23" s="477">
        <v>12</v>
      </c>
      <c r="B23" s="64" t="str">
        <f>Раскл!T8</f>
        <v>Пшено</v>
      </c>
      <c r="C23" s="474">
        <f>Раскл!T116</f>
        <v>0</v>
      </c>
      <c r="D23" s="474">
        <f>SUM(Раскл!T102:T105)/1000*I6</f>
        <v>0</v>
      </c>
      <c r="E23" s="474">
        <f>SUM(Раскл!T106:T111)/1000*I7</f>
        <v>0</v>
      </c>
      <c r="F23" s="474">
        <f>SUM(Раскл!T112:T115)/1000*I8</f>
        <v>0</v>
      </c>
      <c r="G23" s="474"/>
      <c r="H23" s="55">
        <f t="shared" si="0"/>
        <v>0</v>
      </c>
      <c r="I23" s="474"/>
      <c r="J23" s="474"/>
    </row>
    <row r="24" spans="1:10" s="58" customFormat="1" ht="12" customHeight="1" x14ac:dyDescent="0.2">
      <c r="A24" s="477">
        <v>13</v>
      </c>
      <c r="B24" s="64" t="str">
        <f>Раскл!U7</f>
        <v>Макаронные изделия</v>
      </c>
      <c r="C24" s="474">
        <f>Раскл!U116</f>
        <v>20</v>
      </c>
      <c r="D24" s="474">
        <f>SUM(Раскл!U102:U105)/1000*I6</f>
        <v>0</v>
      </c>
      <c r="E24" s="474">
        <f>SUM(Раскл!U106:U111)/1000*I7</f>
        <v>0</v>
      </c>
      <c r="F24" s="474">
        <f>SUM(Раскл!U112:U115)/1000*I8</f>
        <v>2.44</v>
      </c>
      <c r="G24" s="474"/>
      <c r="H24" s="55">
        <f t="shared" si="0"/>
        <v>2.44</v>
      </c>
      <c r="I24" s="474"/>
      <c r="J24" s="474"/>
    </row>
    <row r="25" spans="1:10" s="58" customFormat="1" ht="12" customHeight="1" x14ac:dyDescent="0.2">
      <c r="A25" s="477">
        <v>14</v>
      </c>
      <c r="B25" s="64" t="str">
        <f>Раскл!V8</f>
        <v>Свинина б/к</v>
      </c>
      <c r="C25" s="474">
        <f>Раскл!V116</f>
        <v>184.5</v>
      </c>
      <c r="D25" s="474">
        <f>SUM(Раскл!V102:V105)/1000*I6</f>
        <v>0</v>
      </c>
      <c r="E25" s="474">
        <f>SUM(Раскл!V106:V111)/1000*I7</f>
        <v>13.725</v>
      </c>
      <c r="F25" s="474">
        <f>SUM(Раскл!V112:V115)/1000*I8</f>
        <v>8.7839999999999989</v>
      </c>
      <c r="G25" s="474"/>
      <c r="H25" s="55">
        <f t="shared" si="0"/>
        <v>22.509</v>
      </c>
      <c r="I25" s="474"/>
      <c r="J25" s="474"/>
    </row>
    <row r="26" spans="1:10" s="58" customFormat="1" ht="12" customHeight="1" x14ac:dyDescent="0.2">
      <c r="A26" s="477">
        <v>15</v>
      </c>
      <c r="B26" s="64" t="str">
        <f>Раскл!Z8</f>
        <v>консервы рыбные</v>
      </c>
      <c r="C26" s="78">
        <f>SUM(Раскл!Z116)</f>
        <v>0</v>
      </c>
      <c r="D26" s="474">
        <f>SUM(Раскл!Z102:Z105)/1000*I6</f>
        <v>0</v>
      </c>
      <c r="E26" s="474">
        <f>SUM(Раскл!Z106:Z111)/1000*I7</f>
        <v>0</v>
      </c>
      <c r="F26" s="474">
        <f>SUM(Раскл!Z112:Z115)/1000*I8</f>
        <v>0</v>
      </c>
      <c r="G26" s="474"/>
      <c r="H26" s="55">
        <f t="shared" si="0"/>
        <v>0</v>
      </c>
      <c r="I26" s="474"/>
      <c r="J26" s="474"/>
    </row>
    <row r="27" spans="1:10" s="58" customFormat="1" ht="12" customHeight="1" x14ac:dyDescent="0.2">
      <c r="A27" s="477">
        <v>16</v>
      </c>
      <c r="B27" s="64" t="str">
        <f>Раскл!AA8</f>
        <v>колбаса п/к</v>
      </c>
      <c r="C27" s="77">
        <f>Раскл!AA116</f>
        <v>25</v>
      </c>
      <c r="D27" s="474">
        <f>SUM(Раскл!AA102:AA105)/1000*I6</f>
        <v>3.0500000000000003</v>
      </c>
      <c r="E27" s="474">
        <f>SUM(Раскл!AA106:AA111)/1000*I7</f>
        <v>0</v>
      </c>
      <c r="F27" s="474">
        <f>SUM(Раскл!AA112:AA115)/1000*I8</f>
        <v>0</v>
      </c>
      <c r="G27" s="474"/>
      <c r="H27" s="148">
        <f t="shared" si="0"/>
        <v>3.0500000000000003</v>
      </c>
      <c r="I27" s="474"/>
      <c r="J27" s="474"/>
    </row>
    <row r="28" spans="1:10" s="58" customFormat="1" ht="12" customHeight="1" x14ac:dyDescent="0.2">
      <c r="A28" s="477">
        <v>17</v>
      </c>
      <c r="B28" s="64" t="str">
        <f>Раскл!AB8</f>
        <v xml:space="preserve">Рыба с/м </v>
      </c>
      <c r="C28" s="474">
        <f>Раскл!AB116</f>
        <v>0</v>
      </c>
      <c r="D28" s="474">
        <f>SUM(Раскл!AB102:AB105)/1000*I6</f>
        <v>0</v>
      </c>
      <c r="E28" s="474">
        <f>SUM(Раскл!AB106:AB111)/1000*I7</f>
        <v>0</v>
      </c>
      <c r="F28" s="474">
        <f>SUM(Раскл!AB112:AB115)/1000*I8</f>
        <v>0</v>
      </c>
      <c r="G28" s="474"/>
      <c r="H28" s="55">
        <f t="shared" si="0"/>
        <v>0</v>
      </c>
      <c r="I28" s="474"/>
      <c r="J28" s="474"/>
    </row>
    <row r="29" spans="1:10" s="58" customFormat="1" ht="12" customHeight="1" x14ac:dyDescent="0.2">
      <c r="A29" s="477">
        <v>18</v>
      </c>
      <c r="B29" s="64" t="str">
        <f>Раскл!AC8</f>
        <v>сельдь</v>
      </c>
      <c r="C29" s="78">
        <f>SUM(Раскл!AC116)</f>
        <v>0</v>
      </c>
      <c r="D29" s="474"/>
      <c r="E29" s="72">
        <f>SUM(Раскл!AC106:AC111)/1000*I7</f>
        <v>0</v>
      </c>
      <c r="F29" s="474"/>
      <c r="G29" s="474"/>
      <c r="H29" s="55">
        <f t="shared" si="0"/>
        <v>0</v>
      </c>
      <c r="I29" s="474"/>
      <c r="J29" s="474"/>
    </row>
    <row r="30" spans="1:10" s="58" customFormat="1" ht="12" customHeight="1" x14ac:dyDescent="0.2">
      <c r="A30" s="477">
        <v>19</v>
      </c>
      <c r="B30" s="64" t="str">
        <f>Раскл!AD8</f>
        <v>колбаса с/к</v>
      </c>
      <c r="C30" s="474">
        <f>Раскл!AD116</f>
        <v>0</v>
      </c>
      <c r="D30" s="474">
        <f>SUM(Раскл!AD102:AD105)/1000*I6</f>
        <v>0</v>
      </c>
      <c r="E30" s="474">
        <f>SUM(Раскл!AD106:AD111)/1000*I7</f>
        <v>0</v>
      </c>
      <c r="F30" s="474">
        <f>SUM(Раскл!AD112:AD115)/1000*I8</f>
        <v>0</v>
      </c>
      <c r="G30" s="474"/>
      <c r="H30" s="55">
        <f t="shared" si="0"/>
        <v>0</v>
      </c>
      <c r="I30" s="474"/>
      <c r="J30" s="474"/>
    </row>
    <row r="31" spans="1:10" s="58" customFormat="1" ht="12" customHeight="1" x14ac:dyDescent="0.2">
      <c r="A31" s="477">
        <v>20</v>
      </c>
      <c r="B31" s="64" t="str">
        <f>Раскл!K7</f>
        <v>Пряники, печенье</v>
      </c>
      <c r="C31" s="474">
        <f>SUM(Раскл!K116)</f>
        <v>60</v>
      </c>
      <c r="D31" s="474">
        <f>SUM(Раскл!K102:K105)/1000*I6</f>
        <v>0</v>
      </c>
      <c r="E31" s="474">
        <f>SUM(Раскл!K106:K111)/1000*I7</f>
        <v>0</v>
      </c>
      <c r="F31" s="474">
        <f>SUM(Раскл!K112:K114)/1000*I8</f>
        <v>0</v>
      </c>
      <c r="G31" s="474">
        <f>Раскл!K115/1000*I8</f>
        <v>7.3199999999999994</v>
      </c>
      <c r="H31" s="55">
        <f t="shared" si="0"/>
        <v>7.3199999999999994</v>
      </c>
      <c r="I31" s="474"/>
      <c r="J31" s="474"/>
    </row>
    <row r="32" spans="1:10" s="58" customFormat="1" ht="12" customHeight="1" x14ac:dyDescent="0.2">
      <c r="A32" s="477">
        <v>21</v>
      </c>
      <c r="B32" s="64" t="str">
        <f>Раскл!I7</f>
        <v>сметана</v>
      </c>
      <c r="C32" s="474">
        <f>Раскл!I116</f>
        <v>0</v>
      </c>
      <c r="D32" s="474">
        <f>SUM(Раскл!I102:I105)/1000*I6</f>
        <v>0</v>
      </c>
      <c r="E32" s="474">
        <f>SUM(Раскл!I106:I111)/1000*I7</f>
        <v>0</v>
      </c>
      <c r="F32" s="474">
        <f>SUM(Раскл!I112:I114)/1000*I8</f>
        <v>0</v>
      </c>
      <c r="G32" s="474">
        <f>Раскл!I115/1000*I8</f>
        <v>0</v>
      </c>
      <c r="H32" s="55">
        <f t="shared" si="0"/>
        <v>0</v>
      </c>
      <c r="I32" s="474"/>
      <c r="J32" s="474"/>
    </row>
    <row r="33" spans="1:10" s="58" customFormat="1" ht="12" customHeight="1" x14ac:dyDescent="0.2">
      <c r="A33" s="477">
        <v>22</v>
      </c>
      <c r="B33" s="64" t="str">
        <f>Раскл!J7</f>
        <v>Вафли</v>
      </c>
      <c r="C33" s="474">
        <f>Раскл!J116</f>
        <v>0</v>
      </c>
      <c r="D33" s="474">
        <f>SUM(Раскл!J102:J105)/1000*I6</f>
        <v>0</v>
      </c>
      <c r="E33" s="72">
        <f>SUM(Раскл!J105:J111)/1000*I7</f>
        <v>0</v>
      </c>
      <c r="F33" s="474">
        <f>SUM(Раскл!J112:J114)/1000*I8</f>
        <v>0</v>
      </c>
      <c r="G33" s="474">
        <f>Раскл!J115/1000*I8</f>
        <v>0</v>
      </c>
      <c r="H33" s="55">
        <f t="shared" si="0"/>
        <v>0</v>
      </c>
      <c r="I33" s="474"/>
      <c r="J33" s="474"/>
    </row>
    <row r="34" spans="1:10" s="58" customFormat="1" ht="12" customHeight="1" x14ac:dyDescent="0.2">
      <c r="A34" s="477">
        <v>23</v>
      </c>
      <c r="B34" s="64" t="str">
        <f>Раскл!W8</f>
        <v>Сардельки, сосиски</v>
      </c>
      <c r="C34" s="474">
        <f>Раскл!W116</f>
        <v>0</v>
      </c>
      <c r="D34" s="474">
        <f>SUM(Раскл!W102:W105)/1000*I6</f>
        <v>0</v>
      </c>
      <c r="E34" s="474">
        <f>SUM(Раскл!W106:W111)/1000*I7</f>
        <v>0</v>
      </c>
      <c r="F34" s="474">
        <f>SUM(Раскл!W112:W114)/1000*I8</f>
        <v>0</v>
      </c>
      <c r="G34" s="474"/>
      <c r="H34" s="55">
        <f t="shared" si="0"/>
        <v>0</v>
      </c>
      <c r="I34" s="474"/>
      <c r="J34" s="474"/>
    </row>
    <row r="35" spans="1:10" s="58" customFormat="1" ht="12" customHeight="1" x14ac:dyDescent="0.2">
      <c r="A35" s="477">
        <v>24</v>
      </c>
      <c r="B35" s="64" t="str">
        <f>Раскл!X8</f>
        <v>Мясо птицы</v>
      </c>
      <c r="C35" s="78">
        <f>Раскл!X116</f>
        <v>0</v>
      </c>
      <c r="D35" s="474">
        <f>SUM(Раскл!X102:X105)/1000*I6</f>
        <v>0</v>
      </c>
      <c r="E35" s="474">
        <f>SUM(Раскл!X106:X111)/1000*I7</f>
        <v>0</v>
      </c>
      <c r="F35" s="474">
        <f>SUM(Раскл!X112:X114)/1000*I8</f>
        <v>0</v>
      </c>
      <c r="G35" s="474"/>
      <c r="H35" s="55">
        <f t="shared" si="0"/>
        <v>0</v>
      </c>
      <c r="I35" s="474"/>
      <c r="J35" s="474"/>
    </row>
    <row r="36" spans="1:10" s="58" customFormat="1" ht="12" customHeight="1" x14ac:dyDescent="0.2">
      <c r="A36" s="477">
        <v>25</v>
      </c>
      <c r="B36" s="64" t="str">
        <f>Раскл!Y8</f>
        <v>Говядина б/к ,печень</v>
      </c>
      <c r="C36" s="78">
        <f>Раскл!Y116</f>
        <v>0</v>
      </c>
      <c r="D36" s="474">
        <f>SUM(Раскл!Y102:Y105)</f>
        <v>0</v>
      </c>
      <c r="E36" s="474">
        <f>SUM(Раскл!Y106:Y111)/1000*I7</f>
        <v>0</v>
      </c>
      <c r="F36" s="474">
        <f>SUM(Раскл!Y112:Y114)/1000*I8</f>
        <v>0</v>
      </c>
      <c r="G36" s="474"/>
      <c r="H36" s="55">
        <f t="shared" si="0"/>
        <v>0</v>
      </c>
      <c r="I36" s="474"/>
      <c r="J36" s="474"/>
    </row>
    <row r="37" spans="1:10" s="58" customFormat="1" ht="12" customHeight="1" x14ac:dyDescent="0.2">
      <c r="A37" s="477">
        <v>26</v>
      </c>
      <c r="B37" s="64" t="str">
        <f>Раскл!AE8</f>
        <v>сало-шпик</v>
      </c>
      <c r="C37" s="78">
        <f>Раскл!AE116</f>
        <v>0</v>
      </c>
      <c r="D37" s="474">
        <f>SUM(Раскл!AE102:AE105)/1000*I6</f>
        <v>0</v>
      </c>
      <c r="E37" s="474">
        <f>SUM(Раскл!AE106:AE111)/1000*I7</f>
        <v>0</v>
      </c>
      <c r="F37" s="474">
        <f>SUM(Раскл!AE112:AE114)/1000*I8</f>
        <v>0</v>
      </c>
      <c r="G37" s="474"/>
      <c r="H37" s="55">
        <f t="shared" si="0"/>
        <v>0</v>
      </c>
      <c r="I37" s="474"/>
      <c r="J37" s="474"/>
    </row>
    <row r="38" spans="1:10" s="58" customFormat="1" ht="12" customHeight="1" x14ac:dyDescent="0.2">
      <c r="A38" s="477">
        <v>27</v>
      </c>
      <c r="B38" s="64" t="str">
        <f>Раскл!AF8</f>
        <v>Масло коровье</v>
      </c>
      <c r="C38" s="474">
        <f>Раскл!AF116</f>
        <v>60</v>
      </c>
      <c r="D38" s="474">
        <f>SUM(Раскл!AF102:AF105)/1000*I6</f>
        <v>1.8299999999999998</v>
      </c>
      <c r="E38" s="474">
        <f>SUM(Раскл!AF106:AF111)/1000*I7</f>
        <v>1.8299999999999998</v>
      </c>
      <c r="F38" s="474">
        <f>SUM(Раскл!AF112:AF115)/1000*I8</f>
        <v>3.6599999999999997</v>
      </c>
      <c r="G38" s="474"/>
      <c r="H38" s="55">
        <f t="shared" si="0"/>
        <v>7.3199999999999994</v>
      </c>
      <c r="I38" s="474"/>
      <c r="J38" s="474"/>
    </row>
    <row r="39" spans="1:10" s="58" customFormat="1" ht="12" customHeight="1" x14ac:dyDescent="0.2">
      <c r="A39" s="477">
        <v>28</v>
      </c>
      <c r="B39" s="64" t="str">
        <f>Раскл!AG8</f>
        <v>Масло растительное</v>
      </c>
      <c r="C39" s="474">
        <f>Раскл!AG116</f>
        <v>20</v>
      </c>
      <c r="D39" s="474">
        <f>SUM(Раскл!AG102:AG105)/1000*I6</f>
        <v>0</v>
      </c>
      <c r="E39" s="474">
        <f>SUM(Раскл!AG106:AG111)/1000*I7</f>
        <v>1.952</v>
      </c>
      <c r="F39" s="474">
        <f>SUM(Раскл!AG112:AG115)/1000*I8</f>
        <v>0.48799999999999999</v>
      </c>
      <c r="G39" s="474"/>
      <c r="H39" s="55">
        <f t="shared" si="0"/>
        <v>2.44</v>
      </c>
      <c r="I39" s="474"/>
      <c r="J39" s="474"/>
    </row>
    <row r="40" spans="1:10" s="58" customFormat="1" ht="12" customHeight="1" x14ac:dyDescent="0.2">
      <c r="A40" s="477">
        <v>29</v>
      </c>
      <c r="B40" s="64" t="str">
        <f>Раскл!AH7</f>
        <v>Сахар</v>
      </c>
      <c r="C40" s="474">
        <f>Раскл!AH116</f>
        <v>70</v>
      </c>
      <c r="D40" s="474">
        <f>SUM(Раскл!AH102:AH105)/1000*I6</f>
        <v>3.0500000000000003</v>
      </c>
      <c r="E40" s="474">
        <f>SUM(Раскл!AH106:AH111)/1000*I7</f>
        <v>2.44</v>
      </c>
      <c r="F40" s="474">
        <f>SUM(Раскл!AH112:AH115)/1000*I8</f>
        <v>3.0500000000000003</v>
      </c>
      <c r="G40" s="474"/>
      <c r="H40" s="55">
        <f t="shared" si="0"/>
        <v>8.5400000000000009</v>
      </c>
      <c r="I40" s="474"/>
      <c r="J40" s="474"/>
    </row>
    <row r="41" spans="1:10" s="58" customFormat="1" ht="12" customHeight="1" x14ac:dyDescent="0.2">
      <c r="A41" s="477">
        <v>30</v>
      </c>
      <c r="B41" s="64" t="str">
        <f>Раскл!AI7</f>
        <v>Чай</v>
      </c>
      <c r="C41" s="474">
        <f>Раскл!AI116</f>
        <v>1</v>
      </c>
      <c r="D41" s="55">
        <f>SUM(Раскл!AI102:AI105)/1000*I6</f>
        <v>0</v>
      </c>
      <c r="E41" s="474">
        <f>SUM(Раскл!AI106:AI111)/1000*I7</f>
        <v>0</v>
      </c>
      <c r="F41" s="55">
        <f>SUM(Раскл!AI112:AI115)/1000*I8</f>
        <v>0.122</v>
      </c>
      <c r="G41" s="55"/>
      <c r="H41" s="55">
        <f t="shared" si="0"/>
        <v>0.122</v>
      </c>
      <c r="I41" s="474"/>
      <c r="J41" s="474"/>
    </row>
    <row r="42" spans="1:10" s="58" customFormat="1" ht="12" customHeight="1" x14ac:dyDescent="0.2">
      <c r="A42" s="477">
        <v>31</v>
      </c>
      <c r="B42" s="64" t="str">
        <f>Раскл!AJ7</f>
        <v>сыр плавленный</v>
      </c>
      <c r="C42" s="474">
        <f>Раскл!AJ116</f>
        <v>0</v>
      </c>
      <c r="D42" s="474">
        <f>SUM(Раскл!AJ102:AJ105)/1000*I6</f>
        <v>0</v>
      </c>
      <c r="E42" s="474">
        <f>SUM(Раскл!AJ106:AJ111)/1000*I7</f>
        <v>0</v>
      </c>
      <c r="F42" s="474">
        <f>SUM(Раскл!AJ112:AJ115)/1000*I8</f>
        <v>0</v>
      </c>
      <c r="G42" s="474"/>
      <c r="H42" s="55">
        <f t="shared" si="0"/>
        <v>0</v>
      </c>
      <c r="I42" s="474"/>
      <c r="J42" s="474"/>
    </row>
    <row r="43" spans="1:10" s="58" customFormat="1" ht="12" customHeight="1" x14ac:dyDescent="0.2">
      <c r="A43" s="477">
        <v>32</v>
      </c>
      <c r="B43" s="64" t="str">
        <f>Раскл!AK7</f>
        <v>Соль йодированная</v>
      </c>
      <c r="C43" s="474">
        <f>Раскл!AK116</f>
        <v>20</v>
      </c>
      <c r="D43" s="474">
        <f>SUM(Раскл!AK102:AK105)/1000*I6</f>
        <v>0</v>
      </c>
      <c r="E43" s="474">
        <f>SUM(Раскл!AK106:AK111)/1000*I7</f>
        <v>0</v>
      </c>
      <c r="F43" s="474"/>
      <c r="G43" s="474"/>
      <c r="H43" s="55">
        <f>C43*G8/1000</f>
        <v>2.44</v>
      </c>
      <c r="I43" s="474"/>
      <c r="J43" s="474"/>
    </row>
    <row r="44" spans="1:10" s="58" customFormat="1" ht="12" customHeight="1" x14ac:dyDescent="0.2">
      <c r="A44" s="477">
        <v>33</v>
      </c>
      <c r="B44" s="64" t="str">
        <f>Раскл!AL8</f>
        <v>Картофель</v>
      </c>
      <c r="C44" s="474">
        <f>Раскл!AL116</f>
        <v>530</v>
      </c>
      <c r="D44" s="474">
        <f>SUM(Раскл!AL102:AL105)/1000*I6</f>
        <v>0</v>
      </c>
      <c r="E44" s="474">
        <f>SUM(Раскл!AL106:AL111)/1000*I6</f>
        <v>48.800000000000004</v>
      </c>
      <c r="F44" s="474">
        <f>SUM(Раскл!AL112:AL115)/1000*I8</f>
        <v>15.860000000000001</v>
      </c>
      <c r="G44" s="474"/>
      <c r="H44" s="55">
        <f t="shared" si="0"/>
        <v>64.660000000000011</v>
      </c>
      <c r="I44" s="474"/>
      <c r="J44" s="474"/>
    </row>
    <row r="45" spans="1:10" s="58" customFormat="1" ht="12" customHeight="1" x14ac:dyDescent="0.2">
      <c r="A45" s="477">
        <v>34</v>
      </c>
      <c r="B45" s="64" t="str">
        <f>Раскл!AM8</f>
        <v>Свекла</v>
      </c>
      <c r="C45" s="474">
        <f>Раскл!AM116</f>
        <v>52</v>
      </c>
      <c r="D45" s="474">
        <f>SUM(Раскл!AM102:AM105)/1000*I6</f>
        <v>0</v>
      </c>
      <c r="E45" s="474">
        <f>SUM(Раскл!AM106:AM111)/1000*I7</f>
        <v>6.3439999999999994</v>
      </c>
      <c r="F45" s="474">
        <f>SUM(Раскл!AM112:AM115)/1000*I8</f>
        <v>0</v>
      </c>
      <c r="G45" s="474"/>
      <c r="H45" s="55">
        <f t="shared" si="0"/>
        <v>6.3439999999999994</v>
      </c>
      <c r="I45" s="474"/>
      <c r="J45" s="474"/>
    </row>
    <row r="46" spans="1:10" s="58" customFormat="1" ht="12" customHeight="1" x14ac:dyDescent="0.2">
      <c r="A46" s="477">
        <v>35</v>
      </c>
      <c r="B46" s="64" t="str">
        <f>Раскл!AN8</f>
        <v>Капуста (капуста квашенная)</v>
      </c>
      <c r="C46" s="474">
        <f>Раскл!AN116</f>
        <v>70</v>
      </c>
      <c r="D46" s="474">
        <f>SUM(Раскл!AN102:AN105)/1000*I6</f>
        <v>0</v>
      </c>
      <c r="E46" s="474">
        <f>SUM(Раскл!AN106:AN111)/1000*I7</f>
        <v>8.5400000000000009</v>
      </c>
      <c r="F46" s="474">
        <f>SUM(Раскл!AN112:AN115)/1000*I8</f>
        <v>0</v>
      </c>
      <c r="G46" s="474"/>
      <c r="H46" s="55">
        <f t="shared" si="0"/>
        <v>8.5400000000000009</v>
      </c>
      <c r="I46" s="474"/>
      <c r="J46" s="474"/>
    </row>
    <row r="47" spans="1:10" s="58" customFormat="1" ht="12" hidden="1" customHeight="1" x14ac:dyDescent="0.2">
      <c r="A47" s="477">
        <v>36</v>
      </c>
      <c r="B47" s="64" t="str">
        <f>Раскл!AO8</f>
        <v>Помидоры консерв.(свежие)</v>
      </c>
      <c r="C47" s="474">
        <f>Раскл!AO116</f>
        <v>60</v>
      </c>
      <c r="D47" s="474">
        <f>SUM(Раскл!AO102:AO105)/1000*I6</f>
        <v>0</v>
      </c>
      <c r="E47" s="474">
        <f>SUM(Раскл!AO106:AO111)/1000*I7</f>
        <v>7.3199999999999994</v>
      </c>
      <c r="F47" s="474">
        <f>SUM(Раскл!AO112:AO115)/1000*I8</f>
        <v>0</v>
      </c>
      <c r="G47" s="474"/>
      <c r="H47" s="55">
        <f t="shared" si="0"/>
        <v>7.3199999999999994</v>
      </c>
      <c r="I47" s="474"/>
      <c r="J47" s="474"/>
    </row>
    <row r="48" spans="1:10" s="58" customFormat="1" ht="12" customHeight="1" x14ac:dyDescent="0.2">
      <c r="A48" s="477">
        <v>37</v>
      </c>
      <c r="B48" s="64" t="str">
        <f>Раскл!AP8</f>
        <v>Огурцы свежие(соленые)</v>
      </c>
      <c r="C48" s="474">
        <f>Раскл!AP116</f>
        <v>0</v>
      </c>
      <c r="D48" s="474">
        <f>SUM(Раскл!AP102:AP105)/1000*I6</f>
        <v>0</v>
      </c>
      <c r="E48" s="474">
        <f>SUM(Раскл!AP106:AP111)/1000*I7</f>
        <v>0</v>
      </c>
      <c r="F48" s="474">
        <f>SUM(Раскл!AP112:AP115)/1000*I8</f>
        <v>0</v>
      </c>
      <c r="G48" s="474"/>
      <c r="H48" s="55">
        <f t="shared" si="0"/>
        <v>0</v>
      </c>
      <c r="I48" s="474"/>
      <c r="J48" s="474"/>
    </row>
    <row r="49" spans="1:10" s="58" customFormat="1" ht="12" customHeight="1" x14ac:dyDescent="0.2">
      <c r="A49" s="477">
        <v>38</v>
      </c>
      <c r="B49" s="64" t="str">
        <f>Раскл!AQ8</f>
        <v>Морковь</v>
      </c>
      <c r="C49" s="474">
        <f>Раскл!AQ116</f>
        <v>53</v>
      </c>
      <c r="D49" s="474">
        <f>SUM(Раскл!AQ102:AQ105)/1000*I6</f>
        <v>0</v>
      </c>
      <c r="E49" s="474">
        <f>SUM(Раскл!AQ106:AQ111)/1000*I7</f>
        <v>4.6360000000000001</v>
      </c>
      <c r="F49" s="474">
        <f>SUM(Раскл!AQ112:AQ115)/1000*I8</f>
        <v>1.8299999999999998</v>
      </c>
      <c r="G49" s="474"/>
      <c r="H49" s="55">
        <f t="shared" si="0"/>
        <v>6.4660000000000002</v>
      </c>
      <c r="I49" s="474"/>
      <c r="J49" s="474"/>
    </row>
    <row r="50" spans="1:10" s="58" customFormat="1" ht="12" customHeight="1" x14ac:dyDescent="0.2">
      <c r="A50" s="477">
        <v>39</v>
      </c>
      <c r="B50" s="64" t="str">
        <f>Раскл!AR8</f>
        <v>Лук репчатый</v>
      </c>
      <c r="C50" s="474">
        <f>Раскл!AR116</f>
        <v>40</v>
      </c>
      <c r="D50" s="474">
        <f>SUM(Раскл!AR102:AR105)/1000*I6</f>
        <v>0</v>
      </c>
      <c r="E50" s="474">
        <f>SUM(Раскл!AR106:AR111)/1000*I7</f>
        <v>3.0500000000000003</v>
      </c>
      <c r="F50" s="474">
        <f>SUM(Раскл!AR112:AR115)/1000*I8</f>
        <v>1.8299999999999998</v>
      </c>
      <c r="G50" s="474"/>
      <c r="H50" s="55">
        <f t="shared" si="0"/>
        <v>4.88</v>
      </c>
      <c r="I50" s="474"/>
      <c r="J50" s="474"/>
    </row>
    <row r="51" spans="1:10" s="58" customFormat="1" ht="12" hidden="1" customHeight="1" x14ac:dyDescent="0.2">
      <c r="A51" s="477">
        <v>40</v>
      </c>
      <c r="B51" s="64" t="str">
        <f>Раскл!AS8</f>
        <v>Чеснок</v>
      </c>
      <c r="C51" s="474">
        <f>Раскл!AS116</f>
        <v>5</v>
      </c>
      <c r="D51" s="474">
        <f>SUM(Раскл!AS102:AS105)/1000*I6</f>
        <v>0</v>
      </c>
      <c r="E51" s="474">
        <f>SUM(Раскл!AS106:AS111)/1000*I7</f>
        <v>0.48799999999999999</v>
      </c>
      <c r="F51" s="474">
        <f>SUM(Раскл!AS112:AS114)/1000*I8</f>
        <v>0.122</v>
      </c>
      <c r="G51" s="474"/>
      <c r="H51" s="55">
        <f t="shared" si="0"/>
        <v>0.61</v>
      </c>
      <c r="I51" s="474"/>
      <c r="J51" s="474"/>
    </row>
    <row r="52" spans="1:10" s="58" customFormat="1" ht="12" customHeight="1" x14ac:dyDescent="0.2">
      <c r="A52" s="477">
        <v>41</v>
      </c>
      <c r="B52" s="476" t="str">
        <f>Раскл!AT8</f>
        <v>Горошек, фасоль, кукуруза консервированные</v>
      </c>
      <c r="C52" s="474">
        <f>Раскл!AT116</f>
        <v>30</v>
      </c>
      <c r="D52" s="474">
        <f>SUM(Раскл!AT102:AT105)/1000*I6</f>
        <v>2.44</v>
      </c>
      <c r="E52" s="474">
        <f>SUM(Раскл!AT106:AT111)/1000*I7</f>
        <v>1.22</v>
      </c>
      <c r="F52" s="474">
        <f>SUM(Раскл!AT112:AT115)/1000*I8</f>
        <v>0</v>
      </c>
      <c r="G52" s="474"/>
      <c r="H52" s="55">
        <f t="shared" si="0"/>
        <v>3.66</v>
      </c>
      <c r="I52" s="474"/>
      <c r="J52" s="474"/>
    </row>
    <row r="53" spans="1:10" s="58" customFormat="1" ht="12" customHeight="1" x14ac:dyDescent="0.2">
      <c r="A53" s="477">
        <v>42</v>
      </c>
      <c r="B53" s="64" t="str">
        <f>Раскл!AU8</f>
        <v>Томат - паста</v>
      </c>
      <c r="C53" s="474">
        <f>Раскл!AU116</f>
        <v>6</v>
      </c>
      <c r="D53" s="474">
        <f>SUM(Раскл!AU102:AU105)/1000*I6</f>
        <v>0</v>
      </c>
      <c r="E53" s="474">
        <f>SUM(Раскл!AU106:AU111)/1000*I7</f>
        <v>0.24399999999999999</v>
      </c>
      <c r="F53" s="474">
        <f>SUM(Раскл!AU112:AU115)/1000*I8</f>
        <v>0.24399999999999999</v>
      </c>
      <c r="G53" s="474"/>
      <c r="H53" s="55">
        <f>C53/1000*G8</f>
        <v>0.73199999999999998</v>
      </c>
      <c r="I53" s="474"/>
      <c r="J53" s="474"/>
    </row>
    <row r="54" spans="1:10" s="58" customFormat="1" ht="12" customHeight="1" x14ac:dyDescent="0.2">
      <c r="A54" s="477">
        <v>43</v>
      </c>
      <c r="B54" s="64" t="str">
        <f>Раскл!AV8</f>
        <v>Лавровый лист</v>
      </c>
      <c r="C54" s="474">
        <f>Раскл!AV116</f>
        <v>0.2</v>
      </c>
      <c r="D54" s="474">
        <f>SUM(Раскл!AV102:AV105)/1000*I6</f>
        <v>0</v>
      </c>
      <c r="E54" s="474">
        <f>SUM(Раскл!AV106:AV111)/1000*I7</f>
        <v>0</v>
      </c>
      <c r="F54" s="474">
        <f>SUM(Раскл!AV112:AV115)/1000*I8</f>
        <v>0</v>
      </c>
      <c r="G54" s="474"/>
      <c r="H54" s="55">
        <f>C54/1000*G8</f>
        <v>2.4400000000000002E-2</v>
      </c>
      <c r="I54" s="474"/>
      <c r="J54" s="474"/>
    </row>
    <row r="55" spans="1:10" s="58" customFormat="1" ht="12" customHeight="1" x14ac:dyDescent="0.2">
      <c r="A55" s="477">
        <v>44</v>
      </c>
      <c r="B55" s="64" t="str">
        <f>Раскл!AW8</f>
        <v>Перец</v>
      </c>
      <c r="C55" s="474">
        <f>Раскл!AW116</f>
        <v>0.3</v>
      </c>
      <c r="D55" s="474">
        <f>SUM(Раскл!AW102:AW105)/1000*I6</f>
        <v>0</v>
      </c>
      <c r="E55" s="474">
        <f>SUM(Раскл!AW106:AW111)/1000*I7</f>
        <v>0</v>
      </c>
      <c r="F55" s="474">
        <f>SUM(Раскл!AW112:AW115)/1000*I8</f>
        <v>0</v>
      </c>
      <c r="G55" s="474"/>
      <c r="H55" s="55">
        <f>C55/1000*G8</f>
        <v>3.6599999999999994E-2</v>
      </c>
      <c r="I55" s="474"/>
      <c r="J55" s="474"/>
    </row>
    <row r="56" spans="1:10" s="58" customFormat="1" ht="12" customHeight="1" x14ac:dyDescent="0.2">
      <c r="A56" s="477">
        <v>45</v>
      </c>
      <c r="B56" s="64" t="str">
        <f>Раскл!AX8</f>
        <v>Уксус</v>
      </c>
      <c r="C56" s="474">
        <f>Раскл!AX116</f>
        <v>2</v>
      </c>
      <c r="D56" s="474">
        <f>SUM(Раскл!AX102:AX105)/1000*I6</f>
        <v>0</v>
      </c>
      <c r="E56" s="474">
        <f>SUM(Раскл!AX106:AX111)/1000*I7</f>
        <v>0</v>
      </c>
      <c r="F56" s="474">
        <f>SUM(Раскл!AX112:AX115)/1000*I8</f>
        <v>0</v>
      </c>
      <c r="G56" s="474"/>
      <c r="H56" s="55">
        <f>C56/1000*G8</f>
        <v>0.24399999999999999</v>
      </c>
      <c r="I56" s="474"/>
      <c r="J56" s="474"/>
    </row>
    <row r="57" spans="1:10" s="58" customFormat="1" ht="12" customHeight="1" x14ac:dyDescent="0.2">
      <c r="A57" s="477">
        <v>46</v>
      </c>
      <c r="B57" s="64" t="str">
        <f>Раскл!AY8</f>
        <v>Горчичный порошок</v>
      </c>
      <c r="C57" s="474">
        <f>Раскл!AY116</f>
        <v>0.5</v>
      </c>
      <c r="D57" s="474">
        <f>SUM(Раскл!AY102:AY105)/1000*I6</f>
        <v>0</v>
      </c>
      <c r="E57" s="474">
        <f>SUM(Раскл!AY106:AY111)/1000*I7</f>
        <v>6.0999999999999999E-2</v>
      </c>
      <c r="F57" s="474">
        <f>SUM(Раскл!AY112:AY115)/1000*I8</f>
        <v>0</v>
      </c>
      <c r="G57" s="474"/>
      <c r="H57" s="55">
        <f>C57/1000*G8</f>
        <v>6.0999999999999999E-2</v>
      </c>
      <c r="I57" s="474"/>
      <c r="J57" s="474"/>
    </row>
    <row r="58" spans="1:10" s="58" customFormat="1" ht="12" customHeight="1" x14ac:dyDescent="0.2">
      <c r="A58" s="477">
        <v>47</v>
      </c>
      <c r="B58" s="476" t="str">
        <f>Раскл!AZ8</f>
        <v>Кофе растворимый</v>
      </c>
      <c r="C58" s="474">
        <f>Раскл!AZ116</f>
        <v>1.5</v>
      </c>
      <c r="D58" s="474">
        <f>SUM(Раскл!AZ102:AZ105)/1000*I6</f>
        <v>0.183</v>
      </c>
      <c r="E58" s="474">
        <f>SUM(Раскл!AZ106:AZ111)/1000*I7</f>
        <v>0</v>
      </c>
      <c r="F58" s="474">
        <f>SUM(Раскл!AZ112:AZ115)/1000*I8</f>
        <v>0</v>
      </c>
      <c r="G58" s="474"/>
      <c r="H58" s="55">
        <f t="shared" si="0"/>
        <v>0.183</v>
      </c>
      <c r="I58" s="474"/>
      <c r="J58" s="474"/>
    </row>
    <row r="59" spans="1:10" s="58" customFormat="1" ht="12" customHeight="1" x14ac:dyDescent="0.2">
      <c r="A59" s="477">
        <v>48</v>
      </c>
      <c r="B59" s="64" t="str">
        <f>Раскл!BE8</f>
        <v>Сок п/я</v>
      </c>
      <c r="C59" s="474">
        <f>Раскл!BE116</f>
        <v>200</v>
      </c>
      <c r="D59" s="72">
        <f>SUM(Раскл!BE102:BE105)/1000*I6</f>
        <v>0</v>
      </c>
      <c r="E59" s="77">
        <f>SUM(Раскл!BE106:BE111)/1000*I7</f>
        <v>24.400000000000002</v>
      </c>
      <c r="F59" s="77">
        <f>SUM(Раскл!BE112:BE115)/1000*I8</f>
        <v>0</v>
      </c>
      <c r="G59" s="77"/>
      <c r="H59" s="55">
        <f t="shared" si="0"/>
        <v>24.400000000000002</v>
      </c>
      <c r="I59" s="474"/>
      <c r="J59" s="474"/>
    </row>
    <row r="60" spans="1:10" s="58" customFormat="1" ht="12" hidden="1" customHeight="1" x14ac:dyDescent="0.2">
      <c r="A60" s="477">
        <v>49</v>
      </c>
      <c r="B60" s="64" t="str">
        <f>Раскл!BB8</f>
        <v>Зелень</v>
      </c>
      <c r="C60" s="474">
        <f>Раскл!BB116</f>
        <v>0</v>
      </c>
      <c r="D60" s="474">
        <f>SUM(Раскл!BB102:BB105)/1000*I6</f>
        <v>0</v>
      </c>
      <c r="E60" s="474">
        <f>SUM(Раскл!BB106:BB111)/1000*I7</f>
        <v>0</v>
      </c>
      <c r="F60" s="474">
        <f>SUM(Раскл!BB112:BB115)/1000*I8</f>
        <v>0</v>
      </c>
      <c r="G60" s="474"/>
      <c r="H60" s="55">
        <f t="shared" si="0"/>
        <v>0</v>
      </c>
      <c r="I60" s="474"/>
      <c r="J60" s="474"/>
    </row>
    <row r="61" spans="1:10" s="58" customFormat="1" ht="12" customHeight="1" x14ac:dyDescent="0.2">
      <c r="A61" s="477">
        <v>50</v>
      </c>
      <c r="B61" s="64" t="str">
        <f>Раскл!BC8</f>
        <v>яйцо</v>
      </c>
      <c r="C61" s="474">
        <f>Раскл!BC116</f>
        <v>1</v>
      </c>
      <c r="D61" s="474">
        <f>SUM(Раскл!BC102:BC105)*I6</f>
        <v>122</v>
      </c>
      <c r="E61" s="474">
        <f>SUM(Раскл!BC106:BC111)*I7/1</f>
        <v>0</v>
      </c>
      <c r="F61" s="474">
        <f>SUM(Раскл!BC112:BC115)/1*I8</f>
        <v>0</v>
      </c>
      <c r="G61" s="474"/>
      <c r="H61" s="55">
        <f t="shared" si="0"/>
        <v>122</v>
      </c>
      <c r="I61" s="474"/>
      <c r="J61" s="474"/>
    </row>
    <row r="62" spans="1:10" s="58" customFormat="1" ht="12" customHeight="1" x14ac:dyDescent="0.2">
      <c r="A62" s="477">
        <v>51</v>
      </c>
      <c r="B62" s="64" t="str">
        <f>Раскл!BD8</f>
        <v>Молоко коровье</v>
      </c>
      <c r="C62" s="474">
        <f>Раскл!BD116</f>
        <v>200</v>
      </c>
      <c r="D62" s="474">
        <f>SUM(Раскл!BD102:BD105)/1000*I6</f>
        <v>24.400000000000002</v>
      </c>
      <c r="E62" s="474">
        <f>SUM(Раскл!BD106:BD111)/1000*I7</f>
        <v>0</v>
      </c>
      <c r="F62" s="474">
        <f>SUM(Раскл!BD112:BD115)/1000*I8</f>
        <v>0</v>
      </c>
      <c r="G62" s="474"/>
      <c r="H62" s="55">
        <f t="shared" si="0"/>
        <v>24.400000000000002</v>
      </c>
      <c r="I62" s="474"/>
      <c r="J62" s="474"/>
    </row>
    <row r="63" spans="1:10" s="58" customFormat="1" ht="12" customHeight="1" x14ac:dyDescent="0.2">
      <c r="A63" s="477">
        <v>52</v>
      </c>
      <c r="B63" s="476" t="str">
        <f>Раскл!BA8</f>
        <v xml:space="preserve">Консервы овощ. закусочные, лечо </v>
      </c>
      <c r="C63" s="474">
        <f>Раскл!BA116</f>
        <v>37.5</v>
      </c>
      <c r="D63" s="474">
        <f>SUM(Раскл!BA102:BA105)/1000*I6</f>
        <v>0</v>
      </c>
      <c r="E63" s="474">
        <f>SUM(Раскл!BA106:BA111)/1000*I7</f>
        <v>0</v>
      </c>
      <c r="F63" s="474">
        <f>SUM(Раскл!BA112:BA115)/1000*I8</f>
        <v>4.5750000000000002</v>
      </c>
      <c r="G63" s="474"/>
      <c r="H63" s="55">
        <f t="shared" si="0"/>
        <v>4.5750000000000002</v>
      </c>
      <c r="I63" s="474"/>
      <c r="J63" s="474"/>
    </row>
    <row r="64" spans="1:10" s="58" customFormat="1" ht="12" customHeight="1" x14ac:dyDescent="0.2">
      <c r="A64" s="477">
        <v>53</v>
      </c>
      <c r="B64" s="64" t="str">
        <f>Раскл!BF8</f>
        <v xml:space="preserve">изюм </v>
      </c>
      <c r="C64" s="474">
        <f>Раскл!BF116</f>
        <v>8</v>
      </c>
      <c r="D64" s="474">
        <f>SUM(Раскл!BF102:BF105)/1000*I6</f>
        <v>0</v>
      </c>
      <c r="E64" s="474">
        <f>SUM(Раскл!BF106:BF111)/1000*I7</f>
        <v>0</v>
      </c>
      <c r="F64" s="474">
        <f>SUM(Раскл!BF112:BF114)/1000*I8</f>
        <v>0.97599999999999998</v>
      </c>
      <c r="G64" s="474"/>
      <c r="H64" s="55">
        <f t="shared" si="0"/>
        <v>0.97599999999999998</v>
      </c>
      <c r="I64" s="474"/>
      <c r="J64" s="474"/>
    </row>
    <row r="65" spans="1:10" s="58" customFormat="1" ht="12" customHeight="1" x14ac:dyDescent="0.2">
      <c r="A65" s="477">
        <v>54</v>
      </c>
      <c r="B65" s="64" t="str">
        <f>Раскл!BG8</f>
        <v>курага</v>
      </c>
      <c r="C65" s="474">
        <f>Раскл!BG116</f>
        <v>8</v>
      </c>
      <c r="D65" s="474">
        <f>SUM(Раскл!BG102:BG105)/1000*I6</f>
        <v>0</v>
      </c>
      <c r="E65" s="474">
        <f>SUM(Раскл!BG106:BG111)/1000*I7</f>
        <v>0</v>
      </c>
      <c r="F65" s="474">
        <f>SUM(Раскл!BG112:BG114)/1000*I8</f>
        <v>0.97599999999999998</v>
      </c>
      <c r="G65" s="474"/>
      <c r="H65" s="55">
        <f t="shared" si="0"/>
        <v>0.97599999999999998</v>
      </c>
      <c r="I65" s="474"/>
      <c r="J65" s="474"/>
    </row>
    <row r="66" spans="1:10" s="58" customFormat="1" ht="12" customHeight="1" x14ac:dyDescent="0.2">
      <c r="A66" s="477">
        <v>55</v>
      </c>
      <c r="B66" s="64" t="str">
        <f>Раскл!BH8</f>
        <v>чернослив</v>
      </c>
      <c r="C66" s="474">
        <f>Раскл!BH116</f>
        <v>4</v>
      </c>
      <c r="D66" s="474">
        <f>SUM(Раскл!BH102:BH105)/1000*I6</f>
        <v>0</v>
      </c>
      <c r="E66" s="474">
        <f>SUM(Раскл!BH106:BH111)/1000*I7</f>
        <v>0</v>
      </c>
      <c r="F66" s="474">
        <f>SUM(Раскл!BH112:BH114)/1000*I8</f>
        <v>0.48799999999999999</v>
      </c>
      <c r="G66" s="474"/>
      <c r="H66" s="55">
        <f t="shared" si="0"/>
        <v>0.48799999999999999</v>
      </c>
      <c r="I66" s="474"/>
      <c r="J66" s="474"/>
    </row>
    <row r="67" spans="1:10" s="140" customFormat="1" ht="12" customHeight="1" x14ac:dyDescent="0.2">
      <c r="A67" s="175">
        <v>56</v>
      </c>
      <c r="B67" s="169" t="str">
        <f>Раскл!BI8</f>
        <v>гексовит</v>
      </c>
      <c r="C67" s="170">
        <f>Раскл!BI116</f>
        <v>0</v>
      </c>
      <c r="D67" s="170">
        <f>SUM(Раскл!BI102:BI105)/1000*I6</f>
        <v>0</v>
      </c>
      <c r="E67" s="172">
        <f>SUM(Раскл!BI106:BI111)/1000*I7</f>
        <v>0</v>
      </c>
      <c r="F67" s="170">
        <f>SUM(Раскл!BI112:BI114)/1000*I8</f>
        <v>0</v>
      </c>
      <c r="G67" s="170">
        <f>Раскл!BI115/1000*I8</f>
        <v>0</v>
      </c>
      <c r="H67" s="172">
        <f t="shared" si="0"/>
        <v>0</v>
      </c>
      <c r="I67" s="170"/>
      <c r="J67" s="170"/>
    </row>
    <row r="68" spans="1:10" s="140" customFormat="1" ht="12" customHeight="1" x14ac:dyDescent="0.2">
      <c r="A68" s="175">
        <v>57</v>
      </c>
      <c r="B68" s="169" t="str">
        <f>Раскл!BJ8</f>
        <v>Кефир</v>
      </c>
      <c r="C68" s="170">
        <f>Раскл!BJ116</f>
        <v>0</v>
      </c>
      <c r="D68" s="170">
        <f>SUM(Раскл!BJ102:BJ105)/1000*I6</f>
        <v>0</v>
      </c>
      <c r="E68" s="170">
        <f>SUM(Раскл!BJ106:BJ111)/1000*I7</f>
        <v>0</v>
      </c>
      <c r="F68" s="170">
        <f>SUM(Раскл!BJ112:BJ114)/1000*I8</f>
        <v>0</v>
      </c>
      <c r="G68" s="170">
        <f>Раскл!BJ115/1000*I8</f>
        <v>0</v>
      </c>
      <c r="H68" s="171">
        <f>SUM(D68:G68)</f>
        <v>0</v>
      </c>
      <c r="I68" s="170"/>
      <c r="J68" s="170"/>
    </row>
    <row r="69" spans="1:10" s="141" customFormat="1" ht="12" customHeight="1" x14ac:dyDescent="0.2">
      <c r="A69" s="175">
        <v>58</v>
      </c>
      <c r="B69" s="169" t="str">
        <f>Раскл!BK8</f>
        <v>колбаса п/к</v>
      </c>
      <c r="C69" s="170">
        <f>Раскл!BK116</f>
        <v>25</v>
      </c>
      <c r="D69" s="170">
        <f>SUM(Раскл!BK102:BK105)/1000*I6</f>
        <v>3.0500000000000003</v>
      </c>
      <c r="E69" s="170">
        <f>SUM(Раскл!BK106:BK111)/1000*I7</f>
        <v>0</v>
      </c>
      <c r="F69" s="170">
        <f>SUM(Раскл!BK112:BK114)/1000*I6</f>
        <v>0</v>
      </c>
      <c r="G69" s="170">
        <f>Раскл!BK115/1000*I8</f>
        <v>0</v>
      </c>
      <c r="H69" s="171">
        <f>SUM(D69:G69)/1000*I8</f>
        <v>0.37210000000000004</v>
      </c>
      <c r="I69" s="170"/>
      <c r="J69" s="170"/>
    </row>
    <row r="70" spans="1:10" s="141" customFormat="1" ht="12" customHeight="1" x14ac:dyDescent="0.2">
      <c r="A70" s="175">
        <v>59</v>
      </c>
      <c r="B70" s="169" t="str">
        <f>Раскл!BL8</f>
        <v xml:space="preserve">сок за яблоки </v>
      </c>
      <c r="C70" s="170">
        <f>Раскл!BL116</f>
        <v>100</v>
      </c>
      <c r="D70" s="170">
        <f>SUM(Раскл!BL102:BL105)/1000*I6</f>
        <v>12.200000000000001</v>
      </c>
      <c r="E70" s="172">
        <f>SUM(Раскл!BL106:BL111)/1000*I7</f>
        <v>0</v>
      </c>
      <c r="F70" s="170">
        <f>SUM(Раскл!BL112:BL114)/1000*I6</f>
        <v>0</v>
      </c>
      <c r="G70" s="170">
        <f>Раскл!BL115/1000*I8</f>
        <v>0</v>
      </c>
      <c r="H70" s="172">
        <f t="shared" ref="H70:H79" si="1">SUM(D70:G70)</f>
        <v>12.200000000000001</v>
      </c>
      <c r="I70" s="170"/>
      <c r="J70" s="170"/>
    </row>
    <row r="71" spans="1:10" s="141" customFormat="1" ht="12" customHeight="1" x14ac:dyDescent="0.2">
      <c r="A71" s="175">
        <v>60</v>
      </c>
      <c r="B71" s="169" t="str">
        <f>Раскл!BM8</f>
        <v>Сало-шпик</v>
      </c>
      <c r="C71" s="170">
        <f>Раскл!BM116</f>
        <v>20</v>
      </c>
      <c r="D71" s="170">
        <f>SUM(Раскл!BM102:BM105)/1000*I6</f>
        <v>0</v>
      </c>
      <c r="E71" s="170">
        <f>SUM(Раскл!BM106:BM111)/1000*I7</f>
        <v>2.44</v>
      </c>
      <c r="F71" s="170">
        <f>SUM(Раскл!BM112:BM114)/1000*I6</f>
        <v>0</v>
      </c>
      <c r="G71" s="170">
        <f>Раскл!BM115/1000*I8</f>
        <v>0</v>
      </c>
      <c r="H71" s="171">
        <f t="shared" si="1"/>
        <v>2.44</v>
      </c>
      <c r="I71" s="170"/>
      <c r="J71" s="170"/>
    </row>
    <row r="72" spans="1:10" s="141" customFormat="1" ht="12" customHeight="1" x14ac:dyDescent="0.2">
      <c r="A72" s="175">
        <v>61</v>
      </c>
      <c r="B72" s="169" t="str">
        <f>Раскл!BN8</f>
        <v>Печенье БС</v>
      </c>
      <c r="C72" s="170">
        <f>Раскл!BN116</f>
        <v>20</v>
      </c>
      <c r="D72" s="170">
        <f>SUM(Раскл!BN102:BN105)/1000*I6</f>
        <v>2.44</v>
      </c>
      <c r="E72" s="170">
        <f>SUM(Раскл!BN106:BN111)/1000*I7</f>
        <v>0</v>
      </c>
      <c r="F72" s="170">
        <f>SUM(Раскл!BN112:BN114)/1000*I6</f>
        <v>0</v>
      </c>
      <c r="G72" s="173">
        <f>Раскл!BN115/1000*I8</f>
        <v>0</v>
      </c>
      <c r="H72" s="171">
        <f t="shared" si="1"/>
        <v>2.44</v>
      </c>
      <c r="I72" s="170"/>
      <c r="J72" s="170"/>
    </row>
    <row r="73" spans="1:10" s="141" customFormat="1" ht="12" customHeight="1" x14ac:dyDescent="0.2">
      <c r="A73" s="175">
        <v>62</v>
      </c>
      <c r="B73" s="169" t="str">
        <f>Раскл!BO8</f>
        <v xml:space="preserve">молоко сгущ. </v>
      </c>
      <c r="C73" s="170">
        <f>Раскл!BO116</f>
        <v>30</v>
      </c>
      <c r="D73" s="170">
        <f>SUM(Раскл!BO102:BO105)/1000*I6</f>
        <v>3.6599999999999997</v>
      </c>
      <c r="E73" s="172">
        <f>SUM(Раскл!BO106:BO111)/1000*I7</f>
        <v>0</v>
      </c>
      <c r="F73" s="170">
        <f>SUM(Раскл!BO112:BO114)/1000*I6</f>
        <v>0</v>
      </c>
      <c r="G73" s="173">
        <f>Раскл!BO115/1000*I8</f>
        <v>0</v>
      </c>
      <c r="H73" s="171">
        <f t="shared" si="1"/>
        <v>3.6599999999999997</v>
      </c>
      <c r="I73" s="170"/>
      <c r="J73" s="170"/>
    </row>
    <row r="74" spans="1:10" s="141" customFormat="1" ht="12" customHeight="1" x14ac:dyDescent="0.2">
      <c r="A74" s="175">
        <v>63</v>
      </c>
      <c r="B74" s="169" t="str">
        <f>Раскл!BP8</f>
        <v>Кофе БС</v>
      </c>
      <c r="C74" s="170">
        <f>Раскл!BP116</f>
        <v>3</v>
      </c>
      <c r="D74" s="170">
        <f>SUM(Раскл!BP102:BP105)/1000*I6</f>
        <v>0.36599999999999999</v>
      </c>
      <c r="E74" s="170">
        <f>SUM(Раскл!BP106:BP111)/1000*I7</f>
        <v>0</v>
      </c>
      <c r="F74" s="170">
        <f>SUM(Раскл!BP112:BP114)/1000*I6</f>
        <v>0</v>
      </c>
      <c r="G74" s="171">
        <f>Раскл!BP115/1000*I8</f>
        <v>0</v>
      </c>
      <c r="H74" s="171">
        <f t="shared" si="1"/>
        <v>0.36599999999999999</v>
      </c>
      <c r="I74" s="170"/>
      <c r="J74" s="170"/>
    </row>
    <row r="75" spans="1:10" s="143" customFormat="1" ht="12" customHeight="1" x14ac:dyDescent="0.2">
      <c r="A75" s="175">
        <v>64</v>
      </c>
      <c r="B75" s="169" t="str">
        <f>Раскл!BQ8</f>
        <v>Гексавит</v>
      </c>
      <c r="C75" s="170">
        <f>Раскл!BQ116</f>
        <v>0</v>
      </c>
      <c r="D75" s="170">
        <f>SUM(Раскл!BQ102:BQ105)/1000*I6</f>
        <v>0</v>
      </c>
      <c r="E75" s="170">
        <f>SUM(Раскл!BQ106:BQ111)/1000*I7</f>
        <v>0</v>
      </c>
      <c r="F75" s="170">
        <f>SUM(Раскл!BQ112:BQ114)/1000*I6</f>
        <v>0</v>
      </c>
      <c r="G75" s="170">
        <f>Раскл!BQ115/1000*I8</f>
        <v>0</v>
      </c>
      <c r="H75" s="171">
        <f t="shared" si="1"/>
        <v>0</v>
      </c>
      <c r="I75" s="170"/>
      <c r="J75" s="170"/>
    </row>
    <row r="76" spans="1:10" s="141" customFormat="1" ht="12" customHeight="1" x14ac:dyDescent="0.2">
      <c r="A76" s="175">
        <v>65</v>
      </c>
      <c r="B76" s="169" t="str">
        <f>Раскл!BR8</f>
        <v>апельсины</v>
      </c>
      <c r="C76" s="170">
        <f>Раскл!BR116</f>
        <v>0</v>
      </c>
      <c r="D76" s="170">
        <f>SUM(Раскл!BR102:BR105)/1000*I6</f>
        <v>0</v>
      </c>
      <c r="E76" s="170">
        <f>SUM(Раскл!BR106:BR111)/1000*I7</f>
        <v>0</v>
      </c>
      <c r="F76" s="170">
        <f>SUM(Раскл!BR112:BR114)/1000*I6</f>
        <v>0</v>
      </c>
      <c r="G76" s="170">
        <f>Раскл!BR115/1000*I8</f>
        <v>0</v>
      </c>
      <c r="H76" s="171">
        <f t="shared" si="1"/>
        <v>0</v>
      </c>
      <c r="I76" s="170"/>
      <c r="J76" s="170"/>
    </row>
    <row r="77" spans="1:10" s="58" customFormat="1" ht="12" customHeight="1" x14ac:dyDescent="0.2">
      <c r="A77" s="477">
        <v>66</v>
      </c>
      <c r="B77" s="64" t="str">
        <f>Раскл!BS8</f>
        <v>печенье</v>
      </c>
      <c r="C77" s="474">
        <f>Раскл!BS116</f>
        <v>0</v>
      </c>
      <c r="D77" s="474">
        <f>SUM(Раскл!BS102:BS105)/1000*I6</f>
        <v>0</v>
      </c>
      <c r="E77" s="474">
        <f>SUM(Раскл!BS106:BS111)/1000*J7</f>
        <v>0</v>
      </c>
      <c r="F77" s="474">
        <f>SUM(Раскл!BS112:BS114)/1000*I6</f>
        <v>0</v>
      </c>
      <c r="G77" s="474">
        <f>Раскл!BS115/1000*I6</f>
        <v>0</v>
      </c>
      <c r="H77" s="55">
        <f t="shared" si="1"/>
        <v>0</v>
      </c>
      <c r="I77" s="474"/>
      <c r="J77" s="474"/>
    </row>
    <row r="78" spans="1:10" s="58" customFormat="1" ht="12" customHeight="1" x14ac:dyDescent="0.2">
      <c r="A78" s="477">
        <v>67</v>
      </c>
      <c r="B78" s="64" t="str">
        <f>Раскл!BT8</f>
        <v>конфеты шок</v>
      </c>
      <c r="C78" s="474">
        <f>Раскл!BT116</f>
        <v>0</v>
      </c>
      <c r="D78" s="474">
        <f>SUM(Раскл!BT102:BT105)/1000*I6</f>
        <v>0</v>
      </c>
      <c r="E78" s="474">
        <f>SUM(Раскл!BT106:BT111)/1000*J7</f>
        <v>0</v>
      </c>
      <c r="F78" s="474">
        <f>SUM(Раскл!BT112:BT114)/1000*I6</f>
        <v>0</v>
      </c>
      <c r="G78" s="474">
        <f>Раскл!BT115/1000*I8</f>
        <v>0</v>
      </c>
      <c r="H78" s="55">
        <f t="shared" si="1"/>
        <v>0</v>
      </c>
      <c r="I78" s="474"/>
      <c r="J78" s="474"/>
    </row>
    <row r="79" spans="1:10" s="58" customFormat="1" ht="12" customHeight="1" x14ac:dyDescent="0.2">
      <c r="A79" s="477">
        <v>68</v>
      </c>
      <c r="B79" s="64" t="str">
        <f>Раскл!BU8</f>
        <v>яблоки свеж</v>
      </c>
      <c r="C79" s="474">
        <f>Раскл!BU116</f>
        <v>0</v>
      </c>
      <c r="D79" s="474">
        <f>SUM(Раскл!BU102:BU105)/1000*I6</f>
        <v>0</v>
      </c>
      <c r="E79" s="474">
        <f>SUM(Раскл!BU106:BU111)/1000*J7</f>
        <v>0</v>
      </c>
      <c r="F79" s="474">
        <f>SUM(Раскл!BU112:BU114)/1000*I6</f>
        <v>0</v>
      </c>
      <c r="G79" s="55">
        <f>Раскл!BU115/1000*I8</f>
        <v>0</v>
      </c>
      <c r="H79" s="55">
        <f t="shared" si="1"/>
        <v>0</v>
      </c>
      <c r="I79" s="474"/>
      <c r="J79" s="474"/>
    </row>
    <row r="80" spans="1:10" s="58" customFormat="1" ht="12" customHeight="1" x14ac:dyDescent="0.2">
      <c r="A80" s="477">
        <v>69</v>
      </c>
      <c r="B80" s="64" t="s">
        <v>120</v>
      </c>
      <c r="C80" s="474">
        <v>5.4000000000000003E-3</v>
      </c>
      <c r="D80" s="474"/>
      <c r="E80" s="474"/>
      <c r="F80" s="474"/>
      <c r="G80" s="474"/>
      <c r="H80" s="55">
        <f>C80*G8</f>
        <v>0.65880000000000005</v>
      </c>
      <c r="I80" s="474"/>
      <c r="J80" s="474"/>
    </row>
    <row r="81" spans="1:10" s="58" customFormat="1" ht="12" customHeight="1" x14ac:dyDescent="0.2">
      <c r="A81" s="477">
        <v>70</v>
      </c>
      <c r="B81" s="476" t="s">
        <v>121</v>
      </c>
      <c r="C81" s="477">
        <v>1.75E-3</v>
      </c>
      <c r="D81" s="477"/>
      <c r="E81" s="477"/>
      <c r="F81" s="477"/>
      <c r="G81" s="477"/>
      <c r="H81" s="477">
        <f>C81*G8</f>
        <v>0.2135</v>
      </c>
      <c r="I81" s="477"/>
      <c r="J81" s="474"/>
    </row>
    <row r="82" spans="1:10" s="58" customFormat="1" ht="12" customHeight="1" x14ac:dyDescent="0.2">
      <c r="A82" s="871" t="s">
        <v>109</v>
      </c>
      <c r="B82" s="872"/>
      <c r="C82" s="872"/>
      <c r="D82" s="872"/>
      <c r="E82" s="872"/>
      <c r="F82" s="872"/>
      <c r="G82" s="872"/>
      <c r="H82" s="872"/>
      <c r="I82" s="872"/>
      <c r="J82" s="873"/>
    </row>
    <row r="83" spans="1:10" s="58" customFormat="1" ht="12" customHeight="1" x14ac:dyDescent="0.2">
      <c r="A83" s="477"/>
      <c r="B83" s="476"/>
      <c r="C83" s="477"/>
      <c r="D83" s="477"/>
      <c r="E83" s="477"/>
      <c r="F83" s="477"/>
      <c r="G83" s="477"/>
      <c r="H83" s="477"/>
      <c r="I83" s="477"/>
      <c r="J83" s="477"/>
    </row>
    <row r="84" spans="1:10" ht="14.25" x14ac:dyDescent="0.2">
      <c r="A84" s="106"/>
      <c r="B84" s="113" t="s">
        <v>219</v>
      </c>
      <c r="H84" s="106"/>
    </row>
    <row r="85" spans="1:10" ht="4.5" customHeight="1" x14ac:dyDescent="0.2"/>
    <row r="86" spans="1:10" ht="14.25" x14ac:dyDescent="0.2">
      <c r="B86" s="113"/>
    </row>
    <row r="87" spans="1:10" ht="5.25" customHeight="1" x14ac:dyDescent="0.2">
      <c r="B87" s="107"/>
      <c r="C87" s="106"/>
      <c r="D87" s="106"/>
      <c r="E87" s="106"/>
      <c r="F87" s="106"/>
      <c r="G87" s="106"/>
      <c r="H87" s="106"/>
      <c r="I87" s="106"/>
      <c r="J87" s="106"/>
    </row>
    <row r="88" spans="1:10" ht="15.75" x14ac:dyDescent="0.25">
      <c r="A88" s="122"/>
      <c r="B88" s="123"/>
      <c r="C88" s="122"/>
      <c r="D88" s="856" t="s">
        <v>97</v>
      </c>
      <c r="E88" s="856"/>
      <c r="F88" s="857" t="s">
        <v>98</v>
      </c>
      <c r="G88" s="876"/>
      <c r="H88" s="858"/>
      <c r="I88" s="857" t="s">
        <v>99</v>
      </c>
      <c r="J88" s="858"/>
    </row>
    <row r="89" spans="1:10" ht="15.75" x14ac:dyDescent="0.25">
      <c r="A89" s="122"/>
      <c r="B89" s="824" t="s">
        <v>235</v>
      </c>
      <c r="C89" s="825"/>
      <c r="D89" s="857"/>
      <c r="E89" s="858"/>
      <c r="F89" s="859"/>
      <c r="G89" s="860"/>
      <c r="H89" s="861"/>
      <c r="I89" s="857"/>
      <c r="J89" s="858"/>
    </row>
    <row r="90" spans="1:10" ht="15.75" x14ac:dyDescent="0.25">
      <c r="A90" s="122"/>
      <c r="B90" s="824" t="s">
        <v>299</v>
      </c>
      <c r="C90" s="825"/>
      <c r="D90" s="857"/>
      <c r="E90" s="858"/>
      <c r="F90" s="859"/>
      <c r="G90" s="860"/>
      <c r="H90" s="861"/>
      <c r="I90" s="857"/>
      <c r="J90" s="858"/>
    </row>
    <row r="91" spans="1:10" ht="15.75" x14ac:dyDescent="0.25">
      <c r="A91" s="122"/>
      <c r="B91" s="859" t="s">
        <v>165</v>
      </c>
      <c r="C91" s="861"/>
      <c r="D91" s="857"/>
      <c r="E91" s="858"/>
      <c r="F91" s="859"/>
      <c r="G91" s="860"/>
      <c r="H91" s="861"/>
      <c r="I91" s="857"/>
      <c r="J91" s="858"/>
    </row>
  </sheetData>
  <autoFilter ref="H1:H91">
    <filterColumn colId="0">
      <customFilters>
        <customFilter operator="notEqual" val="0"/>
      </customFilters>
    </filterColumn>
  </autoFilter>
  <mergeCells count="25">
    <mergeCell ref="B89:C89"/>
    <mergeCell ref="B90:C90"/>
    <mergeCell ref="B91:C91"/>
    <mergeCell ref="A10:A11"/>
    <mergeCell ref="B10:B11"/>
    <mergeCell ref="B4:I4"/>
    <mergeCell ref="A82:J82"/>
    <mergeCell ref="C10:C11"/>
    <mergeCell ref="D5:E5"/>
    <mergeCell ref="D88:E88"/>
    <mergeCell ref="F88:H88"/>
    <mergeCell ref="I88:J88"/>
    <mergeCell ref="I10:I11"/>
    <mergeCell ref="H10:H11"/>
    <mergeCell ref="J10:J11"/>
    <mergeCell ref="D10:G10"/>
    <mergeCell ref="D91:E91"/>
    <mergeCell ref="F91:H91"/>
    <mergeCell ref="I91:J91"/>
    <mergeCell ref="D89:E89"/>
    <mergeCell ref="F89:H89"/>
    <mergeCell ref="I89:J89"/>
    <mergeCell ref="D90:E90"/>
    <mergeCell ref="F90:H90"/>
    <mergeCell ref="I90:J90"/>
  </mergeCells>
  <phoneticPr fontId="4" type="noConversion"/>
  <printOptions horizontalCentered="1" verticalCentered="1"/>
  <pageMargins left="0.19685039370078741" right="0.19685039370078741" top="0.19685039370078741" bottom="0.19685039370078741" header="0" footer="0"/>
  <pageSetup paperSize="9" scale="77" orientation="portrait" r:id="rId1"/>
  <headerFooter alignWithMargins="0"/>
  <rowBreaks count="1" manualBreakCount="1">
    <brk id="69" max="9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L85"/>
  <sheetViews>
    <sheetView showWhiteSpace="0" view="pageBreakPreview" zoomScaleSheetLayoutView="100" workbookViewId="0">
      <selection activeCell="G18" sqref="G18"/>
    </sheetView>
  </sheetViews>
  <sheetFormatPr defaultColWidth="9.140625" defaultRowHeight="12.75" x14ac:dyDescent="0.2"/>
  <cols>
    <col min="1" max="1" width="3.42578125" style="74" customWidth="1"/>
    <col min="2" max="2" width="28.5703125" style="74" customWidth="1"/>
    <col min="3" max="3" width="18.28515625" style="74" customWidth="1"/>
    <col min="4" max="4" width="6.85546875" style="74" customWidth="1"/>
    <col min="5" max="5" width="7.5703125" style="74" customWidth="1"/>
    <col min="6" max="6" width="7.7109375" style="74" customWidth="1"/>
    <col min="7" max="7" width="8" style="74" customWidth="1"/>
    <col min="8" max="8" width="7.7109375" style="74" customWidth="1"/>
    <col min="9" max="9" width="7.42578125" style="74" customWidth="1"/>
    <col min="10" max="10" width="7.7109375" style="74" customWidth="1"/>
    <col min="11" max="11" width="6.7109375" style="74" customWidth="1"/>
    <col min="12" max="12" width="5.140625" style="74" customWidth="1"/>
    <col min="13" max="16384" width="9.140625" style="74"/>
  </cols>
  <sheetData>
    <row r="1" spans="1:12" x14ac:dyDescent="0.2">
      <c r="I1" s="218" t="s">
        <v>103</v>
      </c>
    </row>
    <row r="2" spans="1:12" ht="14.1" customHeight="1" x14ac:dyDescent="0.2">
      <c r="A2" s="219"/>
      <c r="B2" s="219"/>
      <c r="C2" s="219"/>
      <c r="D2" s="220" t="s">
        <v>133</v>
      </c>
      <c r="E2" s="220"/>
      <c r="F2" s="221"/>
      <c r="G2" s="219"/>
      <c r="H2" s="219"/>
      <c r="I2" s="222"/>
      <c r="J2" s="222"/>
      <c r="K2" s="222"/>
      <c r="L2" s="222"/>
    </row>
    <row r="3" spans="1:12" ht="14.1" customHeight="1" x14ac:dyDescent="0.2">
      <c r="A3" s="223"/>
      <c r="B3" s="890" t="s">
        <v>210</v>
      </c>
      <c r="C3" s="890"/>
      <c r="D3" s="890"/>
      <c r="E3" s="890"/>
      <c r="F3" s="890"/>
      <c r="G3" s="890"/>
      <c r="H3" s="890"/>
      <c r="I3" s="222"/>
      <c r="J3" s="222"/>
      <c r="K3" s="222"/>
      <c r="L3" s="222"/>
    </row>
    <row r="4" spans="1:12" ht="14.1" customHeight="1" x14ac:dyDescent="0.2">
      <c r="A4" s="223"/>
      <c r="B4" s="224" t="s">
        <v>134</v>
      </c>
      <c r="C4" s="225">
        <f>ДатаНачала</f>
        <v>44501</v>
      </c>
      <c r="D4" s="226" t="s">
        <v>73</v>
      </c>
      <c r="E4" s="889">
        <f>Раскл!AM4</f>
        <v>44507</v>
      </c>
      <c r="F4" s="889"/>
      <c r="G4" s="222" t="s">
        <v>113</v>
      </c>
      <c r="H4" s="219"/>
      <c r="I4" s="222"/>
      <c r="J4" s="222"/>
      <c r="K4" s="222"/>
      <c r="L4" s="222"/>
    </row>
    <row r="5" spans="1:12" ht="14.1" customHeight="1" x14ac:dyDescent="0.2">
      <c r="A5" s="223"/>
      <c r="B5" s="222" t="s">
        <v>112</v>
      </c>
      <c r="C5" s="222"/>
      <c r="D5" s="222"/>
      <c r="E5" s="222"/>
      <c r="F5" s="222"/>
      <c r="G5" s="222"/>
      <c r="H5" s="227">
        <v>125</v>
      </c>
      <c r="I5" s="222"/>
      <c r="J5" s="222"/>
      <c r="K5" s="222"/>
      <c r="L5" s="222"/>
    </row>
    <row r="6" spans="1:12" ht="13.5" thickBot="1" x14ac:dyDescent="0.25">
      <c r="A6" s="228"/>
      <c r="B6" s="229"/>
      <c r="C6" s="228"/>
      <c r="D6" s="219"/>
      <c r="E6" s="219"/>
      <c r="F6" s="219"/>
      <c r="G6" s="219"/>
      <c r="H6" s="219"/>
      <c r="I6" s="222"/>
      <c r="J6" s="222"/>
      <c r="K6" s="222"/>
      <c r="L6" s="222"/>
    </row>
    <row r="7" spans="1:12" ht="15" customHeight="1" thickBot="1" x14ac:dyDescent="0.25">
      <c r="A7" s="891" t="s">
        <v>87</v>
      </c>
      <c r="B7" s="893" t="s">
        <v>88</v>
      </c>
      <c r="C7" s="895" t="s">
        <v>135</v>
      </c>
      <c r="D7" s="886" t="s">
        <v>89</v>
      </c>
      <c r="E7" s="887"/>
      <c r="F7" s="887"/>
      <c r="G7" s="887"/>
      <c r="H7" s="887"/>
      <c r="I7" s="887"/>
      <c r="J7" s="887"/>
      <c r="K7" s="888"/>
      <c r="L7" s="222"/>
    </row>
    <row r="8" spans="1:12" ht="15" customHeight="1" x14ac:dyDescent="0.2">
      <c r="A8" s="892"/>
      <c r="B8" s="894"/>
      <c r="C8" s="896"/>
      <c r="D8" s="230" t="s">
        <v>125</v>
      </c>
      <c r="E8" s="230" t="s">
        <v>126</v>
      </c>
      <c r="F8" s="231" t="s">
        <v>127</v>
      </c>
      <c r="G8" s="232" t="s">
        <v>128</v>
      </c>
      <c r="H8" s="232" t="s">
        <v>129</v>
      </c>
      <c r="I8" s="232" t="s">
        <v>130</v>
      </c>
      <c r="J8" s="233" t="s">
        <v>131</v>
      </c>
      <c r="K8" s="230" t="s">
        <v>132</v>
      </c>
      <c r="L8" s="222"/>
    </row>
    <row r="9" spans="1:12" ht="15" customHeight="1" x14ac:dyDescent="0.2">
      <c r="A9" s="234"/>
      <c r="B9" s="235"/>
      <c r="C9" s="236"/>
      <c r="D9" s="237">
        <f>пон!F2</f>
        <v>305</v>
      </c>
      <c r="E9" s="237">
        <f>вт!F3</f>
        <v>306</v>
      </c>
      <c r="F9" s="237">
        <f>ср!F3</f>
        <v>307</v>
      </c>
      <c r="G9" s="235">
        <f>чет!F3</f>
        <v>308</v>
      </c>
      <c r="H9" s="235">
        <f>пят!F3</f>
        <v>309</v>
      </c>
      <c r="I9" s="235">
        <f>суб!F3</f>
        <v>310</v>
      </c>
      <c r="J9" s="237">
        <f>вос!F3</f>
        <v>311</v>
      </c>
      <c r="K9" s="237"/>
      <c r="L9" s="222"/>
    </row>
    <row r="10" spans="1:12" ht="15" customHeight="1" x14ac:dyDescent="0.2">
      <c r="A10" s="234"/>
      <c r="B10" s="235"/>
      <c r="C10" s="236"/>
      <c r="D10" s="238">
        <f>пон!D4</f>
        <v>44501</v>
      </c>
      <c r="E10" s="238">
        <f>вт!D5</f>
        <v>44502</v>
      </c>
      <c r="F10" s="238">
        <f>ср!D5</f>
        <v>44503</v>
      </c>
      <c r="G10" s="238">
        <f>чет!D5</f>
        <v>44504</v>
      </c>
      <c r="H10" s="238">
        <f>пят!D5</f>
        <v>44505</v>
      </c>
      <c r="I10" s="238">
        <f>суб!D5</f>
        <v>44506</v>
      </c>
      <c r="J10" s="238">
        <f>вос!D5</f>
        <v>44507</v>
      </c>
      <c r="K10" s="239"/>
      <c r="L10" s="222"/>
    </row>
    <row r="11" spans="1:12" ht="14.1" customHeight="1" x14ac:dyDescent="0.2">
      <c r="A11" s="240">
        <v>1</v>
      </c>
      <c r="B11" s="241" t="str">
        <f>Раскл!F7</f>
        <v xml:space="preserve"> хлеб дарницкий</v>
      </c>
      <c r="C11" s="241">
        <f>Раскл!F117</f>
        <v>1050</v>
      </c>
      <c r="D11" s="242">
        <f>пон!H12</f>
        <v>13.25</v>
      </c>
      <c r="E11" s="243">
        <f>вт!H12</f>
        <v>18.3</v>
      </c>
      <c r="F11" s="243">
        <f>ср!H12</f>
        <v>18.3</v>
      </c>
      <c r="G11" s="242">
        <f>чет!H12</f>
        <v>18.3</v>
      </c>
      <c r="H11" s="244">
        <f>пят!H12</f>
        <v>18.3</v>
      </c>
      <c r="I11" s="245">
        <f>суб!H12</f>
        <v>18.3</v>
      </c>
      <c r="J11" s="246">
        <f>вос!H12</f>
        <v>18.3</v>
      </c>
      <c r="K11" s="242">
        <f t="shared" ref="K11:K24" si="0">SUM(D11:J11)</f>
        <v>123.05</v>
      </c>
      <c r="L11" s="222"/>
    </row>
    <row r="12" spans="1:12" ht="14.1" customHeight="1" x14ac:dyDescent="0.2">
      <c r="A12" s="247">
        <v>2</v>
      </c>
      <c r="B12" s="248" t="str">
        <f>Раскл!G7</f>
        <v>Хлеб из муки пш. 1  сорта</v>
      </c>
      <c r="C12" s="248">
        <f>Раскл!G117</f>
        <v>2100</v>
      </c>
      <c r="D12" s="249">
        <f>пон!H13</f>
        <v>26.5</v>
      </c>
      <c r="E12" s="249">
        <f>вт!H13</f>
        <v>36.6</v>
      </c>
      <c r="F12" s="249">
        <f>ср!H13</f>
        <v>36.6</v>
      </c>
      <c r="G12" s="249">
        <f>чет!H13</f>
        <v>36.6</v>
      </c>
      <c r="H12" s="250">
        <f>пят!H13</f>
        <v>36.6</v>
      </c>
      <c r="I12" s="251">
        <f>суб!H13</f>
        <v>36.6</v>
      </c>
      <c r="J12" s="251">
        <f>вос!H13</f>
        <v>36.6</v>
      </c>
      <c r="K12" s="249">
        <f t="shared" si="0"/>
        <v>246.1</v>
      </c>
      <c r="L12" s="222"/>
    </row>
    <row r="13" spans="1:12" ht="14.1" customHeight="1" x14ac:dyDescent="0.2">
      <c r="A13" s="240">
        <v>3</v>
      </c>
      <c r="B13" s="241" t="str">
        <f>Раскл!H7</f>
        <v xml:space="preserve">Мука пшеничная   1 с </v>
      </c>
      <c r="C13" s="252">
        <f>Раскл!H117</f>
        <v>47</v>
      </c>
      <c r="D13" s="253">
        <f>пон!H14</f>
        <v>0.85499999999999998</v>
      </c>
      <c r="E13" s="254">
        <f>вт!H14</f>
        <v>0.73199999999999998</v>
      </c>
      <c r="F13" s="253">
        <f>ср!H14</f>
        <v>0.85399999999999998</v>
      </c>
      <c r="G13" s="253">
        <f>чет!H14</f>
        <v>0.48799999999999999</v>
      </c>
      <c r="H13" s="255">
        <f>пят!H14</f>
        <v>0.122</v>
      </c>
      <c r="I13" s="256">
        <f>суб!H14</f>
        <v>1.22</v>
      </c>
      <c r="J13" s="256">
        <f>вос!H14</f>
        <v>1.2199999999999998</v>
      </c>
      <c r="K13" s="253">
        <f t="shared" si="0"/>
        <v>5.4909999999999997</v>
      </c>
      <c r="L13" s="222"/>
    </row>
    <row r="14" spans="1:12" ht="14.1" customHeight="1" x14ac:dyDescent="0.2">
      <c r="A14" s="247">
        <v>4</v>
      </c>
      <c r="B14" s="248" t="str">
        <f>Раскл!I7</f>
        <v>сметана</v>
      </c>
      <c r="C14" s="248">
        <f>Раскл!I117</f>
        <v>0</v>
      </c>
      <c r="D14" s="253">
        <f>пон!H35</f>
        <v>0</v>
      </c>
      <c r="E14" s="253">
        <f>вт!H34</f>
        <v>0</v>
      </c>
      <c r="F14" s="254">
        <f>ср!H36</f>
        <v>0</v>
      </c>
      <c r="G14" s="253">
        <f>чет!H37</f>
        <v>0</v>
      </c>
      <c r="H14" s="257">
        <f>пят!H37</f>
        <v>0</v>
      </c>
      <c r="I14" s="258">
        <f>суб!H34</f>
        <v>0</v>
      </c>
      <c r="J14" s="256">
        <f>вос!H32</f>
        <v>0</v>
      </c>
      <c r="K14" s="253">
        <f t="shared" si="0"/>
        <v>0</v>
      </c>
      <c r="L14" s="222"/>
    </row>
    <row r="15" spans="1:12" ht="14.1" customHeight="1" x14ac:dyDescent="0.2">
      <c r="A15" s="240">
        <v>5</v>
      </c>
      <c r="B15" s="248" t="str">
        <f>Раскл!J7</f>
        <v>Вафли</v>
      </c>
      <c r="C15" s="248">
        <f>Раскл!J117</f>
        <v>0</v>
      </c>
      <c r="D15" s="253">
        <f>пон!H34</f>
        <v>0</v>
      </c>
      <c r="E15" s="254">
        <f>вт!H35</f>
        <v>0</v>
      </c>
      <c r="F15" s="253">
        <f>ср!H35</f>
        <v>0</v>
      </c>
      <c r="G15" s="253">
        <f>чет!H36</f>
        <v>0</v>
      </c>
      <c r="H15" s="253">
        <f>пят!H36</f>
        <v>0</v>
      </c>
      <c r="I15" s="256">
        <f>суб!H35</f>
        <v>0</v>
      </c>
      <c r="J15" s="256">
        <f>вос!H33</f>
        <v>0</v>
      </c>
      <c r="K15" s="253">
        <f t="shared" si="0"/>
        <v>0</v>
      </c>
      <c r="L15" s="222"/>
    </row>
    <row r="16" spans="1:12" ht="14.1" customHeight="1" x14ac:dyDescent="0.2">
      <c r="A16" s="247">
        <v>6</v>
      </c>
      <c r="B16" s="259" t="str">
        <f>Раскл!K7</f>
        <v>Пряники, печенье</v>
      </c>
      <c r="C16" s="241">
        <f>Раскл!K117</f>
        <v>445</v>
      </c>
      <c r="D16" s="253">
        <f>пон!H33</f>
        <v>5.7</v>
      </c>
      <c r="E16" s="253">
        <f>вт!H36</f>
        <v>7.3199999999999994</v>
      </c>
      <c r="F16" s="253">
        <f>ср!H34</f>
        <v>7.3199999999999994</v>
      </c>
      <c r="G16" s="253">
        <f>чет!H35</f>
        <v>10.37</v>
      </c>
      <c r="H16" s="255">
        <f>пят!H35</f>
        <v>7.3199999999999994</v>
      </c>
      <c r="I16" s="258">
        <f>суб!H36</f>
        <v>7.3199999999999994</v>
      </c>
      <c r="J16" s="256">
        <f>вос!H31</f>
        <v>7.3199999999999994</v>
      </c>
      <c r="K16" s="253">
        <f t="shared" si="0"/>
        <v>52.67</v>
      </c>
      <c r="L16" s="222"/>
    </row>
    <row r="17" spans="1:12" ht="14.1" customHeight="1" x14ac:dyDescent="0.2">
      <c r="A17" s="240">
        <v>7</v>
      </c>
      <c r="B17" s="259" t="str">
        <f>Раскл!L7</f>
        <v>Рис</v>
      </c>
      <c r="C17" s="248">
        <f>Раскл!L117</f>
        <v>425</v>
      </c>
      <c r="D17" s="253">
        <f>пон!H15</f>
        <v>1.425</v>
      </c>
      <c r="E17" s="254">
        <f>вт!H15</f>
        <v>9.15</v>
      </c>
      <c r="F17" s="254">
        <f>ср!H15</f>
        <v>9.76</v>
      </c>
      <c r="G17" s="253">
        <f>чет!H15</f>
        <v>9.76</v>
      </c>
      <c r="H17" s="253">
        <f>пят!H15</f>
        <v>1.22</v>
      </c>
      <c r="I17" s="256">
        <f>суб!H15</f>
        <v>9.76</v>
      </c>
      <c r="J17" s="256">
        <f>вос!H15</f>
        <v>10.370000000000001</v>
      </c>
      <c r="K17" s="253">
        <f t="shared" si="0"/>
        <v>51.444999999999993</v>
      </c>
      <c r="L17" s="222"/>
    </row>
    <row r="18" spans="1:12" ht="14.1" customHeight="1" x14ac:dyDescent="0.2">
      <c r="A18" s="247">
        <v>8</v>
      </c>
      <c r="B18" s="241" t="str">
        <f>Раскл!M8</f>
        <v>Гречневая</v>
      </c>
      <c r="C18" s="241">
        <f>Раскл!M117</f>
        <v>250</v>
      </c>
      <c r="D18" s="253">
        <f>пон!H16</f>
        <v>6.65</v>
      </c>
      <c r="E18" s="253">
        <f>вт!H19</f>
        <v>1.8299999999999998</v>
      </c>
      <c r="F18" s="253">
        <f>ср!H19</f>
        <v>0</v>
      </c>
      <c r="G18" s="253">
        <f>чет!H19</f>
        <v>9.76</v>
      </c>
      <c r="H18" s="255">
        <f>пят!H19</f>
        <v>10.370000000000001</v>
      </c>
      <c r="I18" s="256">
        <f>суб!H19</f>
        <v>0</v>
      </c>
      <c r="J18" s="256">
        <f>вос!H19</f>
        <v>0</v>
      </c>
      <c r="K18" s="253">
        <f t="shared" si="0"/>
        <v>28.610000000000003</v>
      </c>
      <c r="L18" s="222"/>
    </row>
    <row r="19" spans="1:12" ht="14.1" customHeight="1" x14ac:dyDescent="0.2">
      <c r="A19" s="240">
        <v>9</v>
      </c>
      <c r="B19" s="248" t="str">
        <f>Раскл!N8</f>
        <v>Горох</v>
      </c>
      <c r="C19" s="248">
        <f>Раскл!N117</f>
        <v>107</v>
      </c>
      <c r="D19" s="253">
        <f>пон!H17</f>
        <v>2.09</v>
      </c>
      <c r="E19" s="254">
        <f>вт!H20</f>
        <v>10.370000000000001</v>
      </c>
      <c r="F19" s="254">
        <f>ср!H20</f>
        <v>0</v>
      </c>
      <c r="G19" s="253">
        <f>чет!H20</f>
        <v>0</v>
      </c>
      <c r="H19" s="257">
        <f>пят!H20</f>
        <v>0</v>
      </c>
      <c r="I19" s="256">
        <f>суб!H20</f>
        <v>0</v>
      </c>
      <c r="J19" s="256">
        <f>вос!H20</f>
        <v>0</v>
      </c>
      <c r="K19" s="253">
        <f t="shared" si="0"/>
        <v>12.46</v>
      </c>
      <c r="L19" s="222"/>
    </row>
    <row r="20" spans="1:12" ht="14.1" customHeight="1" x14ac:dyDescent="0.2">
      <c r="A20" s="247">
        <v>10</v>
      </c>
      <c r="B20" s="241" t="str">
        <f>Раскл!O8</f>
        <v>Манная</v>
      </c>
      <c r="C20" s="241">
        <f>Раскл!O117</f>
        <v>150</v>
      </c>
      <c r="D20" s="253">
        <f>пон!H18</f>
        <v>5.625</v>
      </c>
      <c r="E20" s="253">
        <f>вт!H16</f>
        <v>0</v>
      </c>
      <c r="F20" s="253">
        <f>ср!H16</f>
        <v>0</v>
      </c>
      <c r="G20" s="253">
        <f>чет!H16</f>
        <v>0</v>
      </c>
      <c r="H20" s="255">
        <f>пят!H16</f>
        <v>9.15</v>
      </c>
      <c r="I20" s="256">
        <f>суб!H16</f>
        <v>0</v>
      </c>
      <c r="J20" s="256">
        <f>вос!H16</f>
        <v>0</v>
      </c>
      <c r="K20" s="253">
        <f t="shared" si="0"/>
        <v>14.775</v>
      </c>
      <c r="L20" s="222"/>
    </row>
    <row r="21" spans="1:12" ht="14.1" customHeight="1" x14ac:dyDescent="0.2">
      <c r="A21" s="240">
        <v>11</v>
      </c>
      <c r="B21" s="248" t="str">
        <f>Раскл!P8</f>
        <v>карамель</v>
      </c>
      <c r="C21" s="260">
        <f>Раскл!P117</f>
        <v>140</v>
      </c>
      <c r="D21" s="253">
        <f>пон!H19</f>
        <v>1.5</v>
      </c>
      <c r="E21" s="254">
        <f>вт!H17</f>
        <v>0.48</v>
      </c>
      <c r="F21" s="254">
        <f>ср!H17</f>
        <v>2.44</v>
      </c>
      <c r="G21" s="253">
        <f>чет!H17</f>
        <v>2.44</v>
      </c>
      <c r="H21" s="257">
        <f>пят!H17</f>
        <v>2.44</v>
      </c>
      <c r="I21" s="256">
        <f>суб!H17</f>
        <v>2.44</v>
      </c>
      <c r="J21" s="256">
        <f>вос!H17</f>
        <v>0</v>
      </c>
      <c r="K21" s="253">
        <f t="shared" si="0"/>
        <v>11.739999999999998</v>
      </c>
      <c r="L21" s="222"/>
    </row>
    <row r="22" spans="1:12" ht="14.1" customHeight="1" x14ac:dyDescent="0.2">
      <c r="A22" s="247">
        <v>12</v>
      </c>
      <c r="B22" s="248" t="str">
        <f>Раскл!Q8</f>
        <v>Овсяная</v>
      </c>
      <c r="C22" s="248">
        <f>Раскл!Q117</f>
        <v>170</v>
      </c>
      <c r="D22" s="253">
        <f>пон!H20</f>
        <v>0</v>
      </c>
      <c r="E22" s="253">
        <f>вт!H18</f>
        <v>0</v>
      </c>
      <c r="F22" s="253">
        <f>ср!H18</f>
        <v>0</v>
      </c>
      <c r="G22" s="253">
        <f>чет!H18</f>
        <v>10.370000000000001</v>
      </c>
      <c r="H22" s="253">
        <f>пят!H18</f>
        <v>0</v>
      </c>
      <c r="I22" s="256">
        <f>суб!H18</f>
        <v>0</v>
      </c>
      <c r="J22" s="256">
        <f>вос!H18</f>
        <v>10.370000000000001</v>
      </c>
      <c r="K22" s="253">
        <f t="shared" si="0"/>
        <v>20.740000000000002</v>
      </c>
      <c r="L22" s="222"/>
    </row>
    <row r="23" spans="1:12" ht="14.1" customHeight="1" x14ac:dyDescent="0.2">
      <c r="A23" s="240">
        <v>13</v>
      </c>
      <c r="B23" s="241" t="str">
        <f>Раскл!R8</f>
        <v>Перловая</v>
      </c>
      <c r="C23" s="241">
        <f>Раскл!R117</f>
        <v>16</v>
      </c>
      <c r="D23" s="253">
        <f>пон!H21</f>
        <v>0</v>
      </c>
      <c r="E23" s="254">
        <f>вт!H21</f>
        <v>0</v>
      </c>
      <c r="F23" s="254">
        <f>ср!H21</f>
        <v>0</v>
      </c>
      <c r="G23" s="253">
        <f>чет!H21</f>
        <v>0</v>
      </c>
      <c r="H23" s="255">
        <f>пят!H21</f>
        <v>0</v>
      </c>
      <c r="I23" s="256">
        <f>суб!H21</f>
        <v>1.952</v>
      </c>
      <c r="J23" s="256">
        <f>вос!H21</f>
        <v>0</v>
      </c>
      <c r="K23" s="253">
        <f t="shared" si="0"/>
        <v>1.952</v>
      </c>
      <c r="L23" s="222"/>
    </row>
    <row r="24" spans="1:12" ht="14.1" customHeight="1" x14ac:dyDescent="0.2">
      <c r="A24" s="247">
        <v>14</v>
      </c>
      <c r="B24" s="248" t="str">
        <f>Раскл!S8</f>
        <v>Ячневая</v>
      </c>
      <c r="C24" s="248">
        <f>Раскл!S117</f>
        <v>150</v>
      </c>
      <c r="D24" s="253">
        <f>пон!H22</f>
        <v>0</v>
      </c>
      <c r="E24" s="253">
        <f>вт!H22</f>
        <v>0</v>
      </c>
      <c r="F24" s="253">
        <f>ср!H22</f>
        <v>9.15</v>
      </c>
      <c r="G24" s="253">
        <f>чет!H22</f>
        <v>0</v>
      </c>
      <c r="H24" s="257">
        <f>пят!H22</f>
        <v>0</v>
      </c>
      <c r="I24" s="256">
        <f>суб!H22</f>
        <v>9.15</v>
      </c>
      <c r="J24" s="256">
        <f>вос!H22</f>
        <v>0</v>
      </c>
      <c r="K24" s="253">
        <f t="shared" si="0"/>
        <v>18.3</v>
      </c>
      <c r="L24" s="222"/>
    </row>
    <row r="25" spans="1:12" ht="14.1" customHeight="1" x14ac:dyDescent="0.2">
      <c r="A25" s="240">
        <v>15</v>
      </c>
      <c r="B25" s="248" t="str">
        <f>Раскл!T8</f>
        <v>Пшено</v>
      </c>
      <c r="C25" s="241">
        <f>Раскл!T117</f>
        <v>82</v>
      </c>
      <c r="D25" s="253">
        <f>пон!H23</f>
        <v>0</v>
      </c>
      <c r="E25" s="254">
        <f>вт!H23</f>
        <v>10.004</v>
      </c>
      <c r="F25" s="254">
        <f>ср!H23</f>
        <v>0</v>
      </c>
      <c r="G25" s="253">
        <f>чет!H23</f>
        <v>0</v>
      </c>
      <c r="H25" s="253">
        <f>пят!H23</f>
        <v>0</v>
      </c>
      <c r="I25" s="256">
        <f>суб!H23</f>
        <v>0</v>
      </c>
      <c r="J25" s="256">
        <f>вос!H23</f>
        <v>0</v>
      </c>
      <c r="K25" s="253">
        <f t="shared" ref="K25:K80" si="1">SUM(D25:J25)</f>
        <v>10.004</v>
      </c>
      <c r="L25" s="222"/>
    </row>
    <row r="26" spans="1:12" ht="14.1" customHeight="1" x14ac:dyDescent="0.2">
      <c r="A26" s="247">
        <v>16</v>
      </c>
      <c r="B26" s="241" t="str">
        <f>Раскл!U7</f>
        <v>Макаронные изделия</v>
      </c>
      <c r="C26" s="248">
        <f>Раскл!AF117</f>
        <v>420</v>
      </c>
      <c r="D26" s="253">
        <f>пон!H24</f>
        <v>6.65</v>
      </c>
      <c r="E26" s="253">
        <f>вт!H24</f>
        <v>0</v>
      </c>
      <c r="F26" s="253">
        <f>ср!H24</f>
        <v>9.3940000000000001</v>
      </c>
      <c r="G26" s="253">
        <f>чет!H24</f>
        <v>2.44</v>
      </c>
      <c r="H26" s="255">
        <f>пят!H24</f>
        <v>9.15</v>
      </c>
      <c r="I26" s="256">
        <f>суб!H24</f>
        <v>9.15</v>
      </c>
      <c r="J26" s="256">
        <f>вос!H24</f>
        <v>2.44</v>
      </c>
      <c r="K26" s="253">
        <f t="shared" si="1"/>
        <v>39.223999999999997</v>
      </c>
      <c r="L26" s="222"/>
    </row>
    <row r="27" spans="1:12" ht="14.1" customHeight="1" x14ac:dyDescent="0.2">
      <c r="A27" s="240">
        <v>17</v>
      </c>
      <c r="B27" s="248" t="str">
        <f>Раскл!V8</f>
        <v>Свинина б/к</v>
      </c>
      <c r="C27" s="260">
        <v>112.5</v>
      </c>
      <c r="D27" s="253">
        <f>пон!H25</f>
        <v>10.6875</v>
      </c>
      <c r="E27" s="254">
        <f>вт!H25</f>
        <v>0</v>
      </c>
      <c r="F27" s="254">
        <f>ср!H25</f>
        <v>0</v>
      </c>
      <c r="G27" s="253">
        <f>чет!H25</f>
        <v>3.6599999999999997</v>
      </c>
      <c r="H27" s="257">
        <f>пят!H25</f>
        <v>13.725</v>
      </c>
      <c r="I27" s="258">
        <f>суб!H25</f>
        <v>13.725</v>
      </c>
      <c r="J27" s="256">
        <f>вос!H25</f>
        <v>22.509</v>
      </c>
      <c r="K27" s="253">
        <f t="shared" si="1"/>
        <v>64.3065</v>
      </c>
      <c r="L27" s="222"/>
    </row>
    <row r="28" spans="1:12" ht="14.1" customHeight="1" x14ac:dyDescent="0.2">
      <c r="A28" s="247">
        <v>18</v>
      </c>
      <c r="B28" s="241" t="str">
        <f>Раскл!W8</f>
        <v>Сардельки, сосиски</v>
      </c>
      <c r="C28" s="252">
        <f>Раскл!W117</f>
        <v>420</v>
      </c>
      <c r="D28" s="253">
        <f>пон!H26</f>
        <v>6</v>
      </c>
      <c r="E28" s="253">
        <f>вт!H26</f>
        <v>12.200000000000001</v>
      </c>
      <c r="F28" s="253">
        <f>ср!H26</f>
        <v>9.76</v>
      </c>
      <c r="G28" s="253">
        <f>чет!H28</f>
        <v>9.76</v>
      </c>
      <c r="H28" s="255">
        <f>пят!H28</f>
        <v>9.76</v>
      </c>
      <c r="I28" s="261">
        <f>суб!H26</f>
        <v>0</v>
      </c>
      <c r="J28" s="256">
        <f>вос!H34</f>
        <v>0</v>
      </c>
      <c r="K28" s="253">
        <f t="shared" si="1"/>
        <v>47.48</v>
      </c>
      <c r="L28" s="222"/>
    </row>
    <row r="29" spans="1:12" ht="14.1" customHeight="1" x14ac:dyDescent="0.2">
      <c r="A29" s="240">
        <v>19</v>
      </c>
      <c r="B29" s="248" t="str">
        <f>Раскл!X8</f>
        <v>Мясо птицы</v>
      </c>
      <c r="C29" s="248">
        <f>Раскл!X117</f>
        <v>300</v>
      </c>
      <c r="D29" s="262">
        <f>пон!H63</f>
        <v>0</v>
      </c>
      <c r="E29" s="263">
        <f>вт!H28</f>
        <v>18.3</v>
      </c>
      <c r="F29" s="263">
        <f>ср!H27</f>
        <v>0</v>
      </c>
      <c r="G29" s="262">
        <f>чет!H29</f>
        <v>18.3</v>
      </c>
      <c r="H29" s="264">
        <f>пят!H29</f>
        <v>0</v>
      </c>
      <c r="I29" s="265">
        <f>суб!H27</f>
        <v>0</v>
      </c>
      <c r="J29" s="266">
        <f>вос!H35</f>
        <v>0</v>
      </c>
      <c r="K29" s="262">
        <f t="shared" si="1"/>
        <v>36.6</v>
      </c>
      <c r="L29" s="222"/>
    </row>
    <row r="30" spans="1:12" ht="14.1" customHeight="1" x14ac:dyDescent="0.2">
      <c r="A30" s="247">
        <v>20</v>
      </c>
      <c r="B30" s="248" t="str">
        <f>Раскл!Y8</f>
        <v>Говядина б/к ,печень</v>
      </c>
      <c r="C30" s="248">
        <v>112.5</v>
      </c>
      <c r="D30" s="249">
        <f>пон!H27</f>
        <v>0</v>
      </c>
      <c r="E30" s="253">
        <f>вт!H27</f>
        <v>0</v>
      </c>
      <c r="F30" s="253">
        <f>ср!H28</f>
        <v>13.725</v>
      </c>
      <c r="G30" s="253">
        <f>чет!H30</f>
        <v>0</v>
      </c>
      <c r="H30" s="255">
        <f>пят!H30</f>
        <v>0</v>
      </c>
      <c r="I30" s="261">
        <f>суб!H28</f>
        <v>0</v>
      </c>
      <c r="J30" s="256">
        <f>вос!H36</f>
        <v>0</v>
      </c>
      <c r="K30" s="253">
        <f t="shared" si="1"/>
        <v>13.725</v>
      </c>
      <c r="L30" s="222"/>
    </row>
    <row r="31" spans="1:12" ht="14.1" customHeight="1" x14ac:dyDescent="0.2">
      <c r="A31" s="240">
        <v>21</v>
      </c>
      <c r="B31" s="241" t="str">
        <f>Раскл!Z8</f>
        <v>консервы рыбные</v>
      </c>
      <c r="C31" s="252">
        <f>Раскл!Z117</f>
        <v>0</v>
      </c>
      <c r="D31" s="253">
        <f>пон!H28</f>
        <v>0</v>
      </c>
      <c r="E31" s="253">
        <f>вт!H30</f>
        <v>0</v>
      </c>
      <c r="F31" s="253">
        <f>ср!H29</f>
        <v>0</v>
      </c>
      <c r="G31" s="253">
        <f>чет!H26</f>
        <v>0</v>
      </c>
      <c r="H31" s="257">
        <f>пят!H27</f>
        <v>0</v>
      </c>
      <c r="I31" s="256">
        <f>суб!H29</f>
        <v>0</v>
      </c>
      <c r="J31" s="256">
        <f>вос!H26</f>
        <v>0</v>
      </c>
      <c r="K31" s="253">
        <f t="shared" si="1"/>
        <v>0</v>
      </c>
      <c r="L31" s="222"/>
    </row>
    <row r="32" spans="1:12" ht="14.1" customHeight="1" x14ac:dyDescent="0.2">
      <c r="A32" s="247">
        <v>22</v>
      </c>
      <c r="B32" s="248" t="str">
        <f>Раскл!AA8</f>
        <v>колбаса п/к</v>
      </c>
      <c r="C32" s="260">
        <f>Раскл!AA117</f>
        <v>175</v>
      </c>
      <c r="D32" s="253">
        <f>пон!H62</f>
        <v>1.875</v>
      </c>
      <c r="E32" s="254">
        <f>вт!H62</f>
        <v>3.0500000000000003</v>
      </c>
      <c r="F32" s="254">
        <f>ср!H62</f>
        <v>3.0500000000000003</v>
      </c>
      <c r="G32" s="253">
        <f>чет!H27</f>
        <v>3.0500000000000003</v>
      </c>
      <c r="H32" s="255">
        <f>пят!H26</f>
        <v>3.0500000000000003</v>
      </c>
      <c r="I32" s="256">
        <f>суб!H62</f>
        <v>3.0500000000000003</v>
      </c>
      <c r="J32" s="256">
        <f>вос!H27</f>
        <v>3.0500000000000003</v>
      </c>
      <c r="K32" s="253">
        <f t="shared" si="1"/>
        <v>20.175000000000004</v>
      </c>
      <c r="L32" s="222"/>
    </row>
    <row r="33" spans="1:12" ht="14.1" customHeight="1" x14ac:dyDescent="0.2">
      <c r="A33" s="240">
        <v>23</v>
      </c>
      <c r="B33" s="259" t="str">
        <f>Раскл!AB8</f>
        <v xml:space="preserve">Рыба с/м </v>
      </c>
      <c r="C33" s="267">
        <f>Раскл!AB117</f>
        <v>720</v>
      </c>
      <c r="D33" s="253">
        <f>пон!H31</f>
        <v>11.4</v>
      </c>
      <c r="E33" s="253">
        <f>вт!H32</f>
        <v>14.639999999999999</v>
      </c>
      <c r="F33" s="253">
        <f>ср!H32</f>
        <v>14.639999999999999</v>
      </c>
      <c r="G33" s="253">
        <f>чет!H32</f>
        <v>14.639999999999999</v>
      </c>
      <c r="H33" s="257">
        <f>пят!H32</f>
        <v>14.639999999999999</v>
      </c>
      <c r="I33" s="256">
        <f>суб!H31</f>
        <v>14.639999999999999</v>
      </c>
      <c r="J33" s="256">
        <f>вос!H28</f>
        <v>0</v>
      </c>
      <c r="K33" s="253">
        <f t="shared" si="1"/>
        <v>84.6</v>
      </c>
      <c r="L33" s="222"/>
    </row>
    <row r="34" spans="1:12" ht="14.1" customHeight="1" x14ac:dyDescent="0.2">
      <c r="A34" s="247">
        <v>24</v>
      </c>
      <c r="B34" s="259" t="str">
        <f>Раскл!AC8</f>
        <v>сельдь</v>
      </c>
      <c r="C34" s="267">
        <f>Раскл!AC117</f>
        <v>0</v>
      </c>
      <c r="D34" s="253">
        <f>пон!H32</f>
        <v>0</v>
      </c>
      <c r="E34" s="254">
        <f>вт!H31</f>
        <v>0</v>
      </c>
      <c r="F34" s="254">
        <f>ср!H31</f>
        <v>0</v>
      </c>
      <c r="G34" s="253">
        <f>чет!H33</f>
        <v>0</v>
      </c>
      <c r="H34" s="268">
        <f>пят!H33</f>
        <v>0</v>
      </c>
      <c r="I34" s="256">
        <f>суб!H32</f>
        <v>0</v>
      </c>
      <c r="J34" s="256">
        <f>вос!H29</f>
        <v>0</v>
      </c>
      <c r="K34" s="253">
        <f t="shared" si="1"/>
        <v>0</v>
      </c>
      <c r="L34" s="222"/>
    </row>
    <row r="35" spans="1:12" ht="14.1" customHeight="1" x14ac:dyDescent="0.2">
      <c r="A35" s="240">
        <v>25</v>
      </c>
      <c r="B35" s="259" t="str">
        <f>Раскл!AD8</f>
        <v>колбаса с/к</v>
      </c>
      <c r="C35" s="259">
        <f>Раскл!AD117</f>
        <v>0</v>
      </c>
      <c r="D35" s="253">
        <f>пон!H29</f>
        <v>0</v>
      </c>
      <c r="E35" s="253">
        <f>вт!H33</f>
        <v>0</v>
      </c>
      <c r="F35" s="253">
        <f>ср!H33</f>
        <v>0</v>
      </c>
      <c r="G35" s="253">
        <f>чет!H34</f>
        <v>0</v>
      </c>
      <c r="H35" s="268">
        <f>пят!H34</f>
        <v>0</v>
      </c>
      <c r="I35" s="256">
        <f>суб!H30</f>
        <v>0</v>
      </c>
      <c r="J35" s="256">
        <f>вос!H30</f>
        <v>0</v>
      </c>
      <c r="K35" s="253">
        <f t="shared" si="1"/>
        <v>0</v>
      </c>
      <c r="L35" s="222"/>
    </row>
    <row r="36" spans="1:12" ht="14.1" customHeight="1" x14ac:dyDescent="0.2">
      <c r="A36" s="247">
        <v>26</v>
      </c>
      <c r="B36" s="259" t="str">
        <f>Раскл!AE8</f>
        <v>сало-шпик</v>
      </c>
      <c r="C36" s="259">
        <f>Раскл!AE117</f>
        <v>40</v>
      </c>
      <c r="D36" s="253">
        <f>пон!H30</f>
        <v>1.9</v>
      </c>
      <c r="E36" s="254">
        <f>вт!H29</f>
        <v>0</v>
      </c>
      <c r="F36" s="254">
        <f>ср!H30</f>
        <v>0</v>
      </c>
      <c r="G36" s="253">
        <f>чет!H31</f>
        <v>0</v>
      </c>
      <c r="H36" s="268">
        <f>пят!H31</f>
        <v>0</v>
      </c>
      <c r="I36" s="258">
        <f>суб!H33</f>
        <v>2.44</v>
      </c>
      <c r="J36" s="256">
        <f>вос!H37</f>
        <v>0</v>
      </c>
      <c r="K36" s="253">
        <f t="shared" si="1"/>
        <v>4.34</v>
      </c>
      <c r="L36" s="222"/>
    </row>
    <row r="37" spans="1:12" ht="14.1" customHeight="1" x14ac:dyDescent="0.2">
      <c r="A37" s="240">
        <v>27</v>
      </c>
      <c r="B37" s="241" t="str">
        <f>Раскл!AF8</f>
        <v>Масло коровье</v>
      </c>
      <c r="C37" s="241">
        <f>Раскл!AF117</f>
        <v>420</v>
      </c>
      <c r="D37" s="253">
        <f>пон!H36</f>
        <v>5.3999999999999995</v>
      </c>
      <c r="E37" s="253">
        <f>вт!H37</f>
        <v>7.3199999999999994</v>
      </c>
      <c r="F37" s="253">
        <f>ср!H37</f>
        <v>7.3199999999999994</v>
      </c>
      <c r="G37" s="253">
        <f>чет!H38</f>
        <v>7.3199999999999994</v>
      </c>
      <c r="H37" s="268">
        <f>пят!H38</f>
        <v>7.3199999999999994</v>
      </c>
      <c r="I37" s="261">
        <f>суб!H37</f>
        <v>7.3199999999999994</v>
      </c>
      <c r="J37" s="256">
        <f>вос!H38</f>
        <v>7.3199999999999994</v>
      </c>
      <c r="K37" s="253">
        <f t="shared" si="1"/>
        <v>49.32</v>
      </c>
      <c r="L37" s="222"/>
    </row>
    <row r="38" spans="1:12" ht="14.1" customHeight="1" x14ac:dyDescent="0.2">
      <c r="A38" s="247">
        <v>28</v>
      </c>
      <c r="B38" s="248" t="str">
        <f>Раскл!AG8</f>
        <v>Масло растительное</v>
      </c>
      <c r="C38" s="260">
        <f>Раскл!AG117</f>
        <v>212</v>
      </c>
      <c r="D38" s="253">
        <f>пон!H37</f>
        <v>2.75</v>
      </c>
      <c r="E38" s="254">
        <f>вт!H38</f>
        <v>3.6599999999999997</v>
      </c>
      <c r="F38" s="254">
        <f>ср!H38</f>
        <v>3.6599999999999997</v>
      </c>
      <c r="G38" s="253">
        <f>чет!H39</f>
        <v>3.6599999999999997</v>
      </c>
      <c r="H38" s="255">
        <f>пят!H39</f>
        <v>3.66</v>
      </c>
      <c r="I38" s="261">
        <f>суб!H38</f>
        <v>5.1240000000000006</v>
      </c>
      <c r="J38" s="256">
        <f>вос!H39</f>
        <v>2.44</v>
      </c>
      <c r="K38" s="253">
        <f t="shared" si="1"/>
        <v>24.954000000000004</v>
      </c>
      <c r="L38" s="222"/>
    </row>
    <row r="39" spans="1:12" ht="14.1" customHeight="1" x14ac:dyDescent="0.2">
      <c r="A39" s="240">
        <v>29</v>
      </c>
      <c r="B39" s="248" t="str">
        <f>Раскл!AH7</f>
        <v>Сахар</v>
      </c>
      <c r="C39" s="248">
        <f>Раскл!AH117</f>
        <v>490</v>
      </c>
      <c r="D39" s="253">
        <f>пон!H38</f>
        <v>6.15</v>
      </c>
      <c r="E39" s="253">
        <f>вт!H39</f>
        <v>8.5400000000000009</v>
      </c>
      <c r="F39" s="253">
        <f>ср!H39</f>
        <v>8.5400000000000009</v>
      </c>
      <c r="G39" s="253">
        <f>чет!H40</f>
        <v>8.5399999999999991</v>
      </c>
      <c r="H39" s="257">
        <f>пят!H40</f>
        <v>8.5400000000000009</v>
      </c>
      <c r="I39" s="256">
        <f>суб!H39</f>
        <v>8.5400000000000009</v>
      </c>
      <c r="J39" s="256">
        <f>вос!H40</f>
        <v>8.5400000000000009</v>
      </c>
      <c r="K39" s="253">
        <f t="shared" si="1"/>
        <v>57.39</v>
      </c>
      <c r="L39" s="222"/>
    </row>
    <row r="40" spans="1:12" ht="14.1" customHeight="1" x14ac:dyDescent="0.2">
      <c r="A40" s="247">
        <v>30</v>
      </c>
      <c r="B40" s="248" t="str">
        <f>Раскл!AI7</f>
        <v>Чай</v>
      </c>
      <c r="C40" s="248">
        <f>Раскл!AI117</f>
        <v>7</v>
      </c>
      <c r="D40" s="253">
        <f>пон!H39</f>
        <v>9.5000000000000001E-2</v>
      </c>
      <c r="E40" s="254">
        <f>вт!H40</f>
        <v>0.122</v>
      </c>
      <c r="F40" s="254">
        <f>ср!H40</f>
        <v>0.122</v>
      </c>
      <c r="G40" s="253">
        <f>чет!H41</f>
        <v>0.122</v>
      </c>
      <c r="H40" s="269">
        <f>пят!H41</f>
        <v>0.122</v>
      </c>
      <c r="I40" s="256">
        <f>суб!H40</f>
        <v>0.122</v>
      </c>
      <c r="J40" s="256">
        <f>вос!H41</f>
        <v>0.122</v>
      </c>
      <c r="K40" s="253">
        <f t="shared" si="1"/>
        <v>0.82699999999999996</v>
      </c>
      <c r="L40" s="222"/>
    </row>
    <row r="41" spans="1:12" ht="14.1" customHeight="1" x14ac:dyDescent="0.2">
      <c r="A41" s="240">
        <v>31</v>
      </c>
      <c r="B41" s="248" t="str">
        <f>Раскл!AJ7</f>
        <v>сыр плавленный</v>
      </c>
      <c r="C41" s="248">
        <f>Раскл!AJ117</f>
        <v>105</v>
      </c>
      <c r="D41" s="253">
        <f>пон!H40</f>
        <v>1.6625000000000001</v>
      </c>
      <c r="E41" s="253">
        <f>вт!H41</f>
        <v>2.1350000000000002</v>
      </c>
      <c r="F41" s="253">
        <f>ср!H41</f>
        <v>2.1350000000000002</v>
      </c>
      <c r="G41" s="253">
        <f>чет!H42</f>
        <v>2.1350000000000002</v>
      </c>
      <c r="H41" s="269">
        <f>пят!H42</f>
        <v>2.1350000000000002</v>
      </c>
      <c r="I41" s="256">
        <f>суб!H41</f>
        <v>2.1350000000000002</v>
      </c>
      <c r="J41" s="256">
        <f>вос!H42</f>
        <v>0</v>
      </c>
      <c r="K41" s="253">
        <f t="shared" si="1"/>
        <v>12.3375</v>
      </c>
      <c r="L41" s="222"/>
    </row>
    <row r="42" spans="1:12" ht="14.1" customHeight="1" x14ac:dyDescent="0.2">
      <c r="A42" s="247">
        <v>32</v>
      </c>
      <c r="B42" s="248" t="str">
        <f>Раскл!AK7</f>
        <v>Соль йодированная</v>
      </c>
      <c r="C42" s="248">
        <f>Раскл!AK117</f>
        <v>140</v>
      </c>
      <c r="D42" s="253">
        <f>пон!H41</f>
        <v>1.8</v>
      </c>
      <c r="E42" s="254">
        <f>вт!H42</f>
        <v>2.44</v>
      </c>
      <c r="F42" s="254">
        <f>ср!H42</f>
        <v>2.44</v>
      </c>
      <c r="G42" s="253">
        <f>чет!H43</f>
        <v>2.44</v>
      </c>
      <c r="H42" s="257">
        <f>пят!H43</f>
        <v>2.44</v>
      </c>
      <c r="I42" s="256">
        <f>суб!H42</f>
        <v>2.44</v>
      </c>
      <c r="J42" s="256">
        <f>вос!H43</f>
        <v>2.44</v>
      </c>
      <c r="K42" s="253">
        <f t="shared" si="1"/>
        <v>16.439999999999998</v>
      </c>
      <c r="L42" s="222"/>
    </row>
    <row r="43" spans="1:12" ht="14.1" customHeight="1" x14ac:dyDescent="0.2">
      <c r="A43" s="240">
        <v>33</v>
      </c>
      <c r="B43" s="259" t="str">
        <f>Раскл!AL8</f>
        <v>Картофель</v>
      </c>
      <c r="C43" s="241">
        <f>Раскл!AL117</f>
        <v>2457</v>
      </c>
      <c r="D43" s="253">
        <f>пон!H42</f>
        <v>26.6</v>
      </c>
      <c r="E43" s="260">
        <f>вт!H43</f>
        <v>48.677999999999997</v>
      </c>
      <c r="F43" s="253">
        <f>ср!H43</f>
        <v>38.43</v>
      </c>
      <c r="G43" s="262">
        <f>чет!H44</f>
        <v>33.549999999999997</v>
      </c>
      <c r="H43" s="248">
        <f>пят!H44</f>
        <v>38.795999999999999</v>
      </c>
      <c r="I43" s="270">
        <f>суб!H43</f>
        <v>41.48</v>
      </c>
      <c r="J43" s="270">
        <f>вос!H44</f>
        <v>64.660000000000011</v>
      </c>
      <c r="K43" s="253">
        <f t="shared" si="1"/>
        <v>292.19399999999996</v>
      </c>
      <c r="L43" s="222"/>
    </row>
    <row r="44" spans="1:12" ht="14.1" customHeight="1" x14ac:dyDescent="0.2">
      <c r="A44" s="247">
        <v>34</v>
      </c>
      <c r="B44" s="248" t="str">
        <f>Раскл!AM8</f>
        <v>Свекла</v>
      </c>
      <c r="C44" s="248">
        <f>Раскл!AM117</f>
        <v>122</v>
      </c>
      <c r="D44" s="253">
        <f>пон!H43</f>
        <v>0</v>
      </c>
      <c r="E44" s="271">
        <f>вт!H44</f>
        <v>0</v>
      </c>
      <c r="F44" s="254">
        <f>ср!H44</f>
        <v>8.5400000000000009</v>
      </c>
      <c r="G44" s="253">
        <f>чет!H45</f>
        <v>0</v>
      </c>
      <c r="H44" s="255">
        <f>пят!H45</f>
        <v>0</v>
      </c>
      <c r="I44" s="258">
        <f>суб!H44</f>
        <v>0</v>
      </c>
      <c r="J44" s="256">
        <f>вос!H45</f>
        <v>6.3439999999999994</v>
      </c>
      <c r="K44" s="253">
        <f t="shared" si="1"/>
        <v>14.884</v>
      </c>
      <c r="L44" s="222"/>
    </row>
    <row r="45" spans="1:12" ht="14.1" customHeight="1" x14ac:dyDescent="0.2">
      <c r="A45" s="240">
        <v>35</v>
      </c>
      <c r="B45" s="248" t="str">
        <f>Раскл!AN8</f>
        <v>Капуста (капуста квашенная)</v>
      </c>
      <c r="C45" s="241">
        <f>Раскл!AN117</f>
        <v>349</v>
      </c>
      <c r="D45" s="253">
        <f>пон!H44</f>
        <v>12.35</v>
      </c>
      <c r="E45" s="271">
        <f>вт!H45</f>
        <v>0</v>
      </c>
      <c r="F45" s="253">
        <f>ср!H45</f>
        <v>5.9780000000000006</v>
      </c>
      <c r="G45" s="253">
        <f>чет!H46</f>
        <v>0</v>
      </c>
      <c r="H45" s="257">
        <f>пят!H46</f>
        <v>0</v>
      </c>
      <c r="I45" s="261">
        <f>суб!H45</f>
        <v>12.200000000000001</v>
      </c>
      <c r="J45" s="256">
        <f>вос!H46</f>
        <v>8.5400000000000009</v>
      </c>
      <c r="K45" s="253">
        <f t="shared" si="1"/>
        <v>39.067999999999998</v>
      </c>
      <c r="L45" s="222"/>
    </row>
    <row r="46" spans="1:12" ht="14.1" customHeight="1" x14ac:dyDescent="0.2">
      <c r="A46" s="247">
        <v>36</v>
      </c>
      <c r="B46" s="259" t="str">
        <f>Раскл!AO8</f>
        <v>Помидоры консерв.(свежие)</v>
      </c>
      <c r="C46" s="248">
        <f>Раскл!AO117</f>
        <v>210</v>
      </c>
      <c r="D46" s="253">
        <f>пон!H45</f>
        <v>0</v>
      </c>
      <c r="E46" s="271">
        <f>вт!H46</f>
        <v>8.5400000000000009</v>
      </c>
      <c r="F46" s="271">
        <f>ср!H46</f>
        <v>0</v>
      </c>
      <c r="G46" s="253">
        <f>чет!H47</f>
        <v>9.76</v>
      </c>
      <c r="H46" s="255">
        <f>пят!H47</f>
        <v>0</v>
      </c>
      <c r="I46" s="261">
        <f>суб!H46</f>
        <v>0</v>
      </c>
      <c r="J46" s="256">
        <f>вос!H47</f>
        <v>7.3199999999999994</v>
      </c>
      <c r="K46" s="253">
        <f t="shared" si="1"/>
        <v>25.62</v>
      </c>
      <c r="L46" s="222"/>
    </row>
    <row r="47" spans="1:12" ht="14.1" customHeight="1" x14ac:dyDescent="0.2">
      <c r="A47" s="240">
        <v>37</v>
      </c>
      <c r="B47" s="219" t="str">
        <f>Раскл!AP8</f>
        <v>Огурцы свежие(соленые)</v>
      </c>
      <c r="C47" s="241">
        <f>Раскл!AP117</f>
        <v>154</v>
      </c>
      <c r="D47" s="253">
        <f>пон!H46</f>
        <v>0</v>
      </c>
      <c r="E47" s="271">
        <f>вт!H47</f>
        <v>0</v>
      </c>
      <c r="F47" s="253">
        <f>ср!H47</f>
        <v>17.080000000000002</v>
      </c>
      <c r="G47" s="253">
        <f>чет!H48</f>
        <v>0</v>
      </c>
      <c r="H47" s="253">
        <f>пят!H48</f>
        <v>0</v>
      </c>
      <c r="I47" s="261">
        <f>суб!H47</f>
        <v>1.708</v>
      </c>
      <c r="J47" s="256">
        <f>вос!H48</f>
        <v>0</v>
      </c>
      <c r="K47" s="253">
        <f t="shared" si="1"/>
        <v>18.788</v>
      </c>
      <c r="L47" s="222"/>
    </row>
    <row r="48" spans="1:12" ht="14.1" customHeight="1" x14ac:dyDescent="0.2">
      <c r="A48" s="247">
        <v>38</v>
      </c>
      <c r="B48" s="272" t="str">
        <f>Раскл!AQ8</f>
        <v>Морковь</v>
      </c>
      <c r="C48" s="248">
        <f>Раскл!AQ117</f>
        <v>477</v>
      </c>
      <c r="D48" s="253">
        <f>пон!H47</f>
        <v>6.3650000000000002</v>
      </c>
      <c r="E48" s="271">
        <f>вт!H48</f>
        <v>6.3440000000000003</v>
      </c>
      <c r="F48" s="254">
        <f>ср!H48</f>
        <v>2.806</v>
      </c>
      <c r="G48" s="253">
        <f>чет!H49</f>
        <v>9.15</v>
      </c>
      <c r="H48" s="255">
        <f>пят!H49</f>
        <v>20.983999999999998</v>
      </c>
      <c r="I48" s="256">
        <f>суб!H48</f>
        <v>4.2699999999999996</v>
      </c>
      <c r="J48" s="256">
        <f>вос!H49</f>
        <v>6.4660000000000002</v>
      </c>
      <c r="K48" s="253">
        <f t="shared" si="1"/>
        <v>56.384999999999998</v>
      </c>
      <c r="L48" s="222"/>
    </row>
    <row r="49" spans="1:12" ht="14.1" customHeight="1" x14ac:dyDescent="0.2">
      <c r="A49" s="240">
        <v>39</v>
      </c>
      <c r="B49" s="273" t="str">
        <f>Раскл!AR8</f>
        <v>Лук репчатый</v>
      </c>
      <c r="C49" s="259">
        <f>Раскл!AR117</f>
        <v>313</v>
      </c>
      <c r="D49" s="253">
        <f>пон!H48</f>
        <v>5.2250000000000005</v>
      </c>
      <c r="E49" s="271">
        <f>вт!H49</f>
        <v>4.3920000000000003</v>
      </c>
      <c r="F49" s="253">
        <f>ср!H49</f>
        <v>2.806</v>
      </c>
      <c r="G49" s="253">
        <f>чет!H50</f>
        <v>5.4899999999999993</v>
      </c>
      <c r="H49" s="257">
        <f>пят!H50</f>
        <v>8.4179999999999993</v>
      </c>
      <c r="I49" s="256">
        <f>суб!H49</f>
        <v>5.49</v>
      </c>
      <c r="J49" s="256">
        <f>вос!H50</f>
        <v>4.88</v>
      </c>
      <c r="K49" s="253">
        <f t="shared" si="1"/>
        <v>36.701000000000001</v>
      </c>
      <c r="L49" s="222"/>
    </row>
    <row r="50" spans="1:12" ht="14.1" customHeight="1" x14ac:dyDescent="0.2">
      <c r="A50" s="247">
        <v>40</v>
      </c>
      <c r="B50" s="248" t="str">
        <f>Раскл!AS8</f>
        <v>Чеснок</v>
      </c>
      <c r="C50" s="248">
        <f>Раскл!AS117</f>
        <v>27</v>
      </c>
      <c r="D50" s="262">
        <f>пон!H49</f>
        <v>0.19</v>
      </c>
      <c r="E50" s="274">
        <f>вт!H50</f>
        <v>0.24399999999999999</v>
      </c>
      <c r="F50" s="262">
        <f>ср!H50</f>
        <v>0.61</v>
      </c>
      <c r="G50" s="262">
        <f>чет!H51</f>
        <v>0</v>
      </c>
      <c r="H50" s="264">
        <f>пят!H51</f>
        <v>0.48799999999999999</v>
      </c>
      <c r="I50" s="266">
        <f>суб!H50</f>
        <v>1.0979999999999999</v>
      </c>
      <c r="J50" s="266">
        <f>вос!H51</f>
        <v>0.61</v>
      </c>
      <c r="K50" s="262">
        <f t="shared" si="1"/>
        <v>3.2399999999999998</v>
      </c>
      <c r="L50" s="222"/>
    </row>
    <row r="51" spans="1:12" ht="14.1" customHeight="1" x14ac:dyDescent="0.2">
      <c r="A51" s="240">
        <v>41</v>
      </c>
      <c r="B51" s="273" t="str">
        <f>Раскл!AT8</f>
        <v>Горошек, фасоль, кукуруза консервированные</v>
      </c>
      <c r="C51" s="259">
        <f>Раскл!AT117</f>
        <v>190</v>
      </c>
      <c r="D51" s="253">
        <f>пон!H50</f>
        <v>1.5</v>
      </c>
      <c r="E51" s="271">
        <f>вт!H51</f>
        <v>2.44</v>
      </c>
      <c r="F51" s="253">
        <f>ср!H51</f>
        <v>2.44</v>
      </c>
      <c r="G51" s="253">
        <f>чет!H52</f>
        <v>4.88</v>
      </c>
      <c r="H51" s="257">
        <f>пят!H52</f>
        <v>2.44</v>
      </c>
      <c r="I51" s="256">
        <f>суб!H51</f>
        <v>4.88</v>
      </c>
      <c r="J51" s="256">
        <f>вос!H52</f>
        <v>3.66</v>
      </c>
      <c r="K51" s="253">
        <f t="shared" si="1"/>
        <v>22.24</v>
      </c>
      <c r="L51" s="222"/>
    </row>
    <row r="52" spans="1:12" ht="14.1" customHeight="1" x14ac:dyDescent="0.2">
      <c r="A52" s="247">
        <v>42</v>
      </c>
      <c r="B52" s="273" t="str">
        <f>Раскл!AU8</f>
        <v>Томат - паста</v>
      </c>
      <c r="C52" s="259">
        <f>Раскл!AU117</f>
        <v>43</v>
      </c>
      <c r="D52" s="262">
        <f>пон!H51</f>
        <v>0.54</v>
      </c>
      <c r="E52" s="274">
        <f>вт!H52</f>
        <v>0.73199999999999998</v>
      </c>
      <c r="F52" s="262">
        <f>ср!H52</f>
        <v>0.73199999999999998</v>
      </c>
      <c r="G52" s="262">
        <f>чет!H53</f>
        <v>0.73199999999999998</v>
      </c>
      <c r="H52" s="264">
        <f>пят!H53</f>
        <v>0.73199999999999998</v>
      </c>
      <c r="I52" s="266">
        <f>суб!H52</f>
        <v>0.73199999999999998</v>
      </c>
      <c r="J52" s="266">
        <f>вос!H53</f>
        <v>0.73199999999999998</v>
      </c>
      <c r="K52" s="262">
        <f t="shared" si="1"/>
        <v>4.9320000000000004</v>
      </c>
      <c r="L52" s="222"/>
    </row>
    <row r="53" spans="1:12" ht="14.1" customHeight="1" x14ac:dyDescent="0.2">
      <c r="A53" s="240">
        <v>43</v>
      </c>
      <c r="B53" s="273" t="str">
        <f>Раскл!AV8</f>
        <v>Лавровый лист</v>
      </c>
      <c r="C53" s="259">
        <f>Раскл!AV117</f>
        <v>1.4</v>
      </c>
      <c r="D53" s="262">
        <f>пон!H52</f>
        <v>1.8000000000000002E-2</v>
      </c>
      <c r="E53" s="274">
        <f>вт!H53</f>
        <v>2.4400000000000002E-2</v>
      </c>
      <c r="F53" s="262">
        <f>ср!H53</f>
        <v>2.4400000000000002E-2</v>
      </c>
      <c r="G53" s="262">
        <f>чет!H54</f>
        <v>2.4400000000000002E-2</v>
      </c>
      <c r="H53" s="264">
        <f>пят!H54</f>
        <v>2.4400000000000002E-2</v>
      </c>
      <c r="I53" s="266">
        <f>суб!H53</f>
        <v>2.4400000000000002E-2</v>
      </c>
      <c r="J53" s="266">
        <f>вос!H54</f>
        <v>2.4400000000000002E-2</v>
      </c>
      <c r="K53" s="262">
        <f t="shared" si="1"/>
        <v>0.16440000000000002</v>
      </c>
      <c r="L53" s="222"/>
    </row>
    <row r="54" spans="1:12" ht="14.1" customHeight="1" x14ac:dyDescent="0.2">
      <c r="A54" s="247">
        <v>44</v>
      </c>
      <c r="B54" s="273" t="str">
        <f>Раскл!AW8</f>
        <v>Перец</v>
      </c>
      <c r="C54" s="259">
        <f>Раскл!AW117</f>
        <v>2.1</v>
      </c>
      <c r="D54" s="262">
        <f>пон!H53</f>
        <v>2.6999999999999996E-2</v>
      </c>
      <c r="E54" s="274">
        <f>вт!H54</f>
        <v>3.6599999999999994E-2</v>
      </c>
      <c r="F54" s="262">
        <f>ср!H54</f>
        <v>3.6599999999999994E-2</v>
      </c>
      <c r="G54" s="262">
        <f>чет!H55</f>
        <v>3.6599999999999994E-2</v>
      </c>
      <c r="H54" s="264">
        <f>пят!H55</f>
        <v>3.6599999999999994E-2</v>
      </c>
      <c r="I54" s="266">
        <f>суб!H54</f>
        <v>3.6599999999999994E-2</v>
      </c>
      <c r="J54" s="266">
        <f>вос!H55</f>
        <v>3.6599999999999994E-2</v>
      </c>
      <c r="K54" s="262">
        <f t="shared" si="1"/>
        <v>0.24659999999999996</v>
      </c>
      <c r="L54" s="222"/>
    </row>
    <row r="55" spans="1:12" ht="14.1" customHeight="1" x14ac:dyDescent="0.2">
      <c r="A55" s="240">
        <v>45</v>
      </c>
      <c r="B55" s="273" t="str">
        <f>Раскл!AX8</f>
        <v>Уксус</v>
      </c>
      <c r="C55" s="259">
        <f>Раскл!AX117</f>
        <v>14</v>
      </c>
      <c r="D55" s="262">
        <f>пон!H54</f>
        <v>0.18</v>
      </c>
      <c r="E55" s="274">
        <f>вт!H55</f>
        <v>0.24399999999999999</v>
      </c>
      <c r="F55" s="262">
        <f>ср!H55</f>
        <v>0.24399999999999999</v>
      </c>
      <c r="G55" s="262">
        <f>чет!H56</f>
        <v>0.24399999999999999</v>
      </c>
      <c r="H55" s="264">
        <f>пят!H56</f>
        <v>0.24399999999999999</v>
      </c>
      <c r="I55" s="266">
        <f>суб!H55</f>
        <v>0.24399999999999999</v>
      </c>
      <c r="J55" s="266">
        <f>вос!H56</f>
        <v>0.24399999999999999</v>
      </c>
      <c r="K55" s="262">
        <f t="shared" si="1"/>
        <v>1.6439999999999999</v>
      </c>
      <c r="L55" s="222"/>
    </row>
    <row r="56" spans="1:12" ht="14.1" customHeight="1" x14ac:dyDescent="0.2">
      <c r="A56" s="247">
        <v>46</v>
      </c>
      <c r="B56" s="273" t="str">
        <f>Раскл!AY8</f>
        <v>Горчичный порошок</v>
      </c>
      <c r="C56" s="259">
        <f>Раскл!AY117</f>
        <v>3.5</v>
      </c>
      <c r="D56" s="262">
        <f>пон!H55</f>
        <v>4.4999999999999998E-2</v>
      </c>
      <c r="E56" s="274">
        <f>вт!H56</f>
        <v>6.0999999999999999E-2</v>
      </c>
      <c r="F56" s="262">
        <f>ср!H56</f>
        <v>6.0999999999999999E-2</v>
      </c>
      <c r="G56" s="262">
        <f>чет!H57</f>
        <v>6.0999999999999999E-2</v>
      </c>
      <c r="H56" s="264">
        <f>пят!H57</f>
        <v>6.0999999999999999E-2</v>
      </c>
      <c r="I56" s="266">
        <f>суб!H56</f>
        <v>6.0999999999999999E-2</v>
      </c>
      <c r="J56" s="266">
        <f>вос!H57</f>
        <v>6.0999999999999999E-2</v>
      </c>
      <c r="K56" s="262">
        <f t="shared" si="1"/>
        <v>0.41099999999999998</v>
      </c>
      <c r="L56" s="222"/>
    </row>
    <row r="57" spans="1:12" ht="14.1" customHeight="1" x14ac:dyDescent="0.2">
      <c r="A57" s="240">
        <v>47</v>
      </c>
      <c r="B57" s="273" t="str">
        <f>Раскл!AZ8</f>
        <v>Кофе растворимый</v>
      </c>
      <c r="C57" s="271">
        <f>Раскл!AZ117</f>
        <v>10.5</v>
      </c>
      <c r="D57" s="262">
        <f>пон!H56</f>
        <v>0.1125</v>
      </c>
      <c r="E57" s="274">
        <f>вт!H57</f>
        <v>0.183</v>
      </c>
      <c r="F57" s="262">
        <f>ср!H57</f>
        <v>0.183</v>
      </c>
      <c r="G57" s="262">
        <f>чет!H58</f>
        <v>0.183</v>
      </c>
      <c r="H57" s="264">
        <f>пят!H58</f>
        <v>0.183</v>
      </c>
      <c r="I57" s="266">
        <f>суб!H57</f>
        <v>0.183</v>
      </c>
      <c r="J57" s="266">
        <f>вос!H58</f>
        <v>0.183</v>
      </c>
      <c r="K57" s="262">
        <f t="shared" si="1"/>
        <v>1.2105000000000001</v>
      </c>
      <c r="L57" s="222"/>
    </row>
    <row r="58" spans="1:12" ht="14.1" customHeight="1" x14ac:dyDescent="0.2">
      <c r="A58" s="247">
        <v>48</v>
      </c>
      <c r="B58" s="273" t="str">
        <f>Раскл!BA8</f>
        <v xml:space="preserve">Консервы овощ. закусочные, лечо </v>
      </c>
      <c r="C58" s="259">
        <f>Раскл!BA117</f>
        <v>150</v>
      </c>
      <c r="D58" s="249">
        <f>пон!H59</f>
        <v>3.5625</v>
      </c>
      <c r="E58" s="271">
        <f>вт!H63</f>
        <v>0</v>
      </c>
      <c r="F58" s="253">
        <f>ср!H63</f>
        <v>4.5750000000000002</v>
      </c>
      <c r="G58" s="253">
        <f>чет!H59</f>
        <v>0</v>
      </c>
      <c r="H58" s="257">
        <f>пят!H63</f>
        <v>4.5750000000000002</v>
      </c>
      <c r="I58" s="256">
        <f>суб!H63</f>
        <v>0</v>
      </c>
      <c r="J58" s="256">
        <f>вос!H63</f>
        <v>4.5750000000000002</v>
      </c>
      <c r="K58" s="249">
        <f t="shared" si="1"/>
        <v>17.287499999999998</v>
      </c>
      <c r="L58" s="222"/>
    </row>
    <row r="59" spans="1:12" ht="14.1" customHeight="1" x14ac:dyDescent="0.2">
      <c r="A59" s="240">
        <v>49</v>
      </c>
      <c r="B59" s="273" t="str">
        <f>Раскл!BB8</f>
        <v>Зелень</v>
      </c>
      <c r="C59" s="259">
        <f>Раскл!BB117</f>
        <v>0</v>
      </c>
      <c r="D59" s="249">
        <f>пон!H58</f>
        <v>0</v>
      </c>
      <c r="E59" s="242">
        <f>вт!H59</f>
        <v>0</v>
      </c>
      <c r="F59" s="249">
        <f>ср!H59</f>
        <v>0</v>
      </c>
      <c r="G59" s="249">
        <f>чет!H60</f>
        <v>0</v>
      </c>
      <c r="H59" s="250">
        <f>пят!H60</f>
        <v>0</v>
      </c>
      <c r="I59" s="251">
        <f>суб!H59</f>
        <v>0</v>
      </c>
      <c r="J59" s="251">
        <f>вос!H60</f>
        <v>0</v>
      </c>
      <c r="K59" s="249">
        <f t="shared" si="1"/>
        <v>0</v>
      </c>
      <c r="L59" s="222"/>
    </row>
    <row r="60" spans="1:12" ht="14.1" customHeight="1" x14ac:dyDescent="0.2">
      <c r="A60" s="247">
        <v>50</v>
      </c>
      <c r="B60" s="273" t="str">
        <f>Раскл!BC8</f>
        <v>яйцо</v>
      </c>
      <c r="C60" s="259">
        <f>Раскл!BC117</f>
        <v>6</v>
      </c>
      <c r="D60" s="260">
        <f>пон!H60</f>
        <v>75</v>
      </c>
      <c r="E60" s="267">
        <f>вт!H60</f>
        <v>122</v>
      </c>
      <c r="F60" s="260">
        <f>ср!H60</f>
        <v>122</v>
      </c>
      <c r="G60" s="260">
        <f>чет!H62</f>
        <v>122</v>
      </c>
      <c r="H60" s="275">
        <f>пят!H61</f>
        <v>0</v>
      </c>
      <c r="I60" s="276">
        <f>суб!H60</f>
        <v>122</v>
      </c>
      <c r="J60" s="276">
        <f>вос!H61</f>
        <v>122</v>
      </c>
      <c r="K60" s="260">
        <f t="shared" si="1"/>
        <v>685</v>
      </c>
      <c r="L60" s="222"/>
    </row>
    <row r="61" spans="1:12" ht="14.1" customHeight="1" x14ac:dyDescent="0.2">
      <c r="A61" s="240">
        <v>51</v>
      </c>
      <c r="B61" s="273" t="str">
        <f>Раскл!BD8</f>
        <v>Молоко коровье</v>
      </c>
      <c r="C61" s="259">
        <f>Раскл!BD117</f>
        <v>1420</v>
      </c>
      <c r="D61" s="253">
        <f>пон!H61</f>
        <v>15</v>
      </c>
      <c r="E61" s="271">
        <f>вт!H61</f>
        <v>24.400000000000002</v>
      </c>
      <c r="F61" s="253">
        <f>ср!H61</f>
        <v>24.400000000000002</v>
      </c>
      <c r="G61" s="253">
        <f>чет!H63</f>
        <v>24.400000000000002</v>
      </c>
      <c r="H61" s="257">
        <f>пят!H62</f>
        <v>26.84</v>
      </c>
      <c r="I61" s="256">
        <f>суб!H61</f>
        <v>24.400000000000002</v>
      </c>
      <c r="J61" s="256">
        <f>вос!H62</f>
        <v>24.400000000000002</v>
      </c>
      <c r="K61" s="253">
        <f t="shared" si="1"/>
        <v>163.84000000000003</v>
      </c>
      <c r="L61" s="222"/>
    </row>
    <row r="62" spans="1:12" ht="14.1" customHeight="1" x14ac:dyDescent="0.2">
      <c r="A62" s="247">
        <v>52</v>
      </c>
      <c r="B62" s="273" t="str">
        <f>Раскл!BE8</f>
        <v>Сок п/я</v>
      </c>
      <c r="C62" s="259">
        <f>Раскл!BE117</f>
        <v>1400</v>
      </c>
      <c r="D62" s="253">
        <f>пон!H57</f>
        <v>19</v>
      </c>
      <c r="E62" s="271">
        <f>вт!H58</f>
        <v>24.400000000000002</v>
      </c>
      <c r="F62" s="253">
        <f>ср!H58</f>
        <v>24.400000000000002</v>
      </c>
      <c r="G62" s="253">
        <f>чет!H61</f>
        <v>24.400000000000002</v>
      </c>
      <c r="H62" s="257">
        <f>пят!H59</f>
        <v>24.400000000000002</v>
      </c>
      <c r="I62" s="256">
        <f>суб!H58</f>
        <v>24.400000000000002</v>
      </c>
      <c r="J62" s="256">
        <f>вос!H59</f>
        <v>24.400000000000002</v>
      </c>
      <c r="K62" s="253">
        <f t="shared" si="1"/>
        <v>165.40000000000003</v>
      </c>
      <c r="L62" s="222"/>
    </row>
    <row r="63" spans="1:12" ht="14.1" customHeight="1" x14ac:dyDescent="0.2">
      <c r="A63" s="240">
        <v>53</v>
      </c>
      <c r="B63" s="273" t="str">
        <f>Раскл!BF8</f>
        <v xml:space="preserve">изюм </v>
      </c>
      <c r="C63" s="259">
        <f>Раскл!BF117</f>
        <v>56</v>
      </c>
      <c r="D63" s="262">
        <f>пон!H64</f>
        <v>0.76</v>
      </c>
      <c r="E63" s="274">
        <f>вт!H64</f>
        <v>0.97599999999999998</v>
      </c>
      <c r="F63" s="262">
        <f>ср!H64</f>
        <v>0.97599999999999998</v>
      </c>
      <c r="G63" s="262">
        <f>чет!H64</f>
        <v>0.97599999999999998</v>
      </c>
      <c r="H63" s="264">
        <f>пят!H64</f>
        <v>0.97599999999999998</v>
      </c>
      <c r="I63" s="266">
        <f>суб!H64</f>
        <v>0.97599999999999998</v>
      </c>
      <c r="J63" s="266">
        <f>вос!H64</f>
        <v>0.97599999999999998</v>
      </c>
      <c r="K63" s="262">
        <f t="shared" si="1"/>
        <v>6.6159999999999997</v>
      </c>
      <c r="L63" s="222"/>
    </row>
    <row r="64" spans="1:12" ht="14.1" customHeight="1" x14ac:dyDescent="0.2">
      <c r="A64" s="247">
        <v>54</v>
      </c>
      <c r="B64" s="273" t="str">
        <f>Раскл!BG8</f>
        <v>курага</v>
      </c>
      <c r="C64" s="259">
        <f>Раскл!BG117</f>
        <v>56</v>
      </c>
      <c r="D64" s="262">
        <f>пон!H65</f>
        <v>0.76</v>
      </c>
      <c r="E64" s="274">
        <f>вт!H65</f>
        <v>0.97599999999999998</v>
      </c>
      <c r="F64" s="262">
        <f>ср!H65</f>
        <v>0.97599999999999998</v>
      </c>
      <c r="G64" s="262">
        <f>чет!H65</f>
        <v>0.97599999999999998</v>
      </c>
      <c r="H64" s="264">
        <f>пят!H65</f>
        <v>0.97599999999999998</v>
      </c>
      <c r="I64" s="266">
        <f>суб!H65</f>
        <v>0.97599999999999998</v>
      </c>
      <c r="J64" s="266">
        <f>вос!H65</f>
        <v>0.97599999999999998</v>
      </c>
      <c r="K64" s="262">
        <f t="shared" si="1"/>
        <v>6.6159999999999997</v>
      </c>
      <c r="L64" s="222"/>
    </row>
    <row r="65" spans="1:12" ht="14.1" customHeight="1" x14ac:dyDescent="0.2">
      <c r="A65" s="240">
        <v>55</v>
      </c>
      <c r="B65" s="273" t="str">
        <f>Раскл!BH8</f>
        <v>чернослив</v>
      </c>
      <c r="C65" s="259">
        <f>Раскл!BH117</f>
        <v>28</v>
      </c>
      <c r="D65" s="262">
        <f>пон!H66</f>
        <v>0.38</v>
      </c>
      <c r="E65" s="274">
        <f>вт!H66</f>
        <v>0.48799999999999999</v>
      </c>
      <c r="F65" s="262">
        <f>ср!H66</f>
        <v>0.48799999999999999</v>
      </c>
      <c r="G65" s="262">
        <f>чет!H66</f>
        <v>0.48799999999999999</v>
      </c>
      <c r="H65" s="264">
        <f>пят!H66</f>
        <v>0.48799999999999999</v>
      </c>
      <c r="I65" s="266">
        <f>суб!H66</f>
        <v>0.48799999999999999</v>
      </c>
      <c r="J65" s="266">
        <f>вос!H66</f>
        <v>0.48799999999999999</v>
      </c>
      <c r="K65" s="262">
        <f t="shared" si="1"/>
        <v>3.3079999999999998</v>
      </c>
      <c r="L65" s="222"/>
    </row>
    <row r="66" spans="1:12" ht="14.1" customHeight="1" x14ac:dyDescent="0.2">
      <c r="A66" s="247">
        <v>56</v>
      </c>
      <c r="B66" s="273" t="str">
        <f>Раскл!BI8</f>
        <v>гексовит</v>
      </c>
      <c r="C66" s="259">
        <f>Раскл!BI117</f>
        <v>0</v>
      </c>
      <c r="D66" s="253">
        <f>пон!H67</f>
        <v>0</v>
      </c>
      <c r="E66" s="271">
        <f>вт!H67</f>
        <v>0</v>
      </c>
      <c r="F66" s="253">
        <f>ср!H67</f>
        <v>0</v>
      </c>
      <c r="G66" s="253">
        <f>чет!H67</f>
        <v>0</v>
      </c>
      <c r="H66" s="257">
        <f>пят!H67</f>
        <v>0</v>
      </c>
      <c r="I66" s="256">
        <f>суб!H67</f>
        <v>0</v>
      </c>
      <c r="J66" s="256">
        <f>вос!H67</f>
        <v>0</v>
      </c>
      <c r="K66" s="253">
        <f t="shared" si="1"/>
        <v>0</v>
      </c>
      <c r="L66" s="222"/>
    </row>
    <row r="67" spans="1:12" ht="14.1" customHeight="1" x14ac:dyDescent="0.2">
      <c r="A67" s="240">
        <v>57</v>
      </c>
      <c r="B67" s="273" t="str">
        <f>Раскл!BJ8</f>
        <v>Кефир</v>
      </c>
      <c r="C67" s="259">
        <f>Раскл!BJ117</f>
        <v>0</v>
      </c>
      <c r="D67" s="249">
        <f>пон!H68</f>
        <v>0</v>
      </c>
      <c r="E67" s="271">
        <f>вт!H68</f>
        <v>0</v>
      </c>
      <c r="F67" s="253">
        <f>ср!H68</f>
        <v>0</v>
      </c>
      <c r="G67" s="253">
        <f>чет!H68</f>
        <v>0</v>
      </c>
      <c r="H67" s="257">
        <f>пят!H68</f>
        <v>0</v>
      </c>
      <c r="I67" s="256">
        <f>суб!H68</f>
        <v>0</v>
      </c>
      <c r="J67" s="256">
        <f>вос!H68</f>
        <v>0</v>
      </c>
      <c r="K67" s="249">
        <f t="shared" si="1"/>
        <v>0</v>
      </c>
      <c r="L67" s="222"/>
    </row>
    <row r="68" spans="1:12" ht="14.1" customHeight="1" x14ac:dyDescent="0.2">
      <c r="A68" s="247">
        <v>58</v>
      </c>
      <c r="B68" s="273" t="str">
        <f>Раскл!BK8</f>
        <v>колбаса п/к</v>
      </c>
      <c r="C68" s="259">
        <f>Раскл!BK117</f>
        <v>125</v>
      </c>
      <c r="D68" s="249">
        <f>пон!H69</f>
        <v>0</v>
      </c>
      <c r="E68" s="271">
        <f>вт!H69</f>
        <v>0</v>
      </c>
      <c r="F68" s="253">
        <f>ср!H69</f>
        <v>3.0500000000000003</v>
      </c>
      <c r="G68" s="253">
        <f>чет!H69</f>
        <v>3.0500000000000003</v>
      </c>
      <c r="H68" s="257">
        <f>пят!H69</f>
        <v>3.0500000000000003</v>
      </c>
      <c r="I68" s="256">
        <f>суб!H69</f>
        <v>3.0500000000000003</v>
      </c>
      <c r="J68" s="256">
        <f>вос!H69</f>
        <v>0.37210000000000004</v>
      </c>
      <c r="K68" s="249">
        <f t="shared" si="1"/>
        <v>12.572100000000001</v>
      </c>
      <c r="L68" s="222"/>
    </row>
    <row r="69" spans="1:12" ht="14.1" customHeight="1" x14ac:dyDescent="0.2">
      <c r="A69" s="240">
        <v>59</v>
      </c>
      <c r="B69" s="273" t="str">
        <f>Раскл!BL8</f>
        <v xml:space="preserve">сок за яблоки </v>
      </c>
      <c r="C69" s="267">
        <f>Раскл!BL117</f>
        <v>500</v>
      </c>
      <c r="D69" s="249">
        <f>пон!H70</f>
        <v>0</v>
      </c>
      <c r="E69" s="271">
        <f>вт!H70</f>
        <v>0</v>
      </c>
      <c r="F69" s="253">
        <f>ср!H70</f>
        <v>12.200000000000001</v>
      </c>
      <c r="G69" s="253">
        <f>чет!H70</f>
        <v>12.200000000000001</v>
      </c>
      <c r="H69" s="257">
        <f>пят!H70</f>
        <v>12.200000000000001</v>
      </c>
      <c r="I69" s="256">
        <f>суб!H70</f>
        <v>12.200000000000001</v>
      </c>
      <c r="J69" s="256">
        <f>вос!H70</f>
        <v>12.200000000000001</v>
      </c>
      <c r="K69" s="249">
        <f t="shared" si="1"/>
        <v>61.000000000000007</v>
      </c>
      <c r="L69" s="222"/>
    </row>
    <row r="70" spans="1:12" ht="14.1" customHeight="1" x14ac:dyDescent="0.2">
      <c r="A70" s="247">
        <v>60</v>
      </c>
      <c r="B70" s="273" t="str">
        <f>Раскл!BM8</f>
        <v>Сало-шпик</v>
      </c>
      <c r="C70" s="259">
        <f>Раскл!BM117</f>
        <v>20</v>
      </c>
      <c r="D70" s="249">
        <f>пон!H71</f>
        <v>0</v>
      </c>
      <c r="E70" s="271">
        <f>вт!H71</f>
        <v>0</v>
      </c>
      <c r="F70" s="253">
        <f>ср!H71</f>
        <v>0</v>
      </c>
      <c r="G70" s="253">
        <f>чет!H71</f>
        <v>0</v>
      </c>
      <c r="H70" s="257">
        <f>пят!H71</f>
        <v>0</v>
      </c>
      <c r="I70" s="256">
        <f>суб!H71</f>
        <v>0</v>
      </c>
      <c r="J70" s="256">
        <f>вос!H71</f>
        <v>2.44</v>
      </c>
      <c r="K70" s="249">
        <f t="shared" si="1"/>
        <v>2.44</v>
      </c>
      <c r="L70" s="222"/>
    </row>
    <row r="71" spans="1:12" ht="14.1" customHeight="1" x14ac:dyDescent="0.2">
      <c r="A71" s="240">
        <v>61</v>
      </c>
      <c r="B71" s="273" t="str">
        <f>Раскл!BN8</f>
        <v>Печенье БС</v>
      </c>
      <c r="C71" s="267">
        <f>Раскл!BN117</f>
        <v>100</v>
      </c>
      <c r="D71" s="249">
        <f>пон!H72</f>
        <v>0</v>
      </c>
      <c r="E71" s="271">
        <f>вт!H72</f>
        <v>0</v>
      </c>
      <c r="F71" s="253">
        <f>ср!H72</f>
        <v>2.44</v>
      </c>
      <c r="G71" s="253">
        <f>чет!H72</f>
        <v>2.44</v>
      </c>
      <c r="H71" s="257">
        <f>пят!H72</f>
        <v>2.44</v>
      </c>
      <c r="I71" s="256">
        <f>суб!H72</f>
        <v>2.44</v>
      </c>
      <c r="J71" s="256">
        <f>вос!H72</f>
        <v>2.44</v>
      </c>
      <c r="K71" s="249">
        <f t="shared" si="1"/>
        <v>12.2</v>
      </c>
      <c r="L71" s="222"/>
    </row>
    <row r="72" spans="1:12" ht="14.1" customHeight="1" x14ac:dyDescent="0.2">
      <c r="A72" s="247">
        <v>62</v>
      </c>
      <c r="B72" s="273" t="str">
        <f>Раскл!BO8</f>
        <v xml:space="preserve">молоко сгущ. </v>
      </c>
      <c r="C72" s="259">
        <f>Раскл!BO117</f>
        <v>170</v>
      </c>
      <c r="D72" s="249">
        <f>пон!H73</f>
        <v>0</v>
      </c>
      <c r="E72" s="271">
        <f>вт!H73</f>
        <v>0</v>
      </c>
      <c r="F72" s="253">
        <f>ср!H73</f>
        <v>3.6599999999999997</v>
      </c>
      <c r="G72" s="253">
        <f>чет!H73</f>
        <v>3.6599999999999997</v>
      </c>
      <c r="H72" s="257">
        <f>пят!H73</f>
        <v>6.1000000000000005</v>
      </c>
      <c r="I72" s="256">
        <f>суб!H73</f>
        <v>3.6599999999999997</v>
      </c>
      <c r="J72" s="256">
        <f>вос!H73</f>
        <v>3.6599999999999997</v>
      </c>
      <c r="K72" s="249">
        <f t="shared" si="1"/>
        <v>20.74</v>
      </c>
      <c r="L72" s="222"/>
    </row>
    <row r="73" spans="1:12" ht="14.1" customHeight="1" x14ac:dyDescent="0.2">
      <c r="A73" s="240">
        <v>63</v>
      </c>
      <c r="B73" s="273" t="str">
        <f>Раскл!BP8</f>
        <v>Кофе БС</v>
      </c>
      <c r="C73" s="259">
        <f>Раскл!BP117</f>
        <v>15</v>
      </c>
      <c r="D73" s="249">
        <f>пон!H74</f>
        <v>0</v>
      </c>
      <c r="E73" s="271">
        <f>вт!H74</f>
        <v>0</v>
      </c>
      <c r="F73" s="253">
        <f>ср!H74</f>
        <v>0.36599999999999999</v>
      </c>
      <c r="G73" s="253">
        <f>чет!H74</f>
        <v>0.36599999999999999</v>
      </c>
      <c r="H73" s="257">
        <f>пят!H74</f>
        <v>0.36599999999999999</v>
      </c>
      <c r="I73" s="256">
        <f>суб!H74</f>
        <v>0.36599999999999999</v>
      </c>
      <c r="J73" s="256">
        <f>вос!H74</f>
        <v>0.36599999999999999</v>
      </c>
      <c r="K73" s="249">
        <f t="shared" si="1"/>
        <v>1.83</v>
      </c>
      <c r="L73" s="222"/>
    </row>
    <row r="74" spans="1:12" ht="14.1" customHeight="1" x14ac:dyDescent="0.2">
      <c r="A74" s="247">
        <v>64</v>
      </c>
      <c r="B74" s="273" t="str">
        <f>Раскл!BQ8</f>
        <v>Гексавит</v>
      </c>
      <c r="C74" s="259">
        <f>Раскл!BQ117</f>
        <v>0</v>
      </c>
      <c r="D74" s="249">
        <f>пон!H75</f>
        <v>0</v>
      </c>
      <c r="E74" s="271">
        <f>вт!H75</f>
        <v>0</v>
      </c>
      <c r="F74" s="253">
        <f>ср!H75</f>
        <v>0</v>
      </c>
      <c r="G74" s="253">
        <f>чет!H75</f>
        <v>0</v>
      </c>
      <c r="H74" s="257">
        <f>пят!H75</f>
        <v>0</v>
      </c>
      <c r="I74" s="256">
        <f>суб!H75</f>
        <v>0</v>
      </c>
      <c r="J74" s="256">
        <f>вос!H75</f>
        <v>0</v>
      </c>
      <c r="K74" s="249">
        <f t="shared" si="1"/>
        <v>0</v>
      </c>
      <c r="L74" s="222"/>
    </row>
    <row r="75" spans="1:12" ht="14.1" customHeight="1" x14ac:dyDescent="0.2">
      <c r="A75" s="240">
        <v>65</v>
      </c>
      <c r="B75" s="273" t="str">
        <f>Раскл!BR8</f>
        <v>апельсины</v>
      </c>
      <c r="C75" s="259">
        <f>Раскл!BR117</f>
        <v>0</v>
      </c>
      <c r="D75" s="249">
        <f>пон!H76</f>
        <v>0</v>
      </c>
      <c r="E75" s="271">
        <f>вт!H76</f>
        <v>0</v>
      </c>
      <c r="F75" s="253">
        <f>ср!H76</f>
        <v>0</v>
      </c>
      <c r="G75" s="253">
        <f>чет!H76</f>
        <v>0</v>
      </c>
      <c r="H75" s="257">
        <f>пят!H76</f>
        <v>0</v>
      </c>
      <c r="I75" s="256">
        <f>суб!H76</f>
        <v>0</v>
      </c>
      <c r="J75" s="256">
        <f>вос!H76</f>
        <v>0</v>
      </c>
      <c r="K75" s="249">
        <f t="shared" si="1"/>
        <v>0</v>
      </c>
      <c r="L75" s="222"/>
    </row>
    <row r="76" spans="1:12" ht="14.1" customHeight="1" x14ac:dyDescent="0.2">
      <c r="A76" s="247">
        <v>66</v>
      </c>
      <c r="B76" s="273" t="str">
        <f>Раскл!BS8</f>
        <v>печенье</v>
      </c>
      <c r="C76" s="259">
        <f>Раскл!BS117</f>
        <v>0</v>
      </c>
      <c r="D76" s="249">
        <f>пон!H77</f>
        <v>0</v>
      </c>
      <c r="E76" s="271">
        <f>вт!H77</f>
        <v>0</v>
      </c>
      <c r="F76" s="253">
        <f>ср!H77</f>
        <v>0</v>
      </c>
      <c r="G76" s="253">
        <f>чет!H77</f>
        <v>0</v>
      </c>
      <c r="H76" s="257">
        <f>пят!H77</f>
        <v>0</v>
      </c>
      <c r="I76" s="256">
        <f>суб!H77</f>
        <v>0</v>
      </c>
      <c r="J76" s="256">
        <f>вос!H77</f>
        <v>0</v>
      </c>
      <c r="K76" s="249">
        <f t="shared" si="1"/>
        <v>0</v>
      </c>
      <c r="L76" s="222"/>
    </row>
    <row r="77" spans="1:12" ht="14.1" customHeight="1" x14ac:dyDescent="0.2">
      <c r="A77" s="240">
        <v>67</v>
      </c>
      <c r="B77" s="273" t="str">
        <f>Раскл!BT8</f>
        <v>конфеты шок</v>
      </c>
      <c r="C77" s="259">
        <f>Раскл!BT117</f>
        <v>0</v>
      </c>
      <c r="D77" s="249">
        <f>пон!H78</f>
        <v>0</v>
      </c>
      <c r="E77" s="271">
        <f>вт!H78</f>
        <v>0</v>
      </c>
      <c r="F77" s="253">
        <f>ср!H78</f>
        <v>0</v>
      </c>
      <c r="G77" s="253">
        <f>чет!H78</f>
        <v>0</v>
      </c>
      <c r="H77" s="257">
        <f>пят!H78</f>
        <v>0</v>
      </c>
      <c r="I77" s="256">
        <f>суб!H78</f>
        <v>0</v>
      </c>
      <c r="J77" s="256">
        <f>вос!H78</f>
        <v>0</v>
      </c>
      <c r="K77" s="249">
        <f t="shared" si="1"/>
        <v>0</v>
      </c>
      <c r="L77" s="222"/>
    </row>
    <row r="78" spans="1:12" ht="14.1" customHeight="1" x14ac:dyDescent="0.2">
      <c r="A78" s="247">
        <v>68</v>
      </c>
      <c r="B78" s="273" t="str">
        <f>Раскл!BU8</f>
        <v>яблоки свеж</v>
      </c>
      <c r="C78" s="259">
        <f>Раскл!BU117</f>
        <v>0</v>
      </c>
      <c r="D78" s="249">
        <f>пон!H79</f>
        <v>0</v>
      </c>
      <c r="E78" s="271">
        <f>вт!H79</f>
        <v>0</v>
      </c>
      <c r="F78" s="253">
        <f>ср!H79</f>
        <v>0</v>
      </c>
      <c r="G78" s="253">
        <f>чет!H79</f>
        <v>0</v>
      </c>
      <c r="H78" s="257">
        <f>пят!H79</f>
        <v>0</v>
      </c>
      <c r="I78" s="256">
        <f>суб!H79</f>
        <v>0</v>
      </c>
      <c r="J78" s="256">
        <f>вос!H79</f>
        <v>0</v>
      </c>
      <c r="K78" s="249">
        <f t="shared" si="1"/>
        <v>0</v>
      </c>
      <c r="L78" s="222"/>
    </row>
    <row r="79" spans="1:12" ht="14.1" customHeight="1" x14ac:dyDescent="0.2">
      <c r="A79" s="240">
        <v>69</v>
      </c>
      <c r="B79" s="273" t="s">
        <v>120</v>
      </c>
      <c r="C79" s="259">
        <f>0.0054*7</f>
        <v>3.78E-2</v>
      </c>
      <c r="D79" s="253">
        <f>пон!H80</f>
        <v>0.48600000000000004</v>
      </c>
      <c r="E79" s="271">
        <f>вт!H80</f>
        <v>0.65880000000000005</v>
      </c>
      <c r="F79" s="253">
        <f>ср!H80</f>
        <v>0.65880000000000005</v>
      </c>
      <c r="G79" s="253">
        <f>чет!H80</f>
        <v>0.65880000000000005</v>
      </c>
      <c r="H79" s="257">
        <f>пят!H80</f>
        <v>0.65880000000000005</v>
      </c>
      <c r="I79" s="256">
        <f>суб!H80</f>
        <v>0.65880000000000005</v>
      </c>
      <c r="J79" s="256">
        <f>вос!H80</f>
        <v>0.65880000000000005</v>
      </c>
      <c r="K79" s="253">
        <f t="shared" si="1"/>
        <v>4.4388000000000005</v>
      </c>
      <c r="L79" s="222"/>
    </row>
    <row r="80" spans="1:12" ht="14.1" customHeight="1" thickBot="1" x14ac:dyDescent="0.25">
      <c r="A80" s="247">
        <v>70</v>
      </c>
      <c r="B80" s="277" t="s">
        <v>121</v>
      </c>
      <c r="C80" s="277">
        <f>0.00175*7</f>
        <v>1.225E-2</v>
      </c>
      <c r="D80" s="278">
        <f>пон!H81</f>
        <v>0.1575</v>
      </c>
      <c r="E80" s="278">
        <f>вт!H81</f>
        <v>0.2135</v>
      </c>
      <c r="F80" s="278">
        <f>ср!H81</f>
        <v>0.2135</v>
      </c>
      <c r="G80" s="278">
        <f>чет!H81</f>
        <v>0.2135</v>
      </c>
      <c r="H80" s="278">
        <f>пят!H81</f>
        <v>0.2135</v>
      </c>
      <c r="I80" s="279">
        <f>суб!H81</f>
        <v>0.2135</v>
      </c>
      <c r="J80" s="256">
        <f>вос!H81</f>
        <v>0.2135</v>
      </c>
      <c r="K80" s="253">
        <f t="shared" si="1"/>
        <v>1.4385000000000001</v>
      </c>
      <c r="L80" s="222"/>
    </row>
    <row r="81" spans="1:12" x14ac:dyDescent="0.2">
      <c r="A81" s="884" t="s">
        <v>109</v>
      </c>
      <c r="B81" s="885"/>
      <c r="C81" s="885"/>
      <c r="D81" s="885"/>
      <c r="E81" s="885"/>
      <c r="F81" s="885"/>
      <c r="G81" s="885"/>
      <c r="H81" s="885"/>
      <c r="I81" s="885"/>
      <c r="J81" s="270"/>
      <c r="K81" s="248"/>
      <c r="L81" s="222"/>
    </row>
    <row r="82" spans="1:12" x14ac:dyDescent="0.2">
      <c r="A82" s="219"/>
      <c r="B82" s="222"/>
      <c r="C82" s="222"/>
      <c r="D82" s="222"/>
      <c r="E82" s="222"/>
      <c r="F82" s="222"/>
      <c r="G82" s="280"/>
      <c r="H82" s="280"/>
      <c r="I82" s="222"/>
      <c r="J82" s="222"/>
      <c r="K82" s="222"/>
      <c r="L82" s="222"/>
    </row>
    <row r="83" spans="1:12" ht="14.25" x14ac:dyDescent="0.2">
      <c r="A83" s="281"/>
      <c r="B83" s="282" t="s">
        <v>189</v>
      </c>
      <c r="E83" s="74" t="s">
        <v>240</v>
      </c>
      <c r="G83" s="281"/>
    </row>
    <row r="85" spans="1:12" x14ac:dyDescent="0.2">
      <c r="B85" s="74" t="s">
        <v>244</v>
      </c>
    </row>
  </sheetData>
  <mergeCells count="7">
    <mergeCell ref="A81:I81"/>
    <mergeCell ref="D7:K7"/>
    <mergeCell ref="E4:F4"/>
    <mergeCell ref="B3:H3"/>
    <mergeCell ref="A7:A8"/>
    <mergeCell ref="B7:B8"/>
    <mergeCell ref="C7:C8"/>
  </mergeCells>
  <printOptions horizontalCentered="1" verticalCentered="1"/>
  <pageMargins left="0.15748031496062992" right="0.15748031496062992" top="0.35433070866141736" bottom="0.35433070866141736" header="0.31496062992125984" footer="0.31496062992125984"/>
  <pageSetup paperSize="9" scale="61" fitToWidth="0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R33"/>
  <sheetViews>
    <sheetView view="pageBreakPreview" zoomScaleSheetLayoutView="100" workbookViewId="0">
      <pane ySplit="2" topLeftCell="A21" activePane="bottomLeft" state="frozenSplit"/>
      <selection pane="bottomLeft" activeCell="E30" sqref="E30"/>
    </sheetView>
  </sheetViews>
  <sheetFormatPr defaultRowHeight="12.75" x14ac:dyDescent="0.2"/>
  <cols>
    <col min="1" max="1" width="41.28515625" bestFit="1" customWidth="1"/>
    <col min="2" max="2" width="3.5703125" customWidth="1"/>
    <col min="3" max="10" width="3.28515625" bestFit="1" customWidth="1"/>
    <col min="11" max="13" width="4" bestFit="1" customWidth="1"/>
    <col min="14" max="14" width="3.28515625" bestFit="1" customWidth="1"/>
    <col min="15" max="17" width="5.7109375" bestFit="1" customWidth="1"/>
  </cols>
  <sheetData>
    <row r="1" spans="1:18" ht="90" customHeight="1" x14ac:dyDescent="0.2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/>
    </row>
    <row r="2" spans="1:18" x14ac:dyDescent="0.2">
      <c r="A2" s="2" t="s">
        <v>1</v>
      </c>
    </row>
    <row r="4" spans="1:18" x14ac:dyDescent="0.2">
      <c r="A4" s="2" t="s">
        <v>18</v>
      </c>
    </row>
    <row r="5" spans="1:18" x14ac:dyDescent="0.2">
      <c r="A5" t="s">
        <v>19</v>
      </c>
      <c r="K5">
        <v>45</v>
      </c>
      <c r="M5">
        <v>20</v>
      </c>
      <c r="N5">
        <v>15</v>
      </c>
      <c r="O5">
        <v>10</v>
      </c>
      <c r="P5">
        <v>20</v>
      </c>
    </row>
    <row r="6" spans="1:18" x14ac:dyDescent="0.2">
      <c r="A6" t="s">
        <v>20</v>
      </c>
      <c r="K6">
        <v>105</v>
      </c>
      <c r="O6">
        <v>5</v>
      </c>
    </row>
    <row r="7" spans="1:18" x14ac:dyDescent="0.2">
      <c r="A7" t="s">
        <v>21</v>
      </c>
      <c r="K7">
        <v>60</v>
      </c>
      <c r="O7">
        <v>5</v>
      </c>
      <c r="P7">
        <v>45</v>
      </c>
    </row>
    <row r="8" spans="1:18" x14ac:dyDescent="0.2">
      <c r="A8" t="s">
        <v>22</v>
      </c>
      <c r="L8">
        <v>100</v>
      </c>
      <c r="N8">
        <v>5</v>
      </c>
      <c r="O8">
        <v>5</v>
      </c>
    </row>
    <row r="9" spans="1:18" x14ac:dyDescent="0.2">
      <c r="A9" t="s">
        <v>23</v>
      </c>
      <c r="L9">
        <v>70</v>
      </c>
      <c r="N9">
        <v>35</v>
      </c>
      <c r="O9">
        <v>5</v>
      </c>
    </row>
    <row r="10" spans="1:18" x14ac:dyDescent="0.2">
      <c r="A10" t="s">
        <v>24</v>
      </c>
      <c r="L10">
        <v>105</v>
      </c>
      <c r="O10">
        <v>5</v>
      </c>
    </row>
    <row r="11" spans="1:18" x14ac:dyDescent="0.2">
      <c r="A11" t="s">
        <v>25</v>
      </c>
      <c r="L11">
        <v>70</v>
      </c>
      <c r="M11">
        <v>35</v>
      </c>
      <c r="O11">
        <v>5</v>
      </c>
    </row>
    <row r="12" spans="1:18" x14ac:dyDescent="0.2">
      <c r="A12" t="s">
        <v>26</v>
      </c>
      <c r="M12">
        <v>110</v>
      </c>
    </row>
    <row r="13" spans="1:18" x14ac:dyDescent="0.2">
      <c r="A13" t="s">
        <v>27</v>
      </c>
      <c r="M13">
        <v>105</v>
      </c>
      <c r="O13">
        <v>5</v>
      </c>
    </row>
    <row r="14" spans="1:18" x14ac:dyDescent="0.2">
      <c r="A14" t="s">
        <v>28</v>
      </c>
      <c r="K14">
        <v>80</v>
      </c>
      <c r="L14">
        <v>10</v>
      </c>
      <c r="N14">
        <v>10</v>
      </c>
      <c r="O14">
        <v>10</v>
      </c>
    </row>
    <row r="15" spans="1:18" x14ac:dyDescent="0.2">
      <c r="A15" t="s">
        <v>29</v>
      </c>
      <c r="O15">
        <v>5</v>
      </c>
      <c r="P15">
        <v>105</v>
      </c>
    </row>
    <row r="16" spans="1:18" x14ac:dyDescent="0.2">
      <c r="A16" t="s">
        <v>30</v>
      </c>
      <c r="O16">
        <v>5</v>
      </c>
      <c r="P16">
        <v>105</v>
      </c>
    </row>
    <row r="17" spans="1:16" x14ac:dyDescent="0.2">
      <c r="A17" t="s">
        <v>31</v>
      </c>
      <c r="L17">
        <v>50</v>
      </c>
      <c r="N17">
        <v>30</v>
      </c>
      <c r="O17">
        <v>5</v>
      </c>
      <c r="P17">
        <v>25</v>
      </c>
    </row>
    <row r="18" spans="1:16" x14ac:dyDescent="0.2">
      <c r="A18" t="s">
        <v>32</v>
      </c>
      <c r="K18">
        <v>10</v>
      </c>
      <c r="O18">
        <v>10</v>
      </c>
      <c r="P18">
        <v>90</v>
      </c>
    </row>
    <row r="19" spans="1:16" x14ac:dyDescent="0.2">
      <c r="A19" t="s">
        <v>33</v>
      </c>
      <c r="M19">
        <v>110</v>
      </c>
    </row>
    <row r="20" spans="1:16" x14ac:dyDescent="0.2">
      <c r="A20" s="2" t="s">
        <v>34</v>
      </c>
    </row>
    <row r="21" spans="1:16" x14ac:dyDescent="0.2">
      <c r="A21" t="s">
        <v>35</v>
      </c>
      <c r="K21">
        <v>110</v>
      </c>
      <c r="L21">
        <v>140</v>
      </c>
      <c r="N21">
        <v>15</v>
      </c>
      <c r="O21">
        <v>10</v>
      </c>
    </row>
    <row r="22" spans="1:16" x14ac:dyDescent="0.2">
      <c r="A22" t="s">
        <v>36</v>
      </c>
      <c r="K22">
        <v>120</v>
      </c>
      <c r="L22">
        <v>140</v>
      </c>
      <c r="N22">
        <v>10</v>
      </c>
      <c r="O22">
        <v>5</v>
      </c>
    </row>
    <row r="23" spans="1:16" x14ac:dyDescent="0.2">
      <c r="A23" t="s">
        <v>37</v>
      </c>
      <c r="B23" t="s">
        <v>48</v>
      </c>
      <c r="K23">
        <v>110</v>
      </c>
      <c r="L23">
        <v>115</v>
      </c>
      <c r="N23">
        <v>5</v>
      </c>
      <c r="O23">
        <v>5</v>
      </c>
    </row>
    <row r="24" spans="1:16" x14ac:dyDescent="0.2">
      <c r="A24" t="s">
        <v>38</v>
      </c>
      <c r="K24">
        <v>120</v>
      </c>
      <c r="L24">
        <v>80</v>
      </c>
      <c r="M24">
        <v>60</v>
      </c>
      <c r="N24">
        <v>10</v>
      </c>
      <c r="O24">
        <v>5</v>
      </c>
    </row>
    <row r="25" spans="1:16" x14ac:dyDescent="0.2">
      <c r="A25" t="s">
        <v>39</v>
      </c>
      <c r="K25">
        <v>200</v>
      </c>
      <c r="N25">
        <v>10</v>
      </c>
      <c r="O25">
        <v>5</v>
      </c>
      <c r="P25">
        <v>60</v>
      </c>
    </row>
    <row r="26" spans="1:16" x14ac:dyDescent="0.2">
      <c r="A26" t="s">
        <v>40</v>
      </c>
      <c r="F26">
        <v>20</v>
      </c>
      <c r="K26">
        <v>130</v>
      </c>
      <c r="N26">
        <v>5</v>
      </c>
      <c r="O26">
        <v>5</v>
      </c>
      <c r="P26">
        <v>60</v>
      </c>
    </row>
    <row r="27" spans="1:16" x14ac:dyDescent="0.2">
      <c r="A27" t="s">
        <v>41</v>
      </c>
      <c r="K27">
        <v>115</v>
      </c>
      <c r="L27">
        <v>90</v>
      </c>
      <c r="N27">
        <v>5</v>
      </c>
      <c r="O27">
        <v>5</v>
      </c>
      <c r="P27">
        <v>60</v>
      </c>
    </row>
    <row r="28" spans="1:16" x14ac:dyDescent="0.2">
      <c r="A28" t="s">
        <v>42</v>
      </c>
      <c r="K28">
        <v>230</v>
      </c>
      <c r="N28">
        <v>10</v>
      </c>
      <c r="O28">
        <v>10</v>
      </c>
    </row>
    <row r="29" spans="1:16" x14ac:dyDescent="0.2">
      <c r="A29" t="s">
        <v>43</v>
      </c>
      <c r="B29" t="s">
        <v>48</v>
      </c>
      <c r="K29">
        <v>190</v>
      </c>
      <c r="N29">
        <v>5</v>
      </c>
      <c r="O29">
        <v>5</v>
      </c>
    </row>
    <row r="30" spans="1:16" x14ac:dyDescent="0.2">
      <c r="A30" t="s">
        <v>44</v>
      </c>
      <c r="H30">
        <v>25</v>
      </c>
      <c r="K30">
        <v>155</v>
      </c>
      <c r="N30">
        <v>15</v>
      </c>
      <c r="O30">
        <v>5</v>
      </c>
    </row>
    <row r="31" spans="1:16" x14ac:dyDescent="0.2">
      <c r="A31" t="s">
        <v>45</v>
      </c>
      <c r="C31">
        <v>10</v>
      </c>
      <c r="D31">
        <v>10</v>
      </c>
      <c r="K31">
        <v>185</v>
      </c>
      <c r="N31">
        <v>10</v>
      </c>
      <c r="O31">
        <v>5</v>
      </c>
    </row>
    <row r="32" spans="1:16" x14ac:dyDescent="0.2">
      <c r="A32" t="s">
        <v>46</v>
      </c>
      <c r="B32" t="s">
        <v>48</v>
      </c>
      <c r="K32">
        <v>100</v>
      </c>
      <c r="L32">
        <v>70</v>
      </c>
      <c r="N32">
        <v>20</v>
      </c>
      <c r="O32">
        <v>10</v>
      </c>
    </row>
    <row r="33" spans="1:15" x14ac:dyDescent="0.2">
      <c r="A33" t="s">
        <v>47</v>
      </c>
      <c r="K33">
        <v>145</v>
      </c>
      <c r="L33">
        <v>100</v>
      </c>
      <c r="N33">
        <v>25</v>
      </c>
      <c r="O33">
        <v>5</v>
      </c>
    </row>
  </sheetData>
  <phoneticPr fontId="4" type="noConversion"/>
  <pageMargins left="0.75" right="0.75" top="1" bottom="1" header="0.5" footer="0.5"/>
  <pageSetup paperSize="9" scale="8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G37"/>
  <sheetViews>
    <sheetView view="pageBreakPreview" zoomScale="60" zoomScaleNormal="100" workbookViewId="0">
      <selection activeCell="E26" sqref="E26"/>
    </sheetView>
  </sheetViews>
  <sheetFormatPr defaultRowHeight="15" x14ac:dyDescent="0.25"/>
  <cols>
    <col min="1" max="1" width="2" style="908" customWidth="1"/>
    <col min="2" max="2" width="17.5703125" style="908" customWidth="1"/>
    <col min="3" max="4" width="11.140625" style="908" customWidth="1"/>
    <col min="5" max="5" width="16.5703125" style="908" customWidth="1"/>
    <col min="6" max="7" width="12" style="908" customWidth="1"/>
    <col min="8" max="16384" width="9.140625" style="908"/>
  </cols>
  <sheetData>
    <row r="1" spans="2:7" ht="62.25" customHeight="1" x14ac:dyDescent="0.25">
      <c r="B1" s="919" t="s">
        <v>328</v>
      </c>
      <c r="C1" s="919" t="s">
        <v>329</v>
      </c>
      <c r="D1" s="919"/>
      <c r="E1" s="919" t="s">
        <v>328</v>
      </c>
      <c r="F1" s="919" t="s">
        <v>329</v>
      </c>
      <c r="G1" s="919"/>
    </row>
    <row r="2" spans="2:7" ht="24" customHeight="1" x14ac:dyDescent="0.25">
      <c r="B2" s="919"/>
      <c r="C2" s="920" t="s">
        <v>330</v>
      </c>
      <c r="D2" s="920" t="s">
        <v>331</v>
      </c>
      <c r="E2" s="919"/>
      <c r="F2" s="921" t="s">
        <v>330</v>
      </c>
      <c r="G2" s="921" t="s">
        <v>331</v>
      </c>
    </row>
    <row r="3" spans="2:7" ht="15.75" x14ac:dyDescent="0.25">
      <c r="B3" s="922"/>
      <c r="C3" s="921"/>
      <c r="D3" s="921"/>
      <c r="E3" s="921"/>
      <c r="F3" s="921"/>
      <c r="G3" s="921"/>
    </row>
    <row r="4" spans="2:7" ht="15.75" x14ac:dyDescent="0.25">
      <c r="B4" s="922"/>
      <c r="C4" s="921"/>
      <c r="D4" s="921"/>
      <c r="E4" s="921"/>
      <c r="F4" s="921"/>
      <c r="G4" s="921"/>
    </row>
    <row r="5" spans="2:7" ht="15.75" x14ac:dyDescent="0.25">
      <c r="B5" s="922"/>
      <c r="C5" s="921"/>
      <c r="D5" s="921"/>
      <c r="E5" s="921"/>
      <c r="F5" s="921"/>
      <c r="G5" s="921"/>
    </row>
    <row r="6" spans="2:7" ht="15.75" x14ac:dyDescent="0.25">
      <c r="B6" s="922"/>
      <c r="C6" s="921"/>
      <c r="D6" s="921"/>
      <c r="E6" s="921"/>
      <c r="F6" s="921"/>
      <c r="G6" s="921"/>
    </row>
    <row r="7" spans="2:7" ht="15.75" x14ac:dyDescent="0.25">
      <c r="B7" s="922"/>
      <c r="C7" s="921"/>
      <c r="D7" s="921"/>
      <c r="E7" s="921"/>
      <c r="F7" s="921"/>
      <c r="G7" s="921"/>
    </row>
    <row r="8" spans="2:7" ht="15.75" x14ac:dyDescent="0.25">
      <c r="B8" s="922"/>
      <c r="C8" s="921"/>
      <c r="D8" s="921"/>
      <c r="E8" s="921"/>
      <c r="F8" s="921"/>
      <c r="G8" s="921"/>
    </row>
    <row r="9" spans="2:7" ht="15.75" x14ac:dyDescent="0.25">
      <c r="B9" s="922"/>
      <c r="C9" s="921"/>
      <c r="D9" s="921"/>
      <c r="E9" s="921"/>
      <c r="F9" s="921"/>
      <c r="G9" s="921"/>
    </row>
    <row r="10" spans="2:7" ht="15.75" x14ac:dyDescent="0.25">
      <c r="B10" s="922"/>
      <c r="C10" s="921"/>
      <c r="D10" s="921"/>
      <c r="E10" s="921"/>
      <c r="F10" s="921"/>
      <c r="G10" s="921"/>
    </row>
    <row r="11" spans="2:7" ht="15.75" x14ac:dyDescent="0.25">
      <c r="B11" s="922"/>
      <c r="C11" s="921"/>
      <c r="D11" s="921"/>
      <c r="E11" s="921"/>
      <c r="F11" s="921"/>
      <c r="G11" s="921"/>
    </row>
    <row r="12" spans="2:7" ht="15.75" x14ac:dyDescent="0.25">
      <c r="B12" s="922"/>
      <c r="C12" s="921"/>
      <c r="D12" s="921"/>
      <c r="E12" s="921"/>
      <c r="F12" s="921"/>
      <c r="G12" s="921"/>
    </row>
    <row r="13" spans="2:7" ht="15.75" x14ac:dyDescent="0.25">
      <c r="B13" s="922"/>
      <c r="C13" s="921"/>
      <c r="D13" s="921"/>
      <c r="E13" s="921"/>
      <c r="F13" s="921"/>
      <c r="G13" s="921"/>
    </row>
    <row r="14" spans="2:7" ht="15.75" x14ac:dyDescent="0.25">
      <c r="B14" s="922"/>
      <c r="C14" s="921"/>
      <c r="D14" s="921"/>
      <c r="E14" s="921"/>
      <c r="F14" s="921"/>
      <c r="G14" s="921"/>
    </row>
    <row r="15" spans="2:7" ht="15.75" x14ac:dyDescent="0.25">
      <c r="B15" s="922"/>
      <c r="C15" s="921"/>
      <c r="D15" s="921"/>
      <c r="E15" s="921"/>
      <c r="F15" s="921"/>
      <c r="G15" s="921"/>
    </row>
    <row r="16" spans="2:7" ht="15.75" x14ac:dyDescent="0.25">
      <c r="B16" s="922"/>
      <c r="C16" s="921"/>
      <c r="D16" s="921"/>
      <c r="E16" s="921"/>
      <c r="F16" s="921"/>
      <c r="G16" s="921"/>
    </row>
    <row r="17" spans="2:7" ht="15.75" x14ac:dyDescent="0.25">
      <c r="B17" s="922"/>
      <c r="C17" s="921"/>
      <c r="D17" s="921"/>
      <c r="E17" s="921"/>
      <c r="F17" s="921"/>
      <c r="G17" s="921"/>
    </row>
    <row r="18" spans="2:7" ht="15.75" x14ac:dyDescent="0.25">
      <c r="B18" s="922"/>
      <c r="C18" s="921"/>
      <c r="D18" s="921"/>
      <c r="E18" s="921"/>
      <c r="F18" s="921"/>
      <c r="G18" s="921"/>
    </row>
    <row r="19" spans="2:7" ht="15.75" x14ac:dyDescent="0.25">
      <c r="B19" s="922"/>
      <c r="C19" s="921"/>
      <c r="D19" s="921"/>
      <c r="E19" s="921"/>
      <c r="F19" s="921"/>
      <c r="G19" s="921"/>
    </row>
    <row r="20" spans="2:7" ht="15.75" x14ac:dyDescent="0.25">
      <c r="B20" s="922"/>
      <c r="C20" s="921"/>
      <c r="D20" s="921"/>
      <c r="E20" s="921"/>
      <c r="F20" s="921"/>
      <c r="G20" s="921"/>
    </row>
    <row r="21" spans="2:7" ht="15.75" x14ac:dyDescent="0.25">
      <c r="B21" s="922"/>
      <c r="C21" s="921"/>
      <c r="D21" s="921"/>
      <c r="E21" s="921"/>
      <c r="F21" s="921"/>
      <c r="G21" s="921"/>
    </row>
    <row r="22" spans="2:7" ht="15.75" x14ac:dyDescent="0.25">
      <c r="B22" s="922"/>
      <c r="C22" s="921"/>
      <c r="D22" s="921"/>
      <c r="E22" s="921"/>
      <c r="F22" s="921"/>
      <c r="G22" s="921"/>
    </row>
    <row r="23" spans="2:7" ht="15.75" x14ac:dyDescent="0.25">
      <c r="B23" s="922"/>
      <c r="C23" s="921"/>
      <c r="D23" s="921"/>
      <c r="E23" s="921"/>
      <c r="F23" s="921"/>
      <c r="G23" s="921"/>
    </row>
    <row r="24" spans="2:7" ht="15.75" x14ac:dyDescent="0.25">
      <c r="B24" s="922"/>
      <c r="C24" s="921"/>
      <c r="D24" s="921"/>
      <c r="E24" s="921"/>
      <c r="F24" s="921"/>
      <c r="G24" s="921"/>
    </row>
    <row r="25" spans="2:7" ht="15.75" x14ac:dyDescent="0.25">
      <c r="B25" s="922"/>
      <c r="C25" s="921"/>
      <c r="D25" s="921"/>
      <c r="E25" s="921"/>
      <c r="F25" s="921"/>
      <c r="G25" s="921"/>
    </row>
    <row r="26" spans="2:7" ht="15.75" x14ac:dyDescent="0.25">
      <c r="B26" s="922"/>
      <c r="C26" s="921"/>
      <c r="D26" s="921"/>
      <c r="E26" s="921"/>
      <c r="F26" s="921"/>
      <c r="G26" s="921"/>
    </row>
    <row r="27" spans="2:7" ht="15.75" x14ac:dyDescent="0.25">
      <c r="B27" s="922"/>
      <c r="C27" s="921"/>
      <c r="D27" s="921"/>
      <c r="E27" s="921"/>
      <c r="F27" s="921"/>
      <c r="G27" s="921"/>
    </row>
    <row r="28" spans="2:7" ht="15.75" x14ac:dyDescent="0.25">
      <c r="B28" s="922"/>
      <c r="C28" s="921"/>
      <c r="D28" s="921"/>
      <c r="E28" s="921"/>
      <c r="F28" s="921"/>
      <c r="G28" s="921"/>
    </row>
    <row r="29" spans="2:7" ht="15.75" x14ac:dyDescent="0.25">
      <c r="B29" s="922"/>
      <c r="C29" s="921"/>
      <c r="D29" s="921"/>
      <c r="E29" s="921"/>
      <c r="F29" s="921"/>
      <c r="G29" s="921"/>
    </row>
    <row r="30" spans="2:7" ht="15.75" x14ac:dyDescent="0.25">
      <c r="B30" s="922"/>
      <c r="C30" s="921"/>
      <c r="D30" s="921"/>
      <c r="E30" s="921"/>
      <c r="F30" s="921"/>
      <c r="G30" s="921"/>
    </row>
    <row r="31" spans="2:7" ht="15.75" x14ac:dyDescent="0.25">
      <c r="B31" s="922"/>
      <c r="C31" s="921"/>
      <c r="D31" s="921"/>
      <c r="E31" s="921"/>
      <c r="F31" s="921"/>
      <c r="G31" s="921"/>
    </row>
    <row r="32" spans="2:7" ht="15.75" x14ac:dyDescent="0.25">
      <c r="B32" s="922"/>
      <c r="C32" s="921"/>
      <c r="D32" s="921"/>
      <c r="E32" s="921"/>
      <c r="F32" s="921"/>
      <c r="G32" s="921"/>
    </row>
    <row r="33" spans="2:7" ht="15.75" x14ac:dyDescent="0.25">
      <c r="B33" s="922"/>
      <c r="C33" s="921"/>
      <c r="D33" s="921"/>
      <c r="E33" s="921"/>
      <c r="F33" s="921"/>
      <c r="G33" s="921"/>
    </row>
    <row r="34" spans="2:7" ht="15.75" x14ac:dyDescent="0.25">
      <c r="B34" s="922"/>
      <c r="C34" s="921"/>
      <c r="D34" s="921"/>
      <c r="E34" s="921"/>
      <c r="F34" s="921"/>
      <c r="G34" s="921"/>
    </row>
    <row r="35" spans="2:7" ht="15.75" x14ac:dyDescent="0.25">
      <c r="B35" s="922"/>
      <c r="C35" s="921"/>
      <c r="D35" s="921"/>
      <c r="E35" s="921"/>
      <c r="F35" s="921"/>
      <c r="G35" s="921"/>
    </row>
    <row r="36" spans="2:7" ht="15.75" x14ac:dyDescent="0.25">
      <c r="B36" s="922"/>
      <c r="C36" s="921"/>
      <c r="D36" s="921"/>
      <c r="E36" s="921"/>
      <c r="F36" s="921"/>
      <c r="G36" s="921"/>
    </row>
    <row r="37" spans="2:7" ht="15.75" x14ac:dyDescent="0.25">
      <c r="B37" s="922"/>
      <c r="C37" s="921"/>
      <c r="D37" s="921"/>
      <c r="E37" s="921"/>
      <c r="F37" s="921"/>
      <c r="G37" s="921"/>
    </row>
  </sheetData>
  <mergeCells count="4">
    <mergeCell ref="B1:B2"/>
    <mergeCell ref="C1:D1"/>
    <mergeCell ref="E1:E2"/>
    <mergeCell ref="F1:G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B1:AF37"/>
  <sheetViews>
    <sheetView showGridLines="0" tabSelected="1" zoomScale="110" zoomScaleNormal="110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H11" sqref="H11"/>
    </sheetView>
  </sheetViews>
  <sheetFormatPr defaultRowHeight="12.75" x14ac:dyDescent="0.2"/>
  <cols>
    <col min="1" max="1" width="4.42578125" style="902" customWidth="1"/>
    <col min="2" max="2" width="5.85546875" style="902" customWidth="1"/>
    <col min="3" max="5" width="9.140625" style="902"/>
    <col min="6" max="32" width="5.7109375" style="902" customWidth="1"/>
    <col min="33" max="16384" width="9.140625" style="902"/>
  </cols>
  <sheetData>
    <row r="1" spans="2:32" ht="12.75" customHeight="1" x14ac:dyDescent="0.2">
      <c r="B1" s="897" t="s">
        <v>302</v>
      </c>
      <c r="C1" s="898" t="s">
        <v>303</v>
      </c>
      <c r="D1" s="897" t="s">
        <v>304</v>
      </c>
      <c r="E1" s="898" t="s">
        <v>305</v>
      </c>
      <c r="F1" s="899" t="s">
        <v>306</v>
      </c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0"/>
      <c r="R1" s="900"/>
      <c r="S1" s="900"/>
      <c r="T1" s="900"/>
      <c r="U1" s="900"/>
      <c r="V1" s="900"/>
      <c r="W1" s="900"/>
      <c r="X1" s="900"/>
      <c r="Y1" s="900"/>
      <c r="Z1" s="900"/>
      <c r="AA1" s="900"/>
      <c r="AB1" s="900"/>
      <c r="AC1" s="900"/>
      <c r="AD1" s="900"/>
      <c r="AE1" s="900"/>
      <c r="AF1" s="901"/>
    </row>
    <row r="2" spans="2:32" x14ac:dyDescent="0.2">
      <c r="B2" s="897"/>
      <c r="C2" s="898"/>
      <c r="D2" s="897"/>
      <c r="E2" s="898"/>
      <c r="F2" s="898" t="s">
        <v>307</v>
      </c>
      <c r="G2" s="898"/>
      <c r="H2" s="898"/>
      <c r="I2" s="898" t="s">
        <v>308</v>
      </c>
      <c r="J2" s="898"/>
      <c r="K2" s="898"/>
      <c r="L2" s="898" t="s">
        <v>309</v>
      </c>
      <c r="M2" s="898"/>
      <c r="N2" s="898"/>
      <c r="O2" s="898"/>
      <c r="P2" s="898"/>
      <c r="Q2" s="898"/>
      <c r="R2" s="898"/>
      <c r="S2" s="898"/>
      <c r="T2" s="898"/>
      <c r="U2" s="898"/>
      <c r="V2" s="898"/>
      <c r="W2" s="898"/>
      <c r="X2" s="898"/>
      <c r="Y2" s="898"/>
      <c r="Z2" s="898"/>
      <c r="AA2" s="898"/>
      <c r="AB2" s="898"/>
      <c r="AC2" s="898"/>
      <c r="AD2" s="898"/>
      <c r="AE2" s="898"/>
      <c r="AF2" s="898"/>
    </row>
    <row r="3" spans="2:32" ht="12.75" customHeight="1" x14ac:dyDescent="0.2">
      <c r="B3" s="897"/>
      <c r="C3" s="898"/>
      <c r="D3" s="897"/>
      <c r="E3" s="898"/>
      <c r="F3" s="899" t="s">
        <v>310</v>
      </c>
      <c r="G3" s="900"/>
      <c r="H3" s="900"/>
      <c r="I3" s="900"/>
      <c r="J3" s="900"/>
      <c r="K3" s="900"/>
      <c r="L3" s="900"/>
      <c r="M3" s="900"/>
      <c r="N3" s="900"/>
      <c r="O3" s="900"/>
      <c r="P3" s="900"/>
      <c r="Q3" s="900"/>
      <c r="R3" s="900"/>
      <c r="S3" s="900"/>
      <c r="T3" s="900"/>
      <c r="U3" s="900"/>
      <c r="V3" s="900"/>
      <c r="W3" s="900"/>
      <c r="X3" s="900"/>
      <c r="Y3" s="900"/>
      <c r="Z3" s="900"/>
      <c r="AA3" s="900"/>
      <c r="AB3" s="900"/>
      <c r="AC3" s="900"/>
      <c r="AD3" s="900"/>
      <c r="AE3" s="900"/>
      <c r="AF3" s="901"/>
    </row>
    <row r="4" spans="2:32" x14ac:dyDescent="0.2">
      <c r="B4" s="897"/>
      <c r="C4" s="898"/>
      <c r="D4" s="897"/>
      <c r="E4" s="898"/>
      <c r="F4" s="898"/>
      <c r="G4" s="898"/>
      <c r="H4" s="898"/>
      <c r="I4" s="898"/>
      <c r="J4" s="898"/>
      <c r="K4" s="898"/>
      <c r="L4" s="898"/>
      <c r="M4" s="898"/>
      <c r="N4" s="898"/>
      <c r="O4" s="898"/>
      <c r="P4" s="898"/>
      <c r="Q4" s="898"/>
      <c r="R4" s="898"/>
      <c r="S4" s="898"/>
      <c r="T4" s="898"/>
      <c r="U4" s="898"/>
      <c r="V4" s="898"/>
      <c r="W4" s="898"/>
      <c r="X4" s="898"/>
      <c r="Y4" s="898"/>
      <c r="Z4" s="898"/>
      <c r="AA4" s="898"/>
      <c r="AB4" s="898"/>
      <c r="AC4" s="898"/>
      <c r="AD4" s="898"/>
      <c r="AE4" s="898"/>
      <c r="AF4" s="898"/>
    </row>
    <row r="5" spans="2:32" ht="12.75" customHeight="1" x14ac:dyDescent="0.2">
      <c r="B5" s="897"/>
      <c r="C5" s="898"/>
      <c r="D5" s="897"/>
      <c r="E5" s="898"/>
      <c r="F5" s="899" t="s">
        <v>311</v>
      </c>
      <c r="G5" s="900"/>
      <c r="H5" s="900"/>
      <c r="I5" s="900"/>
      <c r="J5" s="900"/>
      <c r="K5" s="900"/>
      <c r="L5" s="900"/>
      <c r="M5" s="900"/>
      <c r="N5" s="900"/>
      <c r="O5" s="900"/>
      <c r="P5" s="900"/>
      <c r="Q5" s="900"/>
      <c r="R5" s="900"/>
      <c r="S5" s="900"/>
      <c r="T5" s="900"/>
      <c r="U5" s="900"/>
      <c r="V5" s="900"/>
      <c r="W5" s="900"/>
      <c r="X5" s="900"/>
      <c r="Y5" s="900"/>
      <c r="Z5" s="900"/>
      <c r="AA5" s="900"/>
      <c r="AB5" s="900"/>
      <c r="AC5" s="900"/>
      <c r="AD5" s="900"/>
      <c r="AE5" s="900"/>
      <c r="AF5" s="901"/>
    </row>
    <row r="6" spans="2:32" x14ac:dyDescent="0.2">
      <c r="B6" s="897"/>
      <c r="C6" s="898"/>
      <c r="D6" s="897"/>
      <c r="E6" s="898"/>
      <c r="F6" s="898"/>
      <c r="G6" s="898"/>
      <c r="H6" s="898"/>
      <c r="I6" s="898"/>
      <c r="J6" s="898"/>
      <c r="K6" s="898"/>
      <c r="L6" s="898"/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898"/>
      <c r="X6" s="898"/>
      <c r="Y6" s="898"/>
      <c r="Z6" s="898"/>
      <c r="AA6" s="898"/>
      <c r="AB6" s="898"/>
      <c r="AC6" s="898"/>
      <c r="AD6" s="898"/>
      <c r="AE6" s="898"/>
      <c r="AF6" s="898"/>
    </row>
    <row r="7" spans="2:32" ht="12.75" customHeight="1" x14ac:dyDescent="0.2">
      <c r="B7" s="897"/>
      <c r="C7" s="898"/>
      <c r="D7" s="897"/>
      <c r="E7" s="898"/>
      <c r="F7" s="899" t="s">
        <v>312</v>
      </c>
      <c r="G7" s="900"/>
      <c r="H7" s="900"/>
      <c r="I7" s="900"/>
      <c r="J7" s="900"/>
      <c r="K7" s="900"/>
      <c r="L7" s="900"/>
      <c r="M7" s="900"/>
      <c r="N7" s="900"/>
      <c r="O7" s="900"/>
      <c r="P7" s="900"/>
      <c r="Q7" s="900"/>
      <c r="R7" s="900"/>
      <c r="S7" s="900"/>
      <c r="T7" s="900"/>
      <c r="U7" s="900"/>
      <c r="V7" s="900"/>
      <c r="W7" s="900"/>
      <c r="X7" s="900"/>
      <c r="Y7" s="900"/>
      <c r="Z7" s="900"/>
      <c r="AA7" s="900"/>
      <c r="AB7" s="900"/>
      <c r="AC7" s="900"/>
      <c r="AD7" s="900"/>
      <c r="AE7" s="900"/>
      <c r="AF7" s="901"/>
    </row>
    <row r="8" spans="2:32" x14ac:dyDescent="0.2">
      <c r="B8" s="897"/>
      <c r="C8" s="898"/>
      <c r="D8" s="897"/>
      <c r="E8" s="898"/>
      <c r="F8" s="898"/>
      <c r="G8" s="898"/>
      <c r="H8" s="898"/>
      <c r="I8" s="898"/>
      <c r="J8" s="898"/>
      <c r="K8" s="898"/>
      <c r="L8" s="898"/>
      <c r="M8" s="898"/>
      <c r="N8" s="898"/>
      <c r="O8" s="898"/>
      <c r="P8" s="898"/>
      <c r="Q8" s="898"/>
      <c r="R8" s="898"/>
      <c r="S8" s="898"/>
      <c r="T8" s="898"/>
      <c r="U8" s="898"/>
      <c r="V8" s="898"/>
      <c r="W8" s="898"/>
      <c r="X8" s="898"/>
      <c r="Y8" s="898"/>
      <c r="Z8" s="898"/>
      <c r="AA8" s="898"/>
      <c r="AB8" s="898"/>
      <c r="AC8" s="898"/>
      <c r="AD8" s="898"/>
      <c r="AE8" s="898"/>
      <c r="AF8" s="898"/>
    </row>
    <row r="9" spans="2:32" ht="62.25" customHeight="1" x14ac:dyDescent="0.2">
      <c r="B9" s="897"/>
      <c r="C9" s="898"/>
      <c r="D9" s="897"/>
      <c r="E9" s="898"/>
      <c r="F9" s="903" t="s">
        <v>313</v>
      </c>
      <c r="G9" s="903" t="s">
        <v>314</v>
      </c>
      <c r="H9" s="903" t="s">
        <v>315</v>
      </c>
      <c r="I9" s="903" t="s">
        <v>313</v>
      </c>
      <c r="J9" s="903" t="s">
        <v>314</v>
      </c>
      <c r="K9" s="903" t="s">
        <v>315</v>
      </c>
      <c r="L9" s="903" t="s">
        <v>313</v>
      </c>
      <c r="M9" s="903" t="s">
        <v>314</v>
      </c>
      <c r="N9" s="903" t="s">
        <v>315</v>
      </c>
      <c r="O9" s="903" t="s">
        <v>313</v>
      </c>
      <c r="P9" s="903" t="s">
        <v>314</v>
      </c>
      <c r="Q9" s="903" t="s">
        <v>315</v>
      </c>
      <c r="R9" s="903" t="s">
        <v>313</v>
      </c>
      <c r="S9" s="903" t="s">
        <v>314</v>
      </c>
      <c r="T9" s="903" t="s">
        <v>315</v>
      </c>
      <c r="U9" s="903" t="s">
        <v>313</v>
      </c>
      <c r="V9" s="903" t="s">
        <v>314</v>
      </c>
      <c r="W9" s="903" t="s">
        <v>315</v>
      </c>
      <c r="X9" s="903" t="s">
        <v>313</v>
      </c>
      <c r="Y9" s="903" t="s">
        <v>314</v>
      </c>
      <c r="Z9" s="903" t="s">
        <v>315</v>
      </c>
      <c r="AA9" s="903" t="s">
        <v>313</v>
      </c>
      <c r="AB9" s="903" t="s">
        <v>314</v>
      </c>
      <c r="AC9" s="903" t="s">
        <v>315</v>
      </c>
      <c r="AD9" s="903" t="s">
        <v>313</v>
      </c>
      <c r="AE9" s="903" t="s">
        <v>314</v>
      </c>
      <c r="AF9" s="903" t="s">
        <v>315</v>
      </c>
    </row>
    <row r="10" spans="2:32" s="905" customFormat="1" ht="11.25" x14ac:dyDescent="0.2">
      <c r="B10" s="904">
        <v>1</v>
      </c>
      <c r="C10" s="904">
        <v>2</v>
      </c>
      <c r="D10" s="904">
        <v>3</v>
      </c>
      <c r="E10" s="904">
        <v>4</v>
      </c>
      <c r="F10" s="904">
        <v>5</v>
      </c>
      <c r="G10" s="904">
        <v>6</v>
      </c>
      <c r="H10" s="904">
        <v>7</v>
      </c>
      <c r="I10" s="904">
        <v>8</v>
      </c>
      <c r="J10" s="904">
        <v>9</v>
      </c>
      <c r="K10" s="904">
        <v>10</v>
      </c>
      <c r="L10" s="904">
        <v>11</v>
      </c>
      <c r="M10" s="904">
        <v>12</v>
      </c>
      <c r="N10" s="904">
        <v>13</v>
      </c>
      <c r="O10" s="904">
        <v>14</v>
      </c>
      <c r="P10" s="904">
        <v>15</v>
      </c>
      <c r="Q10" s="904">
        <v>16</v>
      </c>
      <c r="R10" s="904">
        <v>17</v>
      </c>
      <c r="S10" s="904">
        <v>18</v>
      </c>
      <c r="T10" s="904">
        <v>19</v>
      </c>
      <c r="U10" s="904">
        <v>20</v>
      </c>
      <c r="V10" s="904">
        <v>21</v>
      </c>
      <c r="W10" s="904">
        <v>22</v>
      </c>
      <c r="X10" s="904">
        <v>23</v>
      </c>
      <c r="Y10" s="904">
        <v>23</v>
      </c>
      <c r="Z10" s="904">
        <v>25</v>
      </c>
      <c r="AA10" s="904">
        <v>26</v>
      </c>
      <c r="AB10" s="904">
        <v>27</v>
      </c>
      <c r="AC10" s="904">
        <v>28</v>
      </c>
      <c r="AD10" s="904">
        <v>29</v>
      </c>
      <c r="AE10" s="904">
        <v>30</v>
      </c>
      <c r="AF10" s="904">
        <v>31</v>
      </c>
    </row>
    <row r="11" spans="2:32" s="905" customFormat="1" ht="45" x14ac:dyDescent="0.2">
      <c r="B11" s="906">
        <v>45139</v>
      </c>
      <c r="C11" s="904" t="s">
        <v>316</v>
      </c>
      <c r="D11" s="904"/>
      <c r="E11" s="904" t="s">
        <v>317</v>
      </c>
      <c r="F11" s="904"/>
      <c r="G11" s="904"/>
      <c r="H11" s="904">
        <v>20</v>
      </c>
      <c r="I11" s="904"/>
      <c r="J11" s="904"/>
      <c r="K11" s="904"/>
      <c r="L11" s="904"/>
      <c r="M11" s="904"/>
      <c r="N11" s="904"/>
      <c r="O11" s="904"/>
      <c r="P11" s="904"/>
      <c r="Q11" s="904"/>
      <c r="R11" s="904"/>
      <c r="S11" s="904"/>
      <c r="T11" s="904"/>
      <c r="U11" s="904"/>
      <c r="V11" s="904"/>
      <c r="W11" s="904"/>
      <c r="X11" s="904"/>
      <c r="Y11" s="904"/>
      <c r="Z11" s="904"/>
      <c r="AA11" s="904"/>
      <c r="AB11" s="904"/>
      <c r="AC11" s="904"/>
      <c r="AD11" s="904"/>
      <c r="AE11" s="904"/>
      <c r="AF11" s="904"/>
    </row>
    <row r="12" spans="2:32" s="905" customFormat="1" ht="22.5" x14ac:dyDescent="0.2">
      <c r="B12" s="904"/>
      <c r="C12" s="904" t="s">
        <v>318</v>
      </c>
      <c r="D12" s="904"/>
      <c r="E12" s="904"/>
      <c r="F12" s="904">
        <v>200</v>
      </c>
      <c r="G12" s="904"/>
      <c r="H12" s="904"/>
      <c r="I12" s="904"/>
      <c r="J12" s="904"/>
      <c r="K12" s="904"/>
      <c r="L12" s="904"/>
      <c r="M12" s="904"/>
      <c r="N12" s="904"/>
      <c r="O12" s="904"/>
      <c r="P12" s="904"/>
      <c r="Q12" s="904"/>
      <c r="R12" s="904"/>
      <c r="S12" s="904"/>
      <c r="T12" s="904"/>
      <c r="U12" s="904"/>
      <c r="V12" s="904"/>
      <c r="W12" s="904"/>
      <c r="X12" s="904"/>
      <c r="Y12" s="904"/>
      <c r="Z12" s="904"/>
      <c r="AA12" s="904"/>
      <c r="AB12" s="904"/>
      <c r="AC12" s="904"/>
      <c r="AD12" s="904"/>
      <c r="AE12" s="904"/>
      <c r="AF12" s="904"/>
    </row>
    <row r="13" spans="2:32" s="905" customFormat="1" ht="22.5" x14ac:dyDescent="0.2">
      <c r="B13" s="906">
        <v>45140</v>
      </c>
      <c r="C13" s="904" t="s">
        <v>319</v>
      </c>
      <c r="D13" s="904"/>
      <c r="E13" s="904"/>
      <c r="F13" s="904"/>
      <c r="G13" s="904">
        <v>20</v>
      </c>
      <c r="H13" s="904">
        <v>180</v>
      </c>
      <c r="I13" s="904"/>
      <c r="J13" s="904"/>
      <c r="K13" s="904"/>
      <c r="L13" s="904"/>
      <c r="M13" s="904"/>
      <c r="N13" s="904"/>
      <c r="O13" s="904"/>
      <c r="P13" s="904"/>
      <c r="Q13" s="904"/>
      <c r="R13" s="904"/>
      <c r="S13" s="904"/>
      <c r="T13" s="904"/>
      <c r="U13" s="904"/>
      <c r="V13" s="904"/>
      <c r="W13" s="904"/>
      <c r="X13" s="904"/>
      <c r="Y13" s="904"/>
      <c r="Z13" s="904"/>
      <c r="AA13" s="904"/>
      <c r="AB13" s="904"/>
      <c r="AC13" s="904"/>
      <c r="AD13" s="904"/>
      <c r="AE13" s="904"/>
      <c r="AF13" s="904"/>
    </row>
    <row r="14" spans="2:32" s="905" customFormat="1" ht="22.5" x14ac:dyDescent="0.2">
      <c r="B14" s="904"/>
      <c r="C14" s="904" t="s">
        <v>319</v>
      </c>
      <c r="D14" s="904"/>
      <c r="E14" s="904"/>
      <c r="F14" s="904"/>
      <c r="G14" s="904">
        <v>5</v>
      </c>
      <c r="H14" s="904">
        <v>175</v>
      </c>
      <c r="I14" s="904"/>
      <c r="J14" s="904"/>
      <c r="K14" s="904"/>
      <c r="L14" s="904"/>
      <c r="M14" s="904"/>
      <c r="N14" s="904"/>
      <c r="O14" s="904"/>
      <c r="P14" s="904"/>
      <c r="Q14" s="904"/>
      <c r="R14" s="904"/>
      <c r="S14" s="904"/>
      <c r="T14" s="904"/>
      <c r="U14" s="904"/>
      <c r="V14" s="904"/>
      <c r="W14" s="904"/>
      <c r="X14" s="904"/>
      <c r="Y14" s="904"/>
      <c r="Z14" s="904"/>
      <c r="AA14" s="904"/>
      <c r="AB14" s="904"/>
      <c r="AC14" s="904"/>
      <c r="AD14" s="904"/>
      <c r="AE14" s="904"/>
      <c r="AF14" s="904"/>
    </row>
    <row r="15" spans="2:32" s="905" customFormat="1" ht="22.5" x14ac:dyDescent="0.2">
      <c r="B15" s="904"/>
      <c r="C15" s="904" t="s">
        <v>319</v>
      </c>
      <c r="D15" s="904"/>
      <c r="E15" s="904"/>
      <c r="F15" s="904"/>
      <c r="G15" s="904"/>
      <c r="H15" s="904"/>
      <c r="I15" s="904"/>
      <c r="J15" s="904"/>
      <c r="K15" s="904"/>
      <c r="L15" s="904"/>
      <c r="M15" s="904"/>
      <c r="N15" s="904"/>
      <c r="O15" s="904"/>
      <c r="P15" s="904"/>
      <c r="Q15" s="904"/>
      <c r="R15" s="904"/>
      <c r="S15" s="904"/>
      <c r="T15" s="904"/>
      <c r="U15" s="904"/>
      <c r="V15" s="904"/>
      <c r="W15" s="904"/>
      <c r="X15" s="904"/>
      <c r="Y15" s="904"/>
      <c r="Z15" s="904"/>
      <c r="AA15" s="904"/>
      <c r="AB15" s="904"/>
      <c r="AC15" s="904"/>
      <c r="AD15" s="904"/>
      <c r="AE15" s="904"/>
      <c r="AF15" s="904"/>
    </row>
    <row r="16" spans="2:32" s="905" customFormat="1" ht="22.5" x14ac:dyDescent="0.2">
      <c r="B16" s="904"/>
      <c r="C16" s="904" t="s">
        <v>319</v>
      </c>
      <c r="D16" s="904"/>
      <c r="E16" s="904"/>
      <c r="F16" s="904"/>
      <c r="G16" s="904"/>
      <c r="H16" s="904"/>
      <c r="I16" s="904"/>
      <c r="J16" s="904"/>
      <c r="K16" s="904"/>
      <c r="L16" s="904"/>
      <c r="M16" s="904"/>
      <c r="N16" s="904"/>
      <c r="O16" s="904"/>
      <c r="P16" s="904"/>
      <c r="Q16" s="904"/>
      <c r="R16" s="904"/>
      <c r="S16" s="904"/>
      <c r="T16" s="904"/>
      <c r="U16" s="904"/>
      <c r="V16" s="904"/>
      <c r="W16" s="904"/>
      <c r="X16" s="904"/>
      <c r="Y16" s="904"/>
      <c r="Z16" s="904"/>
      <c r="AA16" s="904"/>
      <c r="AB16" s="904"/>
      <c r="AC16" s="904"/>
      <c r="AD16" s="904"/>
      <c r="AE16" s="904"/>
      <c r="AF16" s="904"/>
    </row>
    <row r="17" spans="2:32" s="905" customFormat="1" ht="22.5" x14ac:dyDescent="0.2">
      <c r="B17" s="904"/>
      <c r="C17" s="904" t="s">
        <v>319</v>
      </c>
      <c r="D17" s="904"/>
      <c r="E17" s="904"/>
      <c r="F17" s="904"/>
      <c r="G17" s="904"/>
      <c r="H17" s="904"/>
      <c r="I17" s="904"/>
      <c r="J17" s="904"/>
      <c r="K17" s="904"/>
      <c r="L17" s="904"/>
      <c r="M17" s="904"/>
      <c r="N17" s="904"/>
      <c r="O17" s="904"/>
      <c r="P17" s="904"/>
      <c r="Q17" s="904"/>
      <c r="R17" s="904"/>
      <c r="S17" s="904"/>
      <c r="T17" s="904"/>
      <c r="U17" s="904"/>
      <c r="V17" s="904"/>
      <c r="W17" s="904"/>
      <c r="X17" s="904"/>
      <c r="Y17" s="904"/>
      <c r="Z17" s="904"/>
      <c r="AA17" s="904"/>
      <c r="AB17" s="904"/>
      <c r="AC17" s="904"/>
      <c r="AD17" s="904"/>
      <c r="AE17" s="904"/>
      <c r="AF17" s="904"/>
    </row>
    <row r="18" spans="2:32" s="905" customFormat="1" ht="22.5" x14ac:dyDescent="0.2">
      <c r="B18" s="904"/>
      <c r="C18" s="904" t="s">
        <v>319</v>
      </c>
      <c r="D18" s="904"/>
      <c r="E18" s="904"/>
      <c r="F18" s="904"/>
      <c r="G18" s="904"/>
      <c r="H18" s="904"/>
      <c r="I18" s="904"/>
      <c r="J18" s="904"/>
      <c r="K18" s="904"/>
      <c r="L18" s="904"/>
      <c r="M18" s="904"/>
      <c r="N18" s="904"/>
      <c r="O18" s="904"/>
      <c r="P18" s="904"/>
      <c r="Q18" s="904"/>
      <c r="R18" s="904"/>
      <c r="S18" s="904"/>
      <c r="T18" s="904"/>
      <c r="U18" s="904"/>
      <c r="V18" s="904"/>
      <c r="W18" s="904"/>
      <c r="X18" s="904"/>
      <c r="Y18" s="904"/>
      <c r="Z18" s="904"/>
      <c r="AA18" s="904"/>
      <c r="AB18" s="904"/>
      <c r="AC18" s="904"/>
      <c r="AD18" s="904"/>
      <c r="AE18" s="904"/>
      <c r="AF18" s="904"/>
    </row>
    <row r="19" spans="2:32" s="905" customFormat="1" ht="22.5" x14ac:dyDescent="0.2">
      <c r="B19" s="904"/>
      <c r="C19" s="904" t="s">
        <v>319</v>
      </c>
      <c r="D19" s="904"/>
      <c r="E19" s="904"/>
      <c r="F19" s="904"/>
      <c r="G19" s="904"/>
      <c r="H19" s="904"/>
      <c r="I19" s="904"/>
      <c r="J19" s="904"/>
      <c r="K19" s="904"/>
      <c r="L19" s="904"/>
      <c r="M19" s="904"/>
      <c r="N19" s="904"/>
      <c r="O19" s="904"/>
      <c r="P19" s="904"/>
      <c r="Q19" s="904"/>
      <c r="R19" s="904"/>
      <c r="S19" s="904"/>
      <c r="T19" s="904"/>
      <c r="U19" s="904"/>
      <c r="V19" s="904"/>
      <c r="W19" s="904"/>
      <c r="X19" s="904"/>
      <c r="Y19" s="904"/>
      <c r="Z19" s="904"/>
      <c r="AA19" s="904"/>
      <c r="AB19" s="904"/>
      <c r="AC19" s="904"/>
      <c r="AD19" s="904"/>
      <c r="AE19" s="904"/>
      <c r="AF19" s="904"/>
    </row>
    <row r="20" spans="2:32" s="905" customFormat="1" ht="22.5" x14ac:dyDescent="0.2">
      <c r="B20" s="904"/>
      <c r="C20" s="904" t="s">
        <v>319</v>
      </c>
      <c r="D20" s="904"/>
      <c r="E20" s="904"/>
      <c r="F20" s="904"/>
      <c r="G20" s="904"/>
      <c r="H20" s="904"/>
      <c r="I20" s="904"/>
      <c r="J20" s="904"/>
      <c r="K20" s="904"/>
      <c r="L20" s="904"/>
      <c r="M20" s="904"/>
      <c r="N20" s="904"/>
      <c r="O20" s="904"/>
      <c r="P20" s="904"/>
      <c r="Q20" s="904"/>
      <c r="R20" s="904"/>
      <c r="S20" s="904"/>
      <c r="T20" s="904"/>
      <c r="U20" s="904"/>
      <c r="V20" s="904"/>
      <c r="W20" s="904"/>
      <c r="X20" s="904"/>
      <c r="Y20" s="904"/>
      <c r="Z20" s="904"/>
      <c r="AA20" s="904"/>
      <c r="AB20" s="904"/>
      <c r="AC20" s="904"/>
      <c r="AD20" s="904"/>
      <c r="AE20" s="904"/>
      <c r="AF20" s="904"/>
    </row>
    <row r="21" spans="2:32" s="905" customFormat="1" ht="22.5" x14ac:dyDescent="0.2">
      <c r="B21" s="904"/>
      <c r="C21" s="904" t="s">
        <v>319</v>
      </c>
      <c r="D21" s="904"/>
      <c r="E21" s="904"/>
      <c r="F21" s="904"/>
      <c r="G21" s="904"/>
      <c r="H21" s="904"/>
      <c r="I21" s="904"/>
      <c r="J21" s="904"/>
      <c r="K21" s="904"/>
      <c r="L21" s="904"/>
      <c r="M21" s="904"/>
      <c r="N21" s="904"/>
      <c r="O21" s="904"/>
      <c r="P21" s="904"/>
      <c r="Q21" s="904"/>
      <c r="R21" s="904"/>
      <c r="S21" s="904"/>
      <c r="T21" s="904"/>
      <c r="U21" s="904"/>
      <c r="V21" s="904"/>
      <c r="W21" s="904"/>
      <c r="X21" s="904"/>
      <c r="Y21" s="904"/>
      <c r="Z21" s="904"/>
      <c r="AA21" s="904"/>
      <c r="AB21" s="904"/>
      <c r="AC21" s="904"/>
      <c r="AD21" s="904"/>
      <c r="AE21" s="904"/>
      <c r="AF21" s="904"/>
    </row>
    <row r="22" spans="2:32" s="905" customFormat="1" ht="11.25" x14ac:dyDescent="0.2">
      <c r="B22" s="904"/>
      <c r="C22" s="904"/>
      <c r="D22" s="904"/>
      <c r="E22" s="904"/>
      <c r="F22" s="904"/>
      <c r="G22" s="904"/>
      <c r="H22" s="904"/>
      <c r="I22" s="904"/>
      <c r="J22" s="904"/>
      <c r="K22" s="904"/>
      <c r="L22" s="904"/>
      <c r="M22" s="904"/>
      <c r="N22" s="904"/>
      <c r="O22" s="904"/>
      <c r="P22" s="904"/>
      <c r="Q22" s="904"/>
      <c r="R22" s="904"/>
      <c r="S22" s="904"/>
      <c r="T22" s="904"/>
      <c r="U22" s="904"/>
      <c r="V22" s="904"/>
      <c r="W22" s="904"/>
      <c r="X22" s="904"/>
      <c r="Y22" s="904"/>
      <c r="Z22" s="904"/>
      <c r="AA22" s="904"/>
      <c r="AB22" s="904"/>
      <c r="AC22" s="904"/>
      <c r="AD22" s="904"/>
      <c r="AE22" s="904"/>
      <c r="AF22" s="904"/>
    </row>
    <row r="23" spans="2:32" s="905" customFormat="1" ht="11.25" x14ac:dyDescent="0.2">
      <c r="B23" s="904"/>
      <c r="C23" s="904"/>
      <c r="D23" s="904"/>
      <c r="E23" s="904"/>
      <c r="F23" s="904"/>
      <c r="G23" s="904"/>
      <c r="H23" s="904"/>
      <c r="I23" s="904"/>
      <c r="J23" s="904"/>
      <c r="K23" s="904"/>
      <c r="L23" s="904"/>
      <c r="M23" s="904"/>
      <c r="N23" s="904"/>
      <c r="O23" s="904"/>
      <c r="P23" s="904"/>
      <c r="Q23" s="904"/>
      <c r="R23" s="904"/>
      <c r="S23" s="904"/>
      <c r="T23" s="904"/>
      <c r="U23" s="904"/>
      <c r="V23" s="904"/>
      <c r="W23" s="904"/>
      <c r="X23" s="904"/>
      <c r="Y23" s="904"/>
      <c r="Z23" s="904"/>
      <c r="AA23" s="904"/>
      <c r="AB23" s="904"/>
      <c r="AC23" s="904"/>
      <c r="AD23" s="904"/>
      <c r="AE23" s="904"/>
      <c r="AF23" s="904"/>
    </row>
    <row r="24" spans="2:32" s="905" customFormat="1" ht="11.25" x14ac:dyDescent="0.2">
      <c r="B24" s="904"/>
      <c r="C24" s="904"/>
      <c r="D24" s="904"/>
      <c r="E24" s="904"/>
      <c r="F24" s="904"/>
      <c r="G24" s="904"/>
      <c r="H24" s="904"/>
      <c r="I24" s="904"/>
      <c r="J24" s="904"/>
      <c r="K24" s="904"/>
      <c r="L24" s="904"/>
      <c r="M24" s="904"/>
      <c r="N24" s="904"/>
      <c r="O24" s="904"/>
      <c r="P24" s="904"/>
      <c r="Q24" s="904"/>
      <c r="R24" s="904"/>
      <c r="S24" s="904"/>
      <c r="T24" s="904"/>
      <c r="U24" s="904"/>
      <c r="V24" s="904"/>
      <c r="W24" s="904"/>
      <c r="X24" s="904"/>
      <c r="Y24" s="904"/>
      <c r="Z24" s="904"/>
      <c r="AA24" s="904"/>
      <c r="AB24" s="904"/>
      <c r="AC24" s="904"/>
      <c r="AD24" s="904"/>
      <c r="AE24" s="904"/>
      <c r="AF24" s="904"/>
    </row>
    <row r="25" spans="2:32" s="905" customFormat="1" ht="11.25" x14ac:dyDescent="0.2">
      <c r="B25" s="904"/>
      <c r="C25" s="904"/>
      <c r="D25" s="904"/>
      <c r="E25" s="904"/>
      <c r="F25" s="904"/>
      <c r="G25" s="904"/>
      <c r="H25" s="904"/>
      <c r="I25" s="904"/>
      <c r="J25" s="904"/>
      <c r="K25" s="904"/>
      <c r="L25" s="904"/>
      <c r="M25" s="904"/>
      <c r="N25" s="904"/>
      <c r="O25" s="904"/>
      <c r="P25" s="904"/>
      <c r="Q25" s="904"/>
      <c r="R25" s="904"/>
      <c r="S25" s="904"/>
      <c r="T25" s="904"/>
      <c r="U25" s="904"/>
      <c r="V25" s="904"/>
      <c r="W25" s="904"/>
      <c r="X25" s="904"/>
      <c r="Y25" s="904"/>
      <c r="Z25" s="904"/>
      <c r="AA25" s="904"/>
      <c r="AB25" s="904"/>
      <c r="AC25" s="904"/>
      <c r="AD25" s="904"/>
      <c r="AE25" s="904"/>
      <c r="AF25" s="904"/>
    </row>
    <row r="26" spans="2:32" s="905" customFormat="1" ht="11.25" x14ac:dyDescent="0.2">
      <c r="B26" s="904"/>
      <c r="C26" s="904"/>
      <c r="D26" s="904"/>
      <c r="E26" s="904"/>
      <c r="F26" s="904"/>
      <c r="G26" s="904"/>
      <c r="H26" s="904"/>
      <c r="I26" s="904"/>
      <c r="J26" s="904"/>
      <c r="K26" s="904"/>
      <c r="L26" s="904"/>
      <c r="M26" s="904"/>
      <c r="N26" s="904"/>
      <c r="O26" s="904"/>
      <c r="P26" s="904"/>
      <c r="Q26" s="904"/>
      <c r="R26" s="904"/>
      <c r="S26" s="904"/>
      <c r="T26" s="904"/>
      <c r="U26" s="904"/>
      <c r="V26" s="904"/>
      <c r="W26" s="904"/>
      <c r="X26" s="904"/>
      <c r="Y26" s="904"/>
      <c r="Z26" s="904"/>
      <c r="AA26" s="904"/>
      <c r="AB26" s="904"/>
      <c r="AC26" s="904"/>
      <c r="AD26" s="904"/>
      <c r="AE26" s="904"/>
      <c r="AF26" s="904"/>
    </row>
    <row r="27" spans="2:32" s="905" customFormat="1" ht="11.25" x14ac:dyDescent="0.2">
      <c r="B27" s="904"/>
      <c r="C27" s="904"/>
      <c r="D27" s="904"/>
      <c r="E27" s="904"/>
      <c r="F27" s="904"/>
      <c r="G27" s="904"/>
      <c r="H27" s="904"/>
      <c r="I27" s="904"/>
      <c r="J27" s="904"/>
      <c r="K27" s="904"/>
      <c r="L27" s="904"/>
      <c r="M27" s="904"/>
      <c r="N27" s="904"/>
      <c r="O27" s="904"/>
      <c r="P27" s="904"/>
      <c r="Q27" s="904"/>
      <c r="R27" s="904"/>
      <c r="S27" s="904"/>
      <c r="T27" s="904"/>
      <c r="U27" s="904"/>
      <c r="V27" s="904"/>
      <c r="W27" s="904"/>
      <c r="X27" s="904"/>
      <c r="Y27" s="904"/>
      <c r="Z27" s="904"/>
      <c r="AA27" s="904"/>
      <c r="AB27" s="904"/>
      <c r="AC27" s="904"/>
      <c r="AD27" s="904"/>
      <c r="AE27" s="904"/>
      <c r="AF27" s="904"/>
    </row>
    <row r="28" spans="2:32" s="905" customFormat="1" ht="11.25" x14ac:dyDescent="0.2">
      <c r="B28" s="904"/>
      <c r="C28" s="904"/>
      <c r="D28" s="904"/>
      <c r="E28" s="904"/>
      <c r="F28" s="904"/>
      <c r="G28" s="904"/>
      <c r="H28" s="904"/>
      <c r="I28" s="904"/>
      <c r="J28" s="904"/>
      <c r="K28" s="904"/>
      <c r="L28" s="904"/>
      <c r="M28" s="904"/>
      <c r="N28" s="904"/>
      <c r="O28" s="904"/>
      <c r="P28" s="904"/>
      <c r="Q28" s="904"/>
      <c r="R28" s="904"/>
      <c r="S28" s="904"/>
      <c r="T28" s="904"/>
      <c r="U28" s="904"/>
      <c r="V28" s="904"/>
      <c r="W28" s="904"/>
      <c r="X28" s="904"/>
      <c r="Y28" s="904"/>
      <c r="Z28" s="904"/>
      <c r="AA28" s="904"/>
      <c r="AB28" s="904"/>
      <c r="AC28" s="904"/>
      <c r="AD28" s="904"/>
      <c r="AE28" s="904"/>
      <c r="AF28" s="904"/>
    </row>
    <row r="29" spans="2:32" s="905" customFormat="1" ht="11.25" x14ac:dyDescent="0.2">
      <c r="B29" s="904"/>
      <c r="C29" s="904"/>
      <c r="D29" s="904"/>
      <c r="E29" s="904"/>
      <c r="F29" s="904"/>
      <c r="G29" s="904"/>
      <c r="H29" s="904"/>
      <c r="I29" s="904"/>
      <c r="J29" s="904"/>
      <c r="K29" s="904"/>
      <c r="L29" s="904"/>
      <c r="M29" s="904"/>
      <c r="N29" s="904"/>
      <c r="O29" s="904"/>
      <c r="P29" s="904"/>
      <c r="Q29" s="904"/>
      <c r="R29" s="904"/>
      <c r="S29" s="904"/>
      <c r="T29" s="904"/>
      <c r="U29" s="904"/>
      <c r="V29" s="904"/>
      <c r="W29" s="904"/>
      <c r="X29" s="904"/>
      <c r="Y29" s="904"/>
      <c r="Z29" s="904"/>
      <c r="AA29" s="904"/>
      <c r="AB29" s="904"/>
      <c r="AC29" s="904"/>
      <c r="AD29" s="904"/>
      <c r="AE29" s="904"/>
      <c r="AF29" s="904"/>
    </row>
    <row r="30" spans="2:32" s="905" customFormat="1" ht="11.25" x14ac:dyDescent="0.2">
      <c r="B30" s="904"/>
      <c r="C30" s="904"/>
      <c r="D30" s="904"/>
      <c r="E30" s="904"/>
      <c r="F30" s="904"/>
      <c r="G30" s="904"/>
      <c r="H30" s="904"/>
      <c r="I30" s="904"/>
      <c r="J30" s="904"/>
      <c r="K30" s="904"/>
      <c r="L30" s="904"/>
      <c r="M30" s="904"/>
      <c r="N30" s="904"/>
      <c r="O30" s="904"/>
      <c r="P30" s="904"/>
      <c r="Q30" s="904"/>
      <c r="R30" s="904"/>
      <c r="S30" s="904"/>
      <c r="T30" s="904"/>
      <c r="U30" s="904"/>
      <c r="V30" s="904"/>
      <c r="W30" s="904"/>
      <c r="X30" s="904"/>
      <c r="Y30" s="904"/>
      <c r="Z30" s="904"/>
      <c r="AA30" s="904"/>
      <c r="AB30" s="904"/>
      <c r="AC30" s="904"/>
      <c r="AD30" s="904"/>
      <c r="AE30" s="904"/>
      <c r="AF30" s="904"/>
    </row>
    <row r="31" spans="2:32" s="905" customFormat="1" ht="11.25" x14ac:dyDescent="0.2">
      <c r="B31" s="904"/>
      <c r="C31" s="904"/>
      <c r="D31" s="904"/>
      <c r="E31" s="904"/>
      <c r="F31" s="904"/>
      <c r="G31" s="904"/>
      <c r="H31" s="904"/>
      <c r="I31" s="904"/>
      <c r="J31" s="904"/>
      <c r="K31" s="904"/>
      <c r="L31" s="904"/>
      <c r="M31" s="904"/>
      <c r="N31" s="904"/>
      <c r="O31" s="904"/>
      <c r="P31" s="904"/>
      <c r="Q31" s="904"/>
      <c r="R31" s="904"/>
      <c r="S31" s="904"/>
      <c r="T31" s="904"/>
      <c r="U31" s="904"/>
      <c r="V31" s="904"/>
      <c r="W31" s="904"/>
      <c r="X31" s="904"/>
      <c r="Y31" s="904"/>
      <c r="Z31" s="904"/>
      <c r="AA31" s="904"/>
      <c r="AB31" s="904"/>
      <c r="AC31" s="904"/>
      <c r="AD31" s="904"/>
      <c r="AE31" s="904"/>
      <c r="AF31" s="904"/>
    </row>
    <row r="32" spans="2:32" s="905" customFormat="1" ht="11.25" x14ac:dyDescent="0.2">
      <c r="B32" s="904"/>
      <c r="C32" s="904"/>
      <c r="D32" s="904"/>
      <c r="E32" s="904"/>
      <c r="F32" s="904"/>
      <c r="G32" s="904"/>
      <c r="H32" s="904"/>
      <c r="I32" s="904"/>
      <c r="J32" s="904"/>
      <c r="K32" s="904"/>
      <c r="L32" s="904"/>
      <c r="M32" s="904"/>
      <c r="N32" s="904"/>
      <c r="O32" s="904"/>
      <c r="P32" s="904"/>
      <c r="Q32" s="904"/>
      <c r="R32" s="904"/>
      <c r="S32" s="904"/>
      <c r="T32" s="904"/>
      <c r="U32" s="904"/>
      <c r="V32" s="904"/>
      <c r="W32" s="904"/>
      <c r="X32" s="904"/>
      <c r="Y32" s="904"/>
      <c r="Z32" s="904"/>
      <c r="AA32" s="904"/>
      <c r="AB32" s="904"/>
      <c r="AC32" s="904"/>
      <c r="AD32" s="904"/>
      <c r="AE32" s="904"/>
      <c r="AF32" s="904"/>
    </row>
    <row r="33" spans="2:32" s="905" customFormat="1" ht="11.25" x14ac:dyDescent="0.2">
      <c r="B33" s="904"/>
      <c r="C33" s="904"/>
      <c r="D33" s="904"/>
      <c r="E33" s="904"/>
      <c r="F33" s="904"/>
      <c r="G33" s="904"/>
      <c r="H33" s="904"/>
      <c r="I33" s="904"/>
      <c r="J33" s="904"/>
      <c r="K33" s="904"/>
      <c r="L33" s="904"/>
      <c r="M33" s="904"/>
      <c r="N33" s="904"/>
      <c r="O33" s="904"/>
      <c r="P33" s="904"/>
      <c r="Q33" s="904"/>
      <c r="R33" s="904"/>
      <c r="S33" s="904"/>
      <c r="T33" s="904"/>
      <c r="U33" s="904"/>
      <c r="V33" s="904"/>
      <c r="W33" s="904"/>
      <c r="X33" s="904"/>
      <c r="Y33" s="904"/>
      <c r="Z33" s="904"/>
      <c r="AA33" s="904"/>
      <c r="AB33" s="904"/>
      <c r="AC33" s="904"/>
      <c r="AD33" s="904"/>
      <c r="AE33" s="904"/>
      <c r="AF33" s="904"/>
    </row>
    <row r="34" spans="2:32" s="905" customFormat="1" ht="11.25" x14ac:dyDescent="0.2">
      <c r="B34" s="904"/>
      <c r="C34" s="904"/>
      <c r="D34" s="904"/>
      <c r="E34" s="904"/>
      <c r="F34" s="904"/>
      <c r="G34" s="904"/>
      <c r="H34" s="904"/>
      <c r="I34" s="904"/>
      <c r="J34" s="904"/>
      <c r="K34" s="904"/>
      <c r="L34" s="904"/>
      <c r="M34" s="904"/>
      <c r="N34" s="904"/>
      <c r="O34" s="904"/>
      <c r="P34" s="904"/>
      <c r="Q34" s="904"/>
      <c r="R34" s="904"/>
      <c r="S34" s="904"/>
      <c r="T34" s="904"/>
      <c r="U34" s="904"/>
      <c r="V34" s="904"/>
      <c r="W34" s="904"/>
      <c r="X34" s="904"/>
      <c r="Y34" s="904"/>
      <c r="Z34" s="904"/>
      <c r="AA34" s="904"/>
      <c r="AB34" s="904"/>
      <c r="AC34" s="904"/>
      <c r="AD34" s="904"/>
      <c r="AE34" s="904"/>
      <c r="AF34" s="904"/>
    </row>
    <row r="35" spans="2:32" s="905" customFormat="1" ht="11.25" x14ac:dyDescent="0.2">
      <c r="B35" s="904"/>
      <c r="C35" s="904"/>
      <c r="D35" s="904"/>
      <c r="E35" s="904"/>
      <c r="F35" s="904"/>
      <c r="G35" s="904"/>
      <c r="H35" s="904"/>
      <c r="I35" s="904"/>
      <c r="J35" s="904"/>
      <c r="K35" s="904"/>
      <c r="L35" s="904"/>
      <c r="M35" s="904"/>
      <c r="N35" s="904"/>
      <c r="O35" s="904"/>
      <c r="P35" s="904"/>
      <c r="Q35" s="904"/>
      <c r="R35" s="904"/>
      <c r="S35" s="904"/>
      <c r="T35" s="904"/>
      <c r="U35" s="904"/>
      <c r="V35" s="904"/>
      <c r="W35" s="904"/>
      <c r="X35" s="904"/>
      <c r="Y35" s="904"/>
      <c r="Z35" s="904"/>
      <c r="AA35" s="904"/>
      <c r="AB35" s="904"/>
      <c r="AC35" s="904"/>
      <c r="AD35" s="904"/>
      <c r="AE35" s="904"/>
      <c r="AF35" s="904"/>
    </row>
    <row r="36" spans="2:32" s="905" customFormat="1" ht="11.25" x14ac:dyDescent="0.2">
      <c r="B36" s="904"/>
      <c r="C36" s="904"/>
      <c r="D36" s="904"/>
      <c r="E36" s="904"/>
      <c r="F36" s="904"/>
      <c r="G36" s="904"/>
      <c r="H36" s="904"/>
      <c r="I36" s="904"/>
      <c r="J36" s="904"/>
      <c r="K36" s="904"/>
      <c r="L36" s="904"/>
      <c r="M36" s="904"/>
      <c r="N36" s="904"/>
      <c r="O36" s="904"/>
      <c r="P36" s="904"/>
      <c r="Q36" s="904"/>
      <c r="R36" s="904"/>
      <c r="S36" s="904"/>
      <c r="T36" s="904"/>
      <c r="U36" s="904"/>
      <c r="V36" s="904"/>
      <c r="W36" s="904"/>
      <c r="X36" s="904"/>
      <c r="Y36" s="904"/>
      <c r="Z36" s="904"/>
      <c r="AA36" s="904"/>
      <c r="AB36" s="904"/>
      <c r="AC36" s="904"/>
      <c r="AD36" s="904"/>
      <c r="AE36" s="904"/>
      <c r="AF36" s="904"/>
    </row>
    <row r="37" spans="2:32" s="905" customFormat="1" ht="11.25" x14ac:dyDescent="0.2">
      <c r="B37" s="904"/>
      <c r="C37" s="904"/>
      <c r="D37" s="904"/>
      <c r="E37" s="904"/>
      <c r="F37" s="904"/>
      <c r="G37" s="904"/>
      <c r="H37" s="904"/>
      <c r="I37" s="904"/>
      <c r="J37" s="904"/>
      <c r="K37" s="904"/>
      <c r="L37" s="904"/>
      <c r="M37" s="904"/>
      <c r="N37" s="904"/>
      <c r="O37" s="904"/>
      <c r="P37" s="904"/>
      <c r="Q37" s="904"/>
      <c r="R37" s="904"/>
      <c r="S37" s="904"/>
      <c r="T37" s="904"/>
      <c r="U37" s="904"/>
      <c r="V37" s="904"/>
      <c r="W37" s="904"/>
      <c r="X37" s="904"/>
      <c r="Y37" s="904"/>
      <c r="Z37" s="904"/>
      <c r="AA37" s="904"/>
      <c r="AB37" s="904"/>
      <c r="AC37" s="904"/>
      <c r="AD37" s="904"/>
      <c r="AE37" s="904"/>
      <c r="AF37" s="904"/>
    </row>
  </sheetData>
  <mergeCells count="44">
    <mergeCell ref="U8:W8"/>
    <mergeCell ref="X8:Z8"/>
    <mergeCell ref="AA8:AC8"/>
    <mergeCell ref="AD8:AF8"/>
    <mergeCell ref="U6:W6"/>
    <mergeCell ref="X6:Z6"/>
    <mergeCell ref="AA6:AC6"/>
    <mergeCell ref="AD6:AF6"/>
    <mergeCell ref="F7:AF7"/>
    <mergeCell ref="F8:H8"/>
    <mergeCell ref="I8:K8"/>
    <mergeCell ref="L8:N8"/>
    <mergeCell ref="O8:Q8"/>
    <mergeCell ref="R8:T8"/>
    <mergeCell ref="U4:W4"/>
    <mergeCell ref="X4:Z4"/>
    <mergeCell ref="AA4:AC4"/>
    <mergeCell ref="AD4:AF4"/>
    <mergeCell ref="F5:AF5"/>
    <mergeCell ref="F6:H6"/>
    <mergeCell ref="I6:K6"/>
    <mergeCell ref="L6:N6"/>
    <mergeCell ref="O6:Q6"/>
    <mergeCell ref="R6:T6"/>
    <mergeCell ref="U2:W2"/>
    <mergeCell ref="X2:Z2"/>
    <mergeCell ref="AA2:AC2"/>
    <mergeCell ref="AD2:AF2"/>
    <mergeCell ref="F3:AF3"/>
    <mergeCell ref="F4:H4"/>
    <mergeCell ref="I4:K4"/>
    <mergeCell ref="L4:N4"/>
    <mergeCell ref="O4:Q4"/>
    <mergeCell ref="R4:T4"/>
    <mergeCell ref="B1:B9"/>
    <mergeCell ref="C1:C9"/>
    <mergeCell ref="D1:D9"/>
    <mergeCell ref="E1:E9"/>
    <mergeCell ref="F1:AF1"/>
    <mergeCell ref="F2:H2"/>
    <mergeCell ref="I2:K2"/>
    <mergeCell ref="L2:N2"/>
    <mergeCell ref="O2:Q2"/>
    <mergeCell ref="R2:T2"/>
  </mergeCells>
  <pageMargins left="0.31496062992125984" right="0.31496062992125984" top="0.35433070866141736" bottom="0.35433070866141736" header="0.31496062992125984" footer="0.31496062992125984"/>
  <pageSetup paperSize="8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Y128"/>
  <sheetViews>
    <sheetView view="pageBreakPreview" zoomScale="40" zoomScaleNormal="55" zoomScaleSheetLayoutView="40" zoomScalePageLayoutView="5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E30" sqref="E30"/>
    </sheetView>
  </sheetViews>
  <sheetFormatPr defaultColWidth="9.140625" defaultRowHeight="20.100000000000001" customHeight="1" x14ac:dyDescent="0.35"/>
  <cols>
    <col min="1" max="1" width="3.85546875" style="29" customWidth="1"/>
    <col min="2" max="2" width="4.5703125" style="29" customWidth="1"/>
    <col min="3" max="3" width="7.28515625" style="29" hidden="1" customWidth="1"/>
    <col min="4" max="4" width="25.85546875" style="45" customWidth="1"/>
    <col min="5" max="5" width="134.42578125" style="149" customWidth="1"/>
    <col min="6" max="6" width="11.7109375" style="29" customWidth="1"/>
    <col min="7" max="7" width="10.85546875" style="29" customWidth="1"/>
    <col min="8" max="8" width="10.5703125" style="29" customWidth="1"/>
    <col min="9" max="9" width="10.7109375" style="29" customWidth="1"/>
    <col min="10" max="10" width="7.85546875" style="29" customWidth="1"/>
    <col min="11" max="11" width="7.5703125" style="29" customWidth="1"/>
    <col min="12" max="12" width="9.28515625" style="29" customWidth="1"/>
    <col min="13" max="13" width="7.140625" style="29" customWidth="1"/>
    <col min="14" max="14" width="6.42578125" style="29" customWidth="1"/>
    <col min="15" max="15" width="9" style="29" customWidth="1"/>
    <col min="16" max="16" width="7.85546875" style="29" customWidth="1"/>
    <col min="17" max="17" width="6.42578125" style="29" customWidth="1"/>
    <col min="18" max="18" width="8.28515625" style="29" customWidth="1"/>
    <col min="19" max="19" width="7.140625" style="29" customWidth="1"/>
    <col min="20" max="20" width="7.5703125" style="29" customWidth="1"/>
    <col min="21" max="21" width="10" style="29" customWidth="1"/>
    <col min="22" max="22" width="13.28515625" style="29" customWidth="1"/>
    <col min="23" max="23" width="9.5703125" style="29" customWidth="1"/>
    <col min="24" max="24" width="10.7109375" style="29" customWidth="1"/>
    <col min="25" max="25" width="14" style="29" customWidth="1"/>
    <col min="26" max="26" width="11.140625" style="29" customWidth="1"/>
    <col min="27" max="27" width="13.28515625" style="29" customWidth="1"/>
    <col min="28" max="28" width="7.7109375" style="29" bestFit="1" customWidth="1"/>
    <col min="29" max="29" width="8.7109375" style="29" customWidth="1"/>
    <col min="30" max="30" width="8.85546875" style="29" customWidth="1"/>
    <col min="31" max="31" width="8.7109375" style="29" customWidth="1"/>
    <col min="32" max="32" width="9.85546875" style="29" customWidth="1"/>
    <col min="33" max="33" width="10.42578125" style="29" customWidth="1"/>
    <col min="34" max="34" width="7.5703125" style="29" customWidth="1"/>
    <col min="35" max="35" width="6.140625" style="29" customWidth="1"/>
    <col min="36" max="36" width="10.28515625" style="29" customWidth="1"/>
    <col min="37" max="37" width="8.5703125" style="29" customWidth="1"/>
    <col min="38" max="38" width="9.140625" style="29" customWidth="1"/>
    <col min="39" max="39" width="7.7109375" style="29" customWidth="1"/>
    <col min="40" max="40" width="10" style="29" customWidth="1"/>
    <col min="41" max="41" width="9.5703125" style="29" customWidth="1"/>
    <col min="42" max="42" width="8.85546875" style="29" customWidth="1"/>
    <col min="43" max="43" width="7.140625" style="29" customWidth="1"/>
    <col min="44" max="44" width="7.85546875" style="29" customWidth="1"/>
    <col min="45" max="45" width="6.42578125" style="29" customWidth="1"/>
    <col min="46" max="46" width="13.5703125" style="29" customWidth="1"/>
    <col min="47" max="47" width="6" style="29" customWidth="1"/>
    <col min="48" max="48" width="7" style="29" customWidth="1"/>
    <col min="49" max="50" width="6.42578125" style="29" customWidth="1"/>
    <col min="51" max="51" width="9.140625" style="29" customWidth="1"/>
    <col min="52" max="52" width="10.85546875" style="29" customWidth="1"/>
    <col min="53" max="53" width="9.7109375" style="29" customWidth="1"/>
    <col min="54" max="54" width="6.42578125" style="48" customWidth="1"/>
    <col min="55" max="55" width="6.140625" style="29" customWidth="1"/>
    <col min="56" max="56" width="10.5703125" style="29" customWidth="1"/>
    <col min="57" max="57" width="9.42578125" style="29" customWidth="1"/>
    <col min="58" max="58" width="6.5703125" style="29" customWidth="1"/>
    <col min="59" max="59" width="6.7109375" style="29" customWidth="1"/>
    <col min="60" max="60" width="5.42578125" style="29" customWidth="1"/>
    <col min="61" max="61" width="6.28515625" style="29" customWidth="1"/>
    <col min="62" max="62" width="7.140625" style="29" customWidth="1"/>
    <col min="63" max="63" width="9.140625" style="44" customWidth="1"/>
    <col min="64" max="64" width="10.7109375" style="44" customWidth="1"/>
    <col min="65" max="65" width="8.85546875" style="44" customWidth="1"/>
    <col min="66" max="66" width="8.140625" style="44" customWidth="1"/>
    <col min="67" max="67" width="7.7109375" style="29" customWidth="1"/>
    <col min="68" max="68" width="6.85546875" style="29" customWidth="1"/>
    <col min="69" max="69" width="6" style="32" customWidth="1"/>
    <col min="70" max="70" width="8.85546875" style="29" customWidth="1"/>
    <col min="71" max="71" width="7" style="29" customWidth="1"/>
    <col min="72" max="72" width="9.28515625" style="29" customWidth="1"/>
    <col min="73" max="73" width="8.140625" style="29" customWidth="1"/>
    <col min="74" max="74" width="13.5703125" style="502" customWidth="1"/>
    <col min="75" max="75" width="12.140625" style="135" customWidth="1"/>
    <col min="76" max="76" width="9.42578125" style="135" customWidth="1"/>
    <col min="77" max="77" width="16.28515625" style="179" customWidth="1"/>
    <col min="78" max="16384" width="9.140625" style="29"/>
  </cols>
  <sheetData>
    <row r="1" spans="1:77" ht="24.75" customHeight="1" x14ac:dyDescent="0.45">
      <c r="D1" s="29"/>
      <c r="F1" s="30"/>
      <c r="U1" s="750" t="s">
        <v>82</v>
      </c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49" t="s">
        <v>81</v>
      </c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BI1" s="748" t="s">
        <v>49</v>
      </c>
      <c r="BJ1" s="748"/>
      <c r="BK1" s="748"/>
      <c r="BL1" s="748"/>
      <c r="BM1" s="748"/>
      <c r="BN1" s="748"/>
      <c r="BO1" s="748"/>
      <c r="BP1" s="748"/>
      <c r="BQ1" s="748"/>
      <c r="BR1" s="748"/>
      <c r="BS1" s="748"/>
      <c r="BT1" s="748"/>
      <c r="BU1" s="748"/>
      <c r="BV1" s="748"/>
      <c r="BW1" s="748"/>
      <c r="BX1" s="748"/>
      <c r="BY1" s="178"/>
    </row>
    <row r="2" spans="1:77" ht="30.75" customHeight="1" x14ac:dyDescent="0.4">
      <c r="D2" s="29"/>
      <c r="F2" s="30"/>
      <c r="U2" s="30"/>
      <c r="V2" s="30">
        <f>SUM(V9,V15,V30,Раскл!V30)</f>
        <v>112.5</v>
      </c>
      <c r="W2" s="30"/>
      <c r="X2" s="755" t="s">
        <v>199</v>
      </c>
      <c r="Y2" s="755"/>
      <c r="Z2" s="755"/>
      <c r="AA2" s="755"/>
      <c r="AB2" s="755"/>
      <c r="AC2" s="755"/>
      <c r="AD2" s="755"/>
      <c r="AE2" s="755"/>
      <c r="AF2" s="755"/>
      <c r="AG2" s="755"/>
      <c r="AH2" s="755"/>
      <c r="AI2" s="755"/>
      <c r="AJ2" s="755"/>
      <c r="AK2" s="755"/>
      <c r="AL2" s="755"/>
      <c r="AM2" s="755"/>
      <c r="AN2" s="755"/>
      <c r="AO2" s="755"/>
      <c r="AP2" s="755"/>
      <c r="AQ2" s="755"/>
      <c r="AR2" s="755"/>
      <c r="AS2" s="755"/>
      <c r="AT2" s="755"/>
      <c r="AU2" s="755"/>
      <c r="AV2" s="755"/>
      <c r="AW2" s="755"/>
      <c r="AX2" s="30"/>
      <c r="AY2" s="30"/>
      <c r="AZ2" s="29" t="s">
        <v>85</v>
      </c>
      <c r="BG2" s="455" t="s">
        <v>198</v>
      </c>
      <c r="BH2" s="455"/>
      <c r="BI2" s="455"/>
      <c r="BJ2" s="455"/>
      <c r="BK2" s="455"/>
      <c r="BL2" s="455"/>
      <c r="BM2" s="455"/>
      <c r="BN2" s="455"/>
      <c r="BO2" s="455"/>
      <c r="BP2" s="455"/>
      <c r="BR2" s="455"/>
      <c r="BS2" s="455"/>
      <c r="BT2" s="455"/>
      <c r="BU2" s="455"/>
      <c r="BV2" s="455"/>
      <c r="BW2" s="455"/>
      <c r="BX2" s="455"/>
      <c r="BY2" s="455"/>
    </row>
    <row r="3" spans="1:77" ht="23.25" customHeight="1" x14ac:dyDescent="0.4">
      <c r="D3" s="29"/>
      <c r="F3" s="30"/>
      <c r="U3" s="30"/>
      <c r="V3" s="30"/>
      <c r="W3" s="30"/>
      <c r="X3" s="755"/>
      <c r="Y3" s="755"/>
      <c r="Z3" s="755"/>
      <c r="AA3" s="755"/>
      <c r="AB3" s="755"/>
      <c r="AC3" s="755"/>
      <c r="AD3" s="755"/>
      <c r="AE3" s="755"/>
      <c r="AF3" s="755"/>
      <c r="AG3" s="755"/>
      <c r="AH3" s="755"/>
      <c r="AI3" s="755"/>
      <c r="AJ3" s="755"/>
      <c r="AK3" s="755"/>
      <c r="AL3" s="755"/>
      <c r="AM3" s="755"/>
      <c r="AN3" s="755"/>
      <c r="AO3" s="755"/>
      <c r="AP3" s="755"/>
      <c r="AQ3" s="755"/>
      <c r="AR3" s="755"/>
      <c r="AS3" s="755"/>
      <c r="AT3" s="755"/>
      <c r="AU3" s="755"/>
      <c r="AV3" s="755"/>
      <c r="AW3" s="755"/>
      <c r="AX3" s="500"/>
      <c r="AY3" s="500"/>
      <c r="BI3" s="748" t="s">
        <v>220</v>
      </c>
      <c r="BJ3" s="748"/>
      <c r="BK3" s="748"/>
      <c r="BL3" s="748"/>
      <c r="BM3" s="748"/>
      <c r="BN3" s="748"/>
      <c r="BO3" s="748"/>
      <c r="BP3" s="748"/>
      <c r="BQ3" s="748"/>
      <c r="BR3" s="748"/>
      <c r="BS3" s="748"/>
      <c r="BT3" s="748"/>
      <c r="BU3" s="748"/>
      <c r="BV3" s="748"/>
      <c r="BW3" s="748"/>
      <c r="BX3" s="748"/>
    </row>
    <row r="4" spans="1:77" ht="25.5" customHeight="1" x14ac:dyDescent="0.35">
      <c r="D4" s="29"/>
      <c r="F4" s="30"/>
      <c r="U4" s="30"/>
      <c r="V4" s="30"/>
      <c r="W4" s="30"/>
      <c r="X4" s="30"/>
      <c r="Y4" s="30"/>
      <c r="Z4" s="30"/>
      <c r="AA4" s="30"/>
      <c r="AB4" s="751" t="s">
        <v>80</v>
      </c>
      <c r="AC4" s="751"/>
      <c r="AD4" s="751"/>
      <c r="AE4" s="751"/>
      <c r="AF4" s="751"/>
      <c r="AG4" s="754">
        <v>44501</v>
      </c>
      <c r="AH4" s="754"/>
      <c r="AI4" s="754"/>
      <c r="AJ4" s="754"/>
      <c r="AK4" s="754"/>
      <c r="AL4" s="31" t="s">
        <v>73</v>
      </c>
      <c r="AM4" s="752">
        <f>ДатаНачала+6</f>
        <v>44507</v>
      </c>
      <c r="AN4" s="753"/>
      <c r="AO4" s="753"/>
      <c r="AP4" s="753"/>
      <c r="AQ4" s="753"/>
      <c r="AR4" s="753"/>
      <c r="AS4" s="753"/>
      <c r="AT4" s="753"/>
      <c r="AU4" s="753"/>
      <c r="AV4" s="753"/>
      <c r="AW4" s="753"/>
      <c r="AX4" s="753"/>
      <c r="AY4" s="30"/>
      <c r="BI4" s="31"/>
      <c r="BJ4" s="31"/>
      <c r="BK4" s="741">
        <f>AG4-3</f>
        <v>44498</v>
      </c>
      <c r="BL4" s="741"/>
      <c r="BM4" s="741"/>
      <c r="BN4" s="741"/>
      <c r="BO4" s="741"/>
    </row>
    <row r="5" spans="1:77" ht="20.100000000000001" customHeight="1" thickBot="1" x14ac:dyDescent="0.4">
      <c r="A5" s="33"/>
      <c r="B5" s="33"/>
      <c r="C5" s="33"/>
      <c r="D5" s="34"/>
      <c r="E5" s="150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3"/>
      <c r="BA5" s="33"/>
      <c r="BB5" s="49"/>
      <c r="BC5" s="33"/>
      <c r="BD5" s="33"/>
      <c r="BE5" s="33"/>
      <c r="BF5" s="33"/>
      <c r="BG5" s="33"/>
      <c r="BH5" s="33"/>
      <c r="BI5" s="33"/>
      <c r="BJ5" s="33"/>
      <c r="BK5" s="36"/>
      <c r="BL5" s="36"/>
      <c r="BM5" s="36"/>
      <c r="BN5" s="36"/>
      <c r="BO5" s="33"/>
      <c r="BP5" s="33"/>
      <c r="BQ5" s="37"/>
      <c r="BR5" s="33"/>
      <c r="BS5" s="33"/>
      <c r="BT5" s="33"/>
      <c r="BU5" s="33"/>
      <c r="BV5" s="503"/>
      <c r="BW5" s="136"/>
      <c r="BX5" s="136"/>
    </row>
    <row r="6" spans="1:77" ht="19.5" customHeight="1" thickBot="1" x14ac:dyDescent="0.35">
      <c r="A6" s="720" t="s">
        <v>50</v>
      </c>
      <c r="B6" s="721"/>
      <c r="C6" s="730" t="s">
        <v>51</v>
      </c>
      <c r="D6" s="731"/>
      <c r="E6" s="736" t="s">
        <v>52</v>
      </c>
      <c r="F6" s="765" t="s">
        <v>0</v>
      </c>
      <c r="G6" s="766"/>
      <c r="H6" s="766"/>
      <c r="I6" s="766"/>
      <c r="J6" s="766"/>
      <c r="K6" s="766"/>
      <c r="L6" s="766"/>
      <c r="M6" s="766"/>
      <c r="N6" s="766"/>
      <c r="O6" s="766"/>
      <c r="P6" s="766"/>
      <c r="Q6" s="766"/>
      <c r="R6" s="766"/>
      <c r="S6" s="766"/>
      <c r="T6" s="766"/>
      <c r="U6" s="766"/>
      <c r="V6" s="766"/>
      <c r="W6" s="766"/>
      <c r="X6" s="766"/>
      <c r="Y6" s="766"/>
      <c r="Z6" s="766"/>
      <c r="AA6" s="766"/>
      <c r="AB6" s="766"/>
      <c r="AC6" s="766"/>
      <c r="AD6" s="766"/>
      <c r="AE6" s="766"/>
      <c r="AF6" s="766"/>
      <c r="AG6" s="766"/>
      <c r="AH6" s="766"/>
      <c r="AI6" s="766"/>
      <c r="AJ6" s="766"/>
      <c r="AK6" s="766"/>
      <c r="AL6" s="766" t="s">
        <v>61</v>
      </c>
      <c r="AM6" s="766"/>
      <c r="AN6" s="766"/>
      <c r="AO6" s="766"/>
      <c r="AP6" s="766"/>
      <c r="AQ6" s="766"/>
      <c r="AR6" s="766"/>
      <c r="AS6" s="766"/>
      <c r="AT6" s="766"/>
      <c r="AU6" s="766"/>
      <c r="AV6" s="766"/>
      <c r="AW6" s="766"/>
      <c r="AX6" s="766"/>
      <c r="AY6" s="766"/>
      <c r="AZ6" s="766"/>
      <c r="BA6" s="766"/>
      <c r="BB6" s="766"/>
      <c r="BC6" s="766"/>
      <c r="BD6" s="766"/>
      <c r="BE6" s="766"/>
      <c r="BF6" s="766"/>
      <c r="BG6" s="766"/>
      <c r="BH6" s="766"/>
      <c r="BI6" s="766"/>
      <c r="BJ6" s="769"/>
      <c r="BK6" s="759" t="s">
        <v>101</v>
      </c>
      <c r="BL6" s="760"/>
      <c r="BM6" s="760"/>
      <c r="BN6" s="760"/>
      <c r="BO6" s="760"/>
      <c r="BP6" s="760"/>
      <c r="BQ6" s="760"/>
      <c r="BR6" s="760"/>
      <c r="BS6" s="760"/>
      <c r="BT6" s="304"/>
      <c r="BU6" s="305"/>
      <c r="BV6" s="552"/>
      <c r="BW6" s="761" t="s">
        <v>62</v>
      </c>
      <c r="BX6" s="756" t="s">
        <v>63</v>
      </c>
      <c r="BY6" s="306"/>
    </row>
    <row r="7" spans="1:77" ht="29.25" customHeight="1" thickBot="1" x14ac:dyDescent="0.4">
      <c r="A7" s="722"/>
      <c r="B7" s="723"/>
      <c r="C7" s="659"/>
      <c r="D7" s="660"/>
      <c r="E7" s="737"/>
      <c r="F7" s="739" t="s">
        <v>152</v>
      </c>
      <c r="G7" s="728" t="s">
        <v>155</v>
      </c>
      <c r="H7" s="729" t="s">
        <v>184</v>
      </c>
      <c r="I7" s="726" t="s">
        <v>161</v>
      </c>
      <c r="J7" s="734" t="s">
        <v>183</v>
      </c>
      <c r="K7" s="744" t="s">
        <v>185</v>
      </c>
      <c r="L7" s="767" t="s">
        <v>7</v>
      </c>
      <c r="M7" s="746" t="s">
        <v>53</v>
      </c>
      <c r="N7" s="743"/>
      <c r="O7" s="743"/>
      <c r="P7" s="743"/>
      <c r="Q7" s="743"/>
      <c r="R7" s="743"/>
      <c r="S7" s="743"/>
      <c r="T7" s="747"/>
      <c r="U7" s="717" t="s">
        <v>54</v>
      </c>
      <c r="V7" s="743" t="s">
        <v>55</v>
      </c>
      <c r="W7" s="743"/>
      <c r="X7" s="743"/>
      <c r="Y7" s="743"/>
      <c r="Z7" s="743"/>
      <c r="AA7" s="743"/>
      <c r="AB7" s="743"/>
      <c r="AC7" s="743"/>
      <c r="AD7" s="743" t="s">
        <v>83</v>
      </c>
      <c r="AE7" s="743"/>
      <c r="AF7" s="743"/>
      <c r="AG7" s="743"/>
      <c r="AH7" s="740" t="s">
        <v>57</v>
      </c>
      <c r="AI7" s="740" t="s">
        <v>104</v>
      </c>
      <c r="AJ7" s="719" t="s">
        <v>271</v>
      </c>
      <c r="AK7" s="742" t="s">
        <v>114</v>
      </c>
      <c r="AL7" s="743" t="s">
        <v>58</v>
      </c>
      <c r="AM7" s="743"/>
      <c r="AN7" s="743"/>
      <c r="AO7" s="743"/>
      <c r="AP7" s="743"/>
      <c r="AQ7" s="743"/>
      <c r="AR7" s="743"/>
      <c r="AS7" s="743"/>
      <c r="AT7" s="743"/>
      <c r="AU7" s="743" t="s">
        <v>60</v>
      </c>
      <c r="AV7" s="743"/>
      <c r="AW7" s="743"/>
      <c r="AX7" s="743"/>
      <c r="AY7" s="743"/>
      <c r="AZ7" s="743"/>
      <c r="BA7" s="743"/>
      <c r="BB7" s="743"/>
      <c r="BC7" s="743"/>
      <c r="BD7" s="743"/>
      <c r="BE7" s="743"/>
      <c r="BF7" s="743"/>
      <c r="BG7" s="743"/>
      <c r="BH7" s="743"/>
      <c r="BI7" s="743"/>
      <c r="BJ7" s="743"/>
      <c r="BK7" s="764" t="s">
        <v>157</v>
      </c>
      <c r="BL7" s="764"/>
      <c r="BM7" s="764"/>
      <c r="BN7" s="764"/>
      <c r="BO7" s="764"/>
      <c r="BP7" s="764"/>
      <c r="BQ7" s="764"/>
      <c r="BR7" s="764"/>
      <c r="BS7" s="764"/>
      <c r="BT7" s="307"/>
      <c r="BU7" s="308"/>
      <c r="BV7" s="546"/>
      <c r="BW7" s="762"/>
      <c r="BX7" s="757"/>
      <c r="BY7" s="306"/>
    </row>
    <row r="8" spans="1:77" ht="214.5" customHeight="1" thickTop="1" thickBot="1" x14ac:dyDescent="0.25">
      <c r="A8" s="724"/>
      <c r="B8" s="725"/>
      <c r="C8" s="732"/>
      <c r="D8" s="733"/>
      <c r="E8" s="738"/>
      <c r="F8" s="739"/>
      <c r="G8" s="728"/>
      <c r="H8" s="729"/>
      <c r="I8" s="727"/>
      <c r="J8" s="735"/>
      <c r="K8" s="745"/>
      <c r="L8" s="768"/>
      <c r="M8" s="309" t="s">
        <v>2</v>
      </c>
      <c r="N8" s="310" t="s">
        <v>4</v>
      </c>
      <c r="O8" s="310" t="s">
        <v>187</v>
      </c>
      <c r="P8" s="310" t="s">
        <v>119</v>
      </c>
      <c r="Q8" s="310" t="s">
        <v>137</v>
      </c>
      <c r="R8" s="311" t="s">
        <v>6</v>
      </c>
      <c r="S8" s="311" t="s">
        <v>5</v>
      </c>
      <c r="T8" s="312" t="s">
        <v>3</v>
      </c>
      <c r="U8" s="718"/>
      <c r="V8" s="313" t="s">
        <v>188</v>
      </c>
      <c r="W8" s="314" t="s">
        <v>166</v>
      </c>
      <c r="X8" s="314" t="s">
        <v>124</v>
      </c>
      <c r="Y8" s="314" t="s">
        <v>227</v>
      </c>
      <c r="Z8" s="314" t="s">
        <v>197</v>
      </c>
      <c r="AA8" s="314" t="s">
        <v>174</v>
      </c>
      <c r="AB8" s="315" t="s">
        <v>122</v>
      </c>
      <c r="AC8" s="314" t="s">
        <v>175</v>
      </c>
      <c r="AD8" s="504" t="s">
        <v>182</v>
      </c>
      <c r="AE8" s="316" t="s">
        <v>218</v>
      </c>
      <c r="AF8" s="313" t="s">
        <v>56</v>
      </c>
      <c r="AG8" s="551" t="s">
        <v>117</v>
      </c>
      <c r="AH8" s="740"/>
      <c r="AI8" s="740"/>
      <c r="AJ8" s="719"/>
      <c r="AK8" s="742"/>
      <c r="AL8" s="317" t="s">
        <v>11</v>
      </c>
      <c r="AM8" s="317" t="s">
        <v>13</v>
      </c>
      <c r="AN8" s="317" t="s">
        <v>196</v>
      </c>
      <c r="AO8" s="318" t="s">
        <v>149</v>
      </c>
      <c r="AP8" s="318" t="s">
        <v>107</v>
      </c>
      <c r="AQ8" s="318" t="s">
        <v>14</v>
      </c>
      <c r="AR8" s="318" t="s">
        <v>15</v>
      </c>
      <c r="AS8" s="319" t="s">
        <v>151</v>
      </c>
      <c r="AT8" s="548" t="s">
        <v>164</v>
      </c>
      <c r="AU8" s="317" t="s">
        <v>59</v>
      </c>
      <c r="AV8" s="318" t="s">
        <v>115</v>
      </c>
      <c r="AW8" s="318" t="s">
        <v>105</v>
      </c>
      <c r="AX8" s="318" t="s">
        <v>148</v>
      </c>
      <c r="AY8" s="318" t="s">
        <v>116</v>
      </c>
      <c r="AZ8" s="318" t="s">
        <v>156</v>
      </c>
      <c r="BA8" s="318" t="s">
        <v>158</v>
      </c>
      <c r="BB8" s="320" t="s">
        <v>163</v>
      </c>
      <c r="BC8" s="318" t="s">
        <v>153</v>
      </c>
      <c r="BD8" s="318" t="s">
        <v>118</v>
      </c>
      <c r="BE8" s="318" t="s">
        <v>147</v>
      </c>
      <c r="BF8" s="445" t="s">
        <v>142</v>
      </c>
      <c r="BG8" s="446" t="s">
        <v>143</v>
      </c>
      <c r="BH8" s="447" t="s">
        <v>144</v>
      </c>
      <c r="BI8" s="314" t="s">
        <v>194</v>
      </c>
      <c r="BJ8" s="448" t="s">
        <v>181</v>
      </c>
      <c r="BK8" s="321" t="s">
        <v>174</v>
      </c>
      <c r="BL8" s="321" t="s">
        <v>173</v>
      </c>
      <c r="BM8" s="321" t="s">
        <v>195</v>
      </c>
      <c r="BN8" s="321" t="s">
        <v>141</v>
      </c>
      <c r="BO8" s="321" t="s">
        <v>186</v>
      </c>
      <c r="BP8" s="322" t="s">
        <v>140</v>
      </c>
      <c r="BQ8" s="321" t="s">
        <v>160</v>
      </c>
      <c r="BR8" s="323" t="s">
        <v>191</v>
      </c>
      <c r="BS8" s="132" t="s">
        <v>192</v>
      </c>
      <c r="BT8" s="133" t="s">
        <v>177</v>
      </c>
      <c r="BU8" s="134" t="s">
        <v>178</v>
      </c>
      <c r="BV8" s="553" t="s">
        <v>159</v>
      </c>
      <c r="BW8" s="763"/>
      <c r="BX8" s="758"/>
      <c r="BY8" s="324" t="s">
        <v>176</v>
      </c>
    </row>
    <row r="9" spans="1:77" ht="72" customHeight="1" thickBot="1" x14ac:dyDescent="0.25">
      <c r="A9" s="708" t="s">
        <v>74</v>
      </c>
      <c r="B9" s="710">
        <f>AG4</f>
        <v>44501</v>
      </c>
      <c r="C9" s="711" t="s">
        <v>64</v>
      </c>
      <c r="D9" s="712"/>
      <c r="E9" s="554" t="s">
        <v>264</v>
      </c>
      <c r="F9" s="325"/>
      <c r="G9" s="299"/>
      <c r="H9" s="191"/>
      <c r="I9" s="193"/>
      <c r="J9" s="191"/>
      <c r="K9" s="193"/>
      <c r="L9" s="288"/>
      <c r="M9" s="299"/>
      <c r="N9" s="191"/>
      <c r="O9" s="191">
        <v>75</v>
      </c>
      <c r="P9" s="191"/>
      <c r="Q9" s="191"/>
      <c r="R9" s="191"/>
      <c r="S9" s="191"/>
      <c r="T9" s="193"/>
      <c r="U9" s="300"/>
      <c r="V9" s="299"/>
      <c r="W9" s="292">
        <v>80</v>
      </c>
      <c r="X9" s="191"/>
      <c r="Y9" s="191"/>
      <c r="Z9" s="191"/>
      <c r="AA9" s="191"/>
      <c r="AB9" s="191"/>
      <c r="AC9" s="193"/>
      <c r="AD9" s="193"/>
      <c r="AE9" s="325"/>
      <c r="AF9" s="191"/>
      <c r="AG9" s="326">
        <v>5</v>
      </c>
      <c r="AH9" s="325"/>
      <c r="AI9" s="327"/>
      <c r="AJ9" s="191"/>
      <c r="AK9" s="326"/>
      <c r="AL9" s="303"/>
      <c r="AM9" s="289"/>
      <c r="AN9" s="289"/>
      <c r="AO9" s="286"/>
      <c r="AP9" s="286"/>
      <c r="AQ9" s="286"/>
      <c r="AR9" s="286"/>
      <c r="AS9" s="287"/>
      <c r="AT9" s="328">
        <v>20</v>
      </c>
      <c r="AU9" s="289"/>
      <c r="AV9" s="286"/>
      <c r="AW9" s="286"/>
      <c r="AX9" s="286"/>
      <c r="AY9" s="286"/>
      <c r="AZ9" s="286"/>
      <c r="BA9" s="286">
        <v>0</v>
      </c>
      <c r="BB9" s="184"/>
      <c r="BC9" s="286"/>
      <c r="BD9" s="286">
        <v>200</v>
      </c>
      <c r="BE9" s="193"/>
      <c r="BF9" s="191"/>
      <c r="BG9" s="191"/>
      <c r="BH9" s="191"/>
      <c r="BI9" s="191"/>
      <c r="BJ9" s="192"/>
      <c r="BK9" s="191">
        <v>0</v>
      </c>
      <c r="BL9" s="191"/>
      <c r="BM9" s="191"/>
      <c r="BN9" s="191"/>
      <c r="BO9" s="329"/>
      <c r="BP9" s="192"/>
      <c r="BQ9" s="330"/>
      <c r="BR9" s="191"/>
      <c r="BS9" s="191"/>
      <c r="BT9" s="299"/>
      <c r="BU9" s="193"/>
      <c r="BV9" s="176">
        <f t="shared" ref="BV9:BV22" si="0">SUM(L9,M9,N9,O9,Q9,R9,S9,T9,U9)*5+SUM(AL9,AM9,AN9,AO9,AP9,AQ9,AR9)+AS9*4+AT9*2.5+BA9/0.75+BB9</f>
        <v>425</v>
      </c>
      <c r="BW9" s="505">
        <v>328</v>
      </c>
      <c r="BX9" s="506">
        <v>78</v>
      </c>
      <c r="BY9" s="331">
        <f t="shared" ref="BY9:BY72" si="1">BD9+BO9*5+I9*5+BJ9</f>
        <v>200</v>
      </c>
    </row>
    <row r="10" spans="1:77" ht="27.75" customHeight="1" thickBot="1" x14ac:dyDescent="0.25">
      <c r="A10" s="674"/>
      <c r="B10" s="677"/>
      <c r="C10" s="686"/>
      <c r="D10" s="687"/>
      <c r="E10" s="332"/>
      <c r="F10" s="290"/>
      <c r="G10" s="190"/>
      <c r="H10" s="190"/>
      <c r="I10" s="195"/>
      <c r="J10" s="190"/>
      <c r="K10" s="195"/>
      <c r="L10" s="291"/>
      <c r="M10" s="292"/>
      <c r="N10" s="190"/>
      <c r="O10" s="190"/>
      <c r="P10" s="190"/>
      <c r="Q10" s="190"/>
      <c r="R10" s="190"/>
      <c r="S10" s="190"/>
      <c r="T10" s="195"/>
      <c r="U10" s="291"/>
      <c r="V10" s="292"/>
      <c r="W10" s="292"/>
      <c r="X10" s="190"/>
      <c r="Y10" s="190"/>
      <c r="Z10" s="190"/>
      <c r="AA10" s="190"/>
      <c r="AB10" s="190"/>
      <c r="AC10" s="195"/>
      <c r="AD10" s="195"/>
      <c r="AE10" s="290"/>
      <c r="AF10" s="190"/>
      <c r="AG10" s="333"/>
      <c r="AH10" s="292"/>
      <c r="AI10" s="334"/>
      <c r="AJ10" s="190"/>
      <c r="AK10" s="195"/>
      <c r="AL10" s="290"/>
      <c r="AM10" s="292"/>
      <c r="AN10" s="292"/>
      <c r="AO10" s="190"/>
      <c r="AP10" s="190"/>
      <c r="AQ10" s="190"/>
      <c r="AR10" s="190"/>
      <c r="AS10" s="195"/>
      <c r="AT10" s="333"/>
      <c r="AU10" s="292"/>
      <c r="AV10" s="190"/>
      <c r="AW10" s="190"/>
      <c r="AX10" s="190"/>
      <c r="AY10" s="190"/>
      <c r="AZ10" s="190"/>
      <c r="BA10" s="190">
        <v>0</v>
      </c>
      <c r="BB10" s="176"/>
      <c r="BC10" s="190"/>
      <c r="BD10" s="190"/>
      <c r="BE10" s="195"/>
      <c r="BF10" s="191"/>
      <c r="BG10" s="191"/>
      <c r="BH10" s="191"/>
      <c r="BI10" s="199"/>
      <c r="BJ10" s="194"/>
      <c r="BK10" s="507"/>
      <c r="BL10" s="190">
        <v>0</v>
      </c>
      <c r="BM10" s="190"/>
      <c r="BN10" s="334"/>
      <c r="BO10" s="335"/>
      <c r="BP10" s="194"/>
      <c r="BQ10" s="336"/>
      <c r="BR10" s="190"/>
      <c r="BS10" s="190"/>
      <c r="BT10" s="292"/>
      <c r="BU10" s="195"/>
      <c r="BV10" s="176">
        <f t="shared" si="0"/>
        <v>0</v>
      </c>
      <c r="BW10" s="497"/>
      <c r="BX10" s="498"/>
      <c r="BY10" s="331">
        <f t="shared" si="1"/>
        <v>0</v>
      </c>
    </row>
    <row r="11" spans="1:77" ht="30.75" customHeight="1" thickBot="1" x14ac:dyDescent="0.25">
      <c r="A11" s="674"/>
      <c r="B11" s="677"/>
      <c r="C11" s="686"/>
      <c r="D11" s="687"/>
      <c r="E11" s="337" t="s">
        <v>238</v>
      </c>
      <c r="F11" s="199">
        <v>50</v>
      </c>
      <c r="G11" s="190">
        <v>100</v>
      </c>
      <c r="H11" s="190"/>
      <c r="I11" s="195"/>
      <c r="J11" s="190"/>
      <c r="K11" s="195"/>
      <c r="L11" s="291"/>
      <c r="M11" s="292"/>
      <c r="N11" s="190"/>
      <c r="O11" s="190"/>
      <c r="P11" s="190"/>
      <c r="Q11" s="190"/>
      <c r="R11" s="190"/>
      <c r="S11" s="190"/>
      <c r="T11" s="195"/>
      <c r="U11" s="291"/>
      <c r="V11" s="292"/>
      <c r="W11" s="292"/>
      <c r="X11" s="190"/>
      <c r="Y11" s="190"/>
      <c r="Z11" s="190"/>
      <c r="AA11" s="190">
        <v>25</v>
      </c>
      <c r="AB11" s="190"/>
      <c r="AC11" s="195"/>
      <c r="AD11" s="195"/>
      <c r="AE11" s="290"/>
      <c r="AF11" s="190">
        <v>15</v>
      </c>
      <c r="AG11" s="333"/>
      <c r="AH11" s="292">
        <v>25</v>
      </c>
      <c r="AI11" s="334"/>
      <c r="AJ11" s="190"/>
      <c r="AK11" s="195" t="s">
        <v>85</v>
      </c>
      <c r="AL11" s="290"/>
      <c r="AM11" s="292"/>
      <c r="AN11" s="292"/>
      <c r="AO11" s="190"/>
      <c r="AP11" s="190"/>
      <c r="AQ11" s="190"/>
      <c r="AR11" s="190"/>
      <c r="AS11" s="195"/>
      <c r="AT11" s="333"/>
      <c r="AU11" s="292"/>
      <c r="AV11" s="190"/>
      <c r="AW11" s="190"/>
      <c r="AX11" s="190"/>
      <c r="AY11" s="190"/>
      <c r="AZ11" s="338">
        <v>1.5</v>
      </c>
      <c r="BA11" s="190"/>
      <c r="BB11" s="176"/>
      <c r="BC11" s="190">
        <v>1</v>
      </c>
      <c r="BD11" s="190"/>
      <c r="BE11" s="195"/>
      <c r="BF11" s="190"/>
      <c r="BG11" s="190"/>
      <c r="BH11" s="190"/>
      <c r="BI11" s="292"/>
      <c r="BJ11" s="196"/>
      <c r="BK11" s="190"/>
      <c r="BL11" s="190"/>
      <c r="BM11" s="190"/>
      <c r="BN11" s="190"/>
      <c r="BO11" s="335"/>
      <c r="BP11" s="196"/>
      <c r="BQ11" s="339"/>
      <c r="BR11" s="190"/>
      <c r="BS11" s="190"/>
      <c r="BT11" s="292"/>
      <c r="BU11" s="195"/>
      <c r="BV11" s="176">
        <f t="shared" si="0"/>
        <v>0</v>
      </c>
      <c r="BW11" s="497"/>
      <c r="BX11" s="498"/>
      <c r="BY11" s="331">
        <f t="shared" si="1"/>
        <v>0</v>
      </c>
    </row>
    <row r="12" spans="1:77" ht="36" customHeight="1" thickBot="1" x14ac:dyDescent="0.25">
      <c r="A12" s="674"/>
      <c r="B12" s="677"/>
      <c r="C12" s="713"/>
      <c r="D12" s="714"/>
      <c r="E12" s="332" t="s">
        <v>272</v>
      </c>
      <c r="F12" s="340"/>
      <c r="G12" s="296"/>
      <c r="H12" s="296"/>
      <c r="I12" s="297"/>
      <c r="J12" s="296"/>
      <c r="K12" s="297"/>
      <c r="L12" s="298"/>
      <c r="M12" s="302"/>
      <c r="N12" s="197"/>
      <c r="O12" s="197"/>
      <c r="P12" s="197"/>
      <c r="Q12" s="197"/>
      <c r="R12" s="197"/>
      <c r="S12" s="197"/>
      <c r="T12" s="189"/>
      <c r="U12" s="294"/>
      <c r="V12" s="302"/>
      <c r="W12" s="302"/>
      <c r="X12" s="197"/>
      <c r="Y12" s="197"/>
      <c r="Z12" s="197"/>
      <c r="AA12" s="197"/>
      <c r="AB12" s="197"/>
      <c r="AC12" s="189"/>
      <c r="AD12" s="508"/>
      <c r="AE12" s="293">
        <v>0</v>
      </c>
      <c r="AF12" s="197"/>
      <c r="AG12" s="341"/>
      <c r="AH12" s="302"/>
      <c r="AI12" s="342"/>
      <c r="AJ12" s="653"/>
      <c r="AK12" s="189"/>
      <c r="AL12" s="293"/>
      <c r="AM12" s="302"/>
      <c r="AN12" s="302"/>
      <c r="AO12" s="197"/>
      <c r="AP12" s="197"/>
      <c r="AQ12" s="197"/>
      <c r="AR12" s="197"/>
      <c r="AS12" s="189"/>
      <c r="AT12" s="341"/>
      <c r="AU12" s="302"/>
      <c r="AV12" s="197"/>
      <c r="AW12" s="197"/>
      <c r="AX12" s="197"/>
      <c r="AY12" s="197"/>
      <c r="AZ12" s="343"/>
      <c r="BA12" s="197"/>
      <c r="BB12" s="185"/>
      <c r="BC12" s="197"/>
      <c r="BD12" s="197">
        <v>0</v>
      </c>
      <c r="BE12" s="189"/>
      <c r="BF12" s="197"/>
      <c r="BG12" s="197"/>
      <c r="BH12" s="197"/>
      <c r="BI12" s="302"/>
      <c r="BJ12" s="188"/>
      <c r="BK12" s="197"/>
      <c r="BL12" s="342"/>
      <c r="BM12" s="197"/>
      <c r="BN12" s="342"/>
      <c r="BO12" s="344"/>
      <c r="BP12" s="188"/>
      <c r="BQ12" s="345">
        <v>0</v>
      </c>
      <c r="BR12" s="197"/>
      <c r="BS12" s="197"/>
      <c r="BT12" s="302"/>
      <c r="BU12" s="189"/>
      <c r="BV12" s="176">
        <f t="shared" si="0"/>
        <v>0</v>
      </c>
      <c r="BW12" s="509"/>
      <c r="BX12" s="510"/>
      <c r="BY12" s="331">
        <f t="shared" si="1"/>
        <v>0</v>
      </c>
    </row>
    <row r="13" spans="1:77" ht="33.75" customHeight="1" thickBot="1" x14ac:dyDescent="0.25">
      <c r="A13" s="674"/>
      <c r="B13" s="677"/>
      <c r="C13" s="709" t="s">
        <v>65</v>
      </c>
      <c r="D13" s="557" t="s">
        <v>67</v>
      </c>
      <c r="E13" s="332" t="s">
        <v>257</v>
      </c>
      <c r="F13" s="303"/>
      <c r="G13" s="286"/>
      <c r="H13" s="286">
        <v>2</v>
      </c>
      <c r="I13" s="286"/>
      <c r="J13" s="286"/>
      <c r="K13" s="287"/>
      <c r="L13" s="288"/>
      <c r="M13" s="299"/>
      <c r="N13" s="191"/>
      <c r="O13" s="191"/>
      <c r="P13" s="191"/>
      <c r="Q13" s="191"/>
      <c r="R13" s="191"/>
      <c r="S13" s="191"/>
      <c r="T13" s="193"/>
      <c r="U13" s="300"/>
      <c r="V13" s="299"/>
      <c r="W13" s="299"/>
      <c r="X13" s="191"/>
      <c r="Y13" s="191"/>
      <c r="Z13" s="191">
        <v>0</v>
      </c>
      <c r="AA13" s="191"/>
      <c r="AB13" s="191"/>
      <c r="AC13" s="193"/>
      <c r="AD13" s="193"/>
      <c r="AE13" s="325"/>
      <c r="AF13" s="191"/>
      <c r="AG13" s="326">
        <v>8</v>
      </c>
      <c r="AH13" s="299"/>
      <c r="AI13" s="327"/>
      <c r="AJ13" s="191"/>
      <c r="AK13" s="193"/>
      <c r="AL13" s="325"/>
      <c r="AM13" s="299"/>
      <c r="AN13" s="299">
        <v>130</v>
      </c>
      <c r="AO13" s="191"/>
      <c r="AP13" s="191"/>
      <c r="AQ13" s="191">
        <v>20</v>
      </c>
      <c r="AR13" s="191">
        <v>10</v>
      </c>
      <c r="AS13" s="193">
        <v>0</v>
      </c>
      <c r="AT13" s="326"/>
      <c r="AU13" s="299"/>
      <c r="AV13" s="191"/>
      <c r="AW13" s="191"/>
      <c r="AX13" s="191"/>
      <c r="AY13" s="191">
        <v>0.5</v>
      </c>
      <c r="AZ13" s="191"/>
      <c r="BA13" s="191">
        <v>0</v>
      </c>
      <c r="BB13" s="186"/>
      <c r="BC13" s="191"/>
      <c r="BD13" s="191"/>
      <c r="BE13" s="193"/>
      <c r="BF13" s="191"/>
      <c r="BG13" s="191"/>
      <c r="BH13" s="191"/>
      <c r="BI13" s="299">
        <v>0</v>
      </c>
      <c r="BJ13" s="192"/>
      <c r="BK13" s="191"/>
      <c r="BL13" s="329"/>
      <c r="BM13" s="329"/>
      <c r="BN13" s="329"/>
      <c r="BO13" s="329"/>
      <c r="BP13" s="329"/>
      <c r="BQ13" s="346"/>
      <c r="BR13" s="191"/>
      <c r="BS13" s="191"/>
      <c r="BT13" s="299"/>
      <c r="BU13" s="193"/>
      <c r="BV13" s="176">
        <f t="shared" si="0"/>
        <v>160</v>
      </c>
      <c r="BW13" s="511">
        <v>110</v>
      </c>
      <c r="BX13" s="495"/>
      <c r="BY13" s="331">
        <f t="shared" si="1"/>
        <v>0</v>
      </c>
    </row>
    <row r="14" spans="1:77" ht="39.75" customHeight="1" thickBot="1" x14ac:dyDescent="0.25">
      <c r="A14" s="674"/>
      <c r="B14" s="677"/>
      <c r="C14" s="680"/>
      <c r="D14" s="347" t="s">
        <v>68</v>
      </c>
      <c r="E14" s="332" t="s">
        <v>223</v>
      </c>
      <c r="F14" s="290"/>
      <c r="G14" s="190"/>
      <c r="H14" s="190">
        <v>3</v>
      </c>
      <c r="I14" s="190"/>
      <c r="J14" s="190">
        <v>0</v>
      </c>
      <c r="K14" s="195"/>
      <c r="L14" s="291"/>
      <c r="M14" s="292"/>
      <c r="N14" s="190">
        <v>22</v>
      </c>
      <c r="O14" s="190">
        <v>0</v>
      </c>
      <c r="P14" s="190"/>
      <c r="Q14" s="190"/>
      <c r="R14" s="190"/>
      <c r="S14" s="190"/>
      <c r="T14" s="195"/>
      <c r="U14" s="291"/>
      <c r="V14" s="292"/>
      <c r="W14" s="292"/>
      <c r="X14" s="190"/>
      <c r="Y14" s="190"/>
      <c r="Z14" s="190"/>
      <c r="AA14" s="190"/>
      <c r="AB14" s="190"/>
      <c r="AC14" s="195"/>
      <c r="AD14" s="195"/>
      <c r="AE14" s="290"/>
      <c r="AF14" s="190"/>
      <c r="AG14" s="333">
        <v>2</v>
      </c>
      <c r="AH14" s="292"/>
      <c r="AI14" s="334"/>
      <c r="AJ14" s="190">
        <v>17.5</v>
      </c>
      <c r="AK14" s="195"/>
      <c r="AL14" s="290">
        <v>120</v>
      </c>
      <c r="AM14" s="292"/>
      <c r="AN14" s="292"/>
      <c r="AO14" s="190"/>
      <c r="AP14" s="190"/>
      <c r="AQ14" s="190">
        <v>15</v>
      </c>
      <c r="AR14" s="190">
        <v>10</v>
      </c>
      <c r="AS14" s="195"/>
      <c r="AT14" s="333"/>
      <c r="AU14" s="292"/>
      <c r="AV14" s="190"/>
      <c r="AW14" s="190"/>
      <c r="AX14" s="190"/>
      <c r="AY14" s="190"/>
      <c r="AZ14" s="190"/>
      <c r="BA14" s="190"/>
      <c r="BB14" s="176">
        <v>0</v>
      </c>
      <c r="BC14" s="190"/>
      <c r="BD14" s="190"/>
      <c r="BE14" s="190"/>
      <c r="BF14" s="190"/>
      <c r="BG14" s="190"/>
      <c r="BH14" s="190"/>
      <c r="BI14" s="190"/>
      <c r="BJ14" s="335"/>
      <c r="BK14" s="190"/>
      <c r="BL14" s="335"/>
      <c r="BM14" s="335"/>
      <c r="BN14" s="335"/>
      <c r="BO14" s="335"/>
      <c r="BP14" s="335"/>
      <c r="BQ14" s="348"/>
      <c r="BR14" s="190">
        <v>0</v>
      </c>
      <c r="BS14" s="190">
        <v>0</v>
      </c>
      <c r="BT14" s="292"/>
      <c r="BU14" s="195"/>
      <c r="BV14" s="176">
        <f t="shared" si="0"/>
        <v>255</v>
      </c>
      <c r="BW14" s="497">
        <v>500</v>
      </c>
      <c r="BX14" s="498">
        <v>0</v>
      </c>
      <c r="BY14" s="331">
        <f t="shared" si="1"/>
        <v>0</v>
      </c>
    </row>
    <row r="15" spans="1:77" ht="36" customHeight="1" thickBot="1" x14ac:dyDescent="0.25">
      <c r="A15" s="674"/>
      <c r="B15" s="677"/>
      <c r="C15" s="680"/>
      <c r="D15" s="682" t="s">
        <v>69</v>
      </c>
      <c r="E15" s="374" t="s">
        <v>265</v>
      </c>
      <c r="F15" s="290"/>
      <c r="G15" s="190"/>
      <c r="H15" s="190"/>
      <c r="I15" s="190"/>
      <c r="J15" s="190"/>
      <c r="K15" s="195"/>
      <c r="L15" s="291"/>
      <c r="M15" s="292">
        <v>70</v>
      </c>
      <c r="N15" s="349"/>
      <c r="O15" s="190"/>
      <c r="P15" s="190"/>
      <c r="Q15" s="190"/>
      <c r="R15" s="190"/>
      <c r="S15" s="190"/>
      <c r="T15" s="195"/>
      <c r="U15" s="291"/>
      <c r="V15" s="190">
        <v>112.5</v>
      </c>
      <c r="W15" s="190"/>
      <c r="X15" s="190"/>
      <c r="Y15" s="190"/>
      <c r="Z15" s="190">
        <v>0</v>
      </c>
      <c r="AA15" s="190"/>
      <c r="AB15" s="190"/>
      <c r="AC15" s="195"/>
      <c r="AD15" s="195"/>
      <c r="AE15" s="290"/>
      <c r="AF15" s="190"/>
      <c r="AG15" s="333">
        <v>5</v>
      </c>
      <c r="AH15" s="292"/>
      <c r="AI15" s="334"/>
      <c r="AJ15" s="190"/>
      <c r="AK15" s="195"/>
      <c r="AL15" s="290"/>
      <c r="AM15" s="292"/>
      <c r="AN15" s="292"/>
      <c r="AO15" s="190"/>
      <c r="AP15" s="190"/>
      <c r="AQ15" s="190">
        <v>15</v>
      </c>
      <c r="AR15" s="190">
        <v>10</v>
      </c>
      <c r="AS15" s="195">
        <v>2</v>
      </c>
      <c r="AT15" s="333"/>
      <c r="AU15" s="292"/>
      <c r="AV15" s="190"/>
      <c r="AW15" s="190"/>
      <c r="AX15" s="190"/>
      <c r="AY15" s="190"/>
      <c r="AZ15" s="190"/>
      <c r="BA15" s="190"/>
      <c r="BB15" s="176"/>
      <c r="BC15" s="190"/>
      <c r="BD15" s="190"/>
      <c r="BE15" s="190"/>
      <c r="BF15" s="190"/>
      <c r="BG15" s="190"/>
      <c r="BH15" s="190"/>
      <c r="BI15" s="190"/>
      <c r="BJ15" s="335"/>
      <c r="BK15" s="190"/>
      <c r="BL15" s="335"/>
      <c r="BM15" s="335"/>
      <c r="BN15" s="335"/>
      <c r="BO15" s="335"/>
      <c r="BP15" s="335"/>
      <c r="BQ15" s="348"/>
      <c r="BR15" s="190"/>
      <c r="BS15" s="190"/>
      <c r="BT15" s="292"/>
      <c r="BU15" s="195"/>
      <c r="BV15" s="176">
        <f t="shared" si="0"/>
        <v>383</v>
      </c>
      <c r="BW15" s="497">
        <v>263</v>
      </c>
      <c r="BX15" s="498">
        <v>65</v>
      </c>
      <c r="BY15" s="331">
        <f t="shared" si="1"/>
        <v>0</v>
      </c>
    </row>
    <row r="16" spans="1:77" ht="28.5" customHeight="1" thickBot="1" x14ac:dyDescent="0.25">
      <c r="A16" s="674"/>
      <c r="B16" s="677"/>
      <c r="C16" s="680"/>
      <c r="D16" s="683"/>
      <c r="E16" s="181"/>
      <c r="F16" s="290"/>
      <c r="G16" s="190"/>
      <c r="H16" s="190"/>
      <c r="I16" s="190"/>
      <c r="J16" s="190">
        <v>0</v>
      </c>
      <c r="K16" s="195"/>
      <c r="L16" s="291"/>
      <c r="M16" s="292"/>
      <c r="N16" s="190"/>
      <c r="O16" s="190"/>
      <c r="P16" s="190"/>
      <c r="Q16" s="190"/>
      <c r="R16" s="190"/>
      <c r="S16" s="190"/>
      <c r="T16" s="195"/>
      <c r="U16" s="291"/>
      <c r="V16" s="301"/>
      <c r="W16" s="301"/>
      <c r="X16" s="190"/>
      <c r="Y16" s="190"/>
      <c r="Z16" s="190"/>
      <c r="AA16" s="190"/>
      <c r="AB16" s="190"/>
      <c r="AC16" s="195"/>
      <c r="AD16" s="195"/>
      <c r="AE16" s="290"/>
      <c r="AF16" s="190"/>
      <c r="AG16" s="333">
        <v>0</v>
      </c>
      <c r="AH16" s="292"/>
      <c r="AI16" s="334"/>
      <c r="AJ16" s="190"/>
      <c r="AK16" s="195"/>
      <c r="AL16" s="290"/>
      <c r="AM16" s="292"/>
      <c r="AN16" s="292"/>
      <c r="AO16" s="190"/>
      <c r="AP16" s="190"/>
      <c r="AQ16" s="190">
        <v>0</v>
      </c>
      <c r="AR16" s="190">
        <v>0</v>
      </c>
      <c r="AS16" s="195"/>
      <c r="AT16" s="333"/>
      <c r="AU16" s="292"/>
      <c r="AV16" s="190"/>
      <c r="AW16" s="190"/>
      <c r="AX16" s="190"/>
      <c r="AY16" s="190"/>
      <c r="AZ16" s="190"/>
      <c r="BA16" s="190"/>
      <c r="BB16" s="176"/>
      <c r="BC16" s="190"/>
      <c r="BD16" s="190"/>
      <c r="BE16" s="190"/>
      <c r="BF16" s="190"/>
      <c r="BG16" s="190"/>
      <c r="BH16" s="190"/>
      <c r="BI16" s="190"/>
      <c r="BJ16" s="335"/>
      <c r="BK16" s="190"/>
      <c r="BL16" s="335"/>
      <c r="BM16" s="335"/>
      <c r="BN16" s="335"/>
      <c r="BO16" s="335">
        <v>0</v>
      </c>
      <c r="BP16" s="335"/>
      <c r="BQ16" s="348"/>
      <c r="BR16" s="190"/>
      <c r="BS16" s="190"/>
      <c r="BT16" s="292"/>
      <c r="BU16" s="195"/>
      <c r="BV16" s="176">
        <f t="shared" si="0"/>
        <v>0</v>
      </c>
      <c r="BW16" s="505"/>
      <c r="BX16" s="506"/>
      <c r="BY16" s="331">
        <f t="shared" si="1"/>
        <v>0</v>
      </c>
    </row>
    <row r="17" spans="1:77" ht="28.5" customHeight="1" thickBot="1" x14ac:dyDescent="0.4">
      <c r="A17" s="674"/>
      <c r="B17" s="677"/>
      <c r="C17" s="680"/>
      <c r="D17" s="512"/>
      <c r="E17" s="181"/>
      <c r="F17" s="292"/>
      <c r="G17" s="190"/>
      <c r="H17" s="190"/>
      <c r="I17" s="190"/>
      <c r="J17" s="190"/>
      <c r="K17" s="195"/>
      <c r="L17" s="291"/>
      <c r="M17" s="292"/>
      <c r="N17" s="190"/>
      <c r="O17" s="190"/>
      <c r="P17" s="190"/>
      <c r="Q17" s="190"/>
      <c r="R17" s="190"/>
      <c r="S17" s="190"/>
      <c r="T17" s="195"/>
      <c r="U17" s="291"/>
      <c r="V17" s="292"/>
      <c r="W17" s="292"/>
      <c r="X17" s="190"/>
      <c r="Y17" s="190"/>
      <c r="Z17" s="190"/>
      <c r="AA17" s="190"/>
      <c r="AB17" s="190"/>
      <c r="AC17" s="195"/>
      <c r="AD17" s="195"/>
      <c r="AE17" s="290"/>
      <c r="AF17" s="190"/>
      <c r="AG17" s="333"/>
      <c r="AH17" s="292"/>
      <c r="AI17" s="334"/>
      <c r="AJ17" s="190"/>
      <c r="AK17" s="195"/>
      <c r="AL17" s="290"/>
      <c r="AM17" s="292"/>
      <c r="AN17" s="292"/>
      <c r="AO17" s="190"/>
      <c r="AP17" s="190"/>
      <c r="AQ17" s="190"/>
      <c r="AR17" s="190"/>
      <c r="AS17" s="195"/>
      <c r="AT17" s="333"/>
      <c r="AU17" s="292"/>
      <c r="AV17" s="190"/>
      <c r="AW17" s="190"/>
      <c r="AX17" s="190"/>
      <c r="AY17" s="190"/>
      <c r="AZ17" s="190"/>
      <c r="BA17" s="190"/>
      <c r="BB17" s="176"/>
      <c r="BC17" s="190"/>
      <c r="BD17" s="190"/>
      <c r="BE17" s="190"/>
      <c r="BF17" s="190"/>
      <c r="BG17" s="190"/>
      <c r="BH17" s="190"/>
      <c r="BI17" s="190">
        <v>0</v>
      </c>
      <c r="BJ17" s="335">
        <v>0</v>
      </c>
      <c r="BK17" s="190"/>
      <c r="BL17" s="335">
        <v>0</v>
      </c>
      <c r="BM17" s="335"/>
      <c r="BN17" s="335"/>
      <c r="BO17" s="335">
        <v>0</v>
      </c>
      <c r="BP17" s="335"/>
      <c r="BQ17" s="348"/>
      <c r="BR17" s="190">
        <v>0</v>
      </c>
      <c r="BS17" s="513"/>
      <c r="BT17" s="513"/>
      <c r="BU17" s="513"/>
      <c r="BV17" s="176">
        <f t="shared" si="0"/>
        <v>0</v>
      </c>
      <c r="BW17" s="497"/>
      <c r="BX17" s="498"/>
      <c r="BY17" s="331">
        <f t="shared" si="1"/>
        <v>0</v>
      </c>
    </row>
    <row r="18" spans="1:77" ht="40.5" customHeight="1" thickBot="1" x14ac:dyDescent="0.25">
      <c r="A18" s="674"/>
      <c r="B18" s="677"/>
      <c r="C18" s="681"/>
      <c r="D18" s="347" t="s">
        <v>70</v>
      </c>
      <c r="E18" s="350" t="s">
        <v>254</v>
      </c>
      <c r="F18" s="293">
        <v>50</v>
      </c>
      <c r="G18" s="197">
        <v>100</v>
      </c>
      <c r="H18" s="197"/>
      <c r="I18" s="197"/>
      <c r="J18" s="197"/>
      <c r="K18" s="189"/>
      <c r="L18" s="294"/>
      <c r="M18" s="295"/>
      <c r="N18" s="296"/>
      <c r="O18" s="296"/>
      <c r="P18" s="296">
        <v>20</v>
      </c>
      <c r="Q18" s="296"/>
      <c r="R18" s="296"/>
      <c r="S18" s="296"/>
      <c r="T18" s="297"/>
      <c r="U18" s="298"/>
      <c r="V18" s="295"/>
      <c r="W18" s="295"/>
      <c r="X18" s="296"/>
      <c r="Y18" s="296"/>
      <c r="Z18" s="296"/>
      <c r="AA18" s="296"/>
      <c r="AB18" s="296"/>
      <c r="AC18" s="297"/>
      <c r="AD18" s="297"/>
      <c r="AE18" s="340">
        <v>20</v>
      </c>
      <c r="AF18" s="296">
        <v>15</v>
      </c>
      <c r="AG18" s="351"/>
      <c r="AH18" s="295">
        <v>20</v>
      </c>
      <c r="AI18" s="352"/>
      <c r="AJ18" s="296"/>
      <c r="AK18" s="297"/>
      <c r="AL18" s="340"/>
      <c r="AM18" s="295"/>
      <c r="AN18" s="295"/>
      <c r="AO18" s="296"/>
      <c r="AP18" s="296"/>
      <c r="AQ18" s="296"/>
      <c r="AR18" s="296">
        <v>10</v>
      </c>
      <c r="AS18" s="297"/>
      <c r="AT18" s="351"/>
      <c r="AU18" s="295"/>
      <c r="AV18" s="296"/>
      <c r="AW18" s="296"/>
      <c r="AX18" s="296"/>
      <c r="AY18" s="296"/>
      <c r="AZ18" s="296"/>
      <c r="BA18" s="296"/>
      <c r="BB18" s="187"/>
      <c r="BC18" s="296"/>
      <c r="BD18" s="296"/>
      <c r="BE18" s="197"/>
      <c r="BF18" s="197">
        <v>8</v>
      </c>
      <c r="BG18" s="197">
        <v>8</v>
      </c>
      <c r="BH18" s="197">
        <v>4</v>
      </c>
      <c r="BI18" s="197"/>
      <c r="BJ18" s="344"/>
      <c r="BK18" s="197"/>
      <c r="BL18" s="344"/>
      <c r="BM18" s="344"/>
      <c r="BN18" s="344"/>
      <c r="BO18" s="344"/>
      <c r="BP18" s="344"/>
      <c r="BQ18" s="353">
        <v>0</v>
      </c>
      <c r="BR18" s="197">
        <v>0</v>
      </c>
      <c r="BS18" s="198"/>
      <c r="BT18" s="188"/>
      <c r="BU18" s="189"/>
      <c r="BV18" s="176">
        <f t="shared" si="0"/>
        <v>10</v>
      </c>
      <c r="BW18" s="514">
        <v>200</v>
      </c>
      <c r="BX18" s="515" t="s">
        <v>85</v>
      </c>
      <c r="BY18" s="331">
        <f>BD18+BO18*5+I18*5+BJ18</f>
        <v>0</v>
      </c>
    </row>
    <row r="19" spans="1:77" ht="65.25" customHeight="1" thickBot="1" x14ac:dyDescent="0.25">
      <c r="A19" s="674"/>
      <c r="B19" s="677"/>
      <c r="C19" s="354" t="s">
        <v>66</v>
      </c>
      <c r="D19" s="667" t="s">
        <v>66</v>
      </c>
      <c r="E19" s="332" t="s">
        <v>252</v>
      </c>
      <c r="F19" s="325"/>
      <c r="G19" s="191"/>
      <c r="H19" s="191"/>
      <c r="I19" s="193"/>
      <c r="J19" s="191"/>
      <c r="K19" s="193"/>
      <c r="L19" s="300">
        <v>15</v>
      </c>
      <c r="M19" s="289"/>
      <c r="N19" s="286">
        <v>0</v>
      </c>
      <c r="O19" s="286"/>
      <c r="P19" s="286"/>
      <c r="Q19" s="286"/>
      <c r="R19" s="286"/>
      <c r="S19" s="286"/>
      <c r="T19" s="287"/>
      <c r="U19" s="288"/>
      <c r="V19" s="289"/>
      <c r="W19" s="289"/>
      <c r="X19" s="286"/>
      <c r="Y19" s="286"/>
      <c r="Z19" s="286"/>
      <c r="AA19" s="286"/>
      <c r="AB19" s="286">
        <v>30</v>
      </c>
      <c r="AC19" s="287">
        <v>0</v>
      </c>
      <c r="AD19" s="287"/>
      <c r="AE19" s="303"/>
      <c r="AF19" s="286"/>
      <c r="AG19" s="328">
        <v>5</v>
      </c>
      <c r="AH19" s="289"/>
      <c r="AI19" s="355"/>
      <c r="AJ19" s="286">
        <v>0</v>
      </c>
      <c r="AK19" s="287"/>
      <c r="AL19" s="303">
        <v>160</v>
      </c>
      <c r="AM19" s="289"/>
      <c r="AN19" s="289"/>
      <c r="AO19" s="286"/>
      <c r="AP19" s="286"/>
      <c r="AQ19" s="286">
        <v>17</v>
      </c>
      <c r="AR19" s="286">
        <v>15</v>
      </c>
      <c r="AS19" s="287"/>
      <c r="AT19" s="328"/>
      <c r="AU19" s="289"/>
      <c r="AV19" s="286"/>
      <c r="AW19" s="286"/>
      <c r="AX19" s="286"/>
      <c r="AY19" s="286"/>
      <c r="AZ19" s="286"/>
      <c r="BA19" s="286"/>
      <c r="BB19" s="184">
        <v>0</v>
      </c>
      <c r="BC19" s="286"/>
      <c r="BD19" s="286"/>
      <c r="BE19" s="191"/>
      <c r="BF19" s="191"/>
      <c r="BG19" s="191"/>
      <c r="BH19" s="191"/>
      <c r="BI19" s="191"/>
      <c r="BJ19" s="329"/>
      <c r="BK19" s="191"/>
      <c r="BL19" s="329"/>
      <c r="BM19" s="329"/>
      <c r="BN19" s="329"/>
      <c r="BO19" s="329"/>
      <c r="BP19" s="329"/>
      <c r="BQ19" s="346"/>
      <c r="BR19" s="191"/>
      <c r="BS19" s="191">
        <v>0</v>
      </c>
      <c r="BT19" s="289"/>
      <c r="BU19" s="193"/>
      <c r="BV19" s="176">
        <f t="shared" si="0"/>
        <v>267</v>
      </c>
      <c r="BW19" s="505">
        <v>500</v>
      </c>
      <c r="BX19" s="506"/>
      <c r="BY19" s="331">
        <f t="shared" si="1"/>
        <v>0</v>
      </c>
    </row>
    <row r="20" spans="1:77" ht="60" customHeight="1" thickBot="1" x14ac:dyDescent="0.25">
      <c r="A20" s="674"/>
      <c r="B20" s="677"/>
      <c r="C20" s="356"/>
      <c r="D20" s="668"/>
      <c r="E20" s="332" t="s">
        <v>261</v>
      </c>
      <c r="F20" s="325"/>
      <c r="G20" s="190"/>
      <c r="H20" s="190">
        <v>4</v>
      </c>
      <c r="I20" s="195"/>
      <c r="J20" s="190"/>
      <c r="K20" s="195"/>
      <c r="L20" s="291"/>
      <c r="M20" s="292"/>
      <c r="N20" s="190"/>
      <c r="O20" s="190"/>
      <c r="P20" s="190"/>
      <c r="Q20" s="190"/>
      <c r="R20" s="190"/>
      <c r="S20" s="190"/>
      <c r="T20" s="195"/>
      <c r="U20" s="291">
        <v>70</v>
      </c>
      <c r="V20" s="292"/>
      <c r="W20" s="292"/>
      <c r="X20" s="190"/>
      <c r="Y20" s="190">
        <v>0</v>
      </c>
      <c r="Z20" s="190">
        <v>0</v>
      </c>
      <c r="AA20" s="190"/>
      <c r="AB20" s="190">
        <v>90</v>
      </c>
      <c r="AC20" s="195"/>
      <c r="AD20" s="195"/>
      <c r="AE20" s="290"/>
      <c r="AF20" s="190">
        <v>0</v>
      </c>
      <c r="AG20" s="333">
        <v>5</v>
      </c>
      <c r="AH20" s="292"/>
      <c r="AI20" s="334"/>
      <c r="AJ20" s="190"/>
      <c r="AK20" s="195"/>
      <c r="AL20" s="290"/>
      <c r="AM20" s="292"/>
      <c r="AN20" s="292">
        <v>0</v>
      </c>
      <c r="AO20" s="190"/>
      <c r="AP20" s="190"/>
      <c r="AQ20" s="190"/>
      <c r="AR20" s="190"/>
      <c r="AS20" s="195"/>
      <c r="AT20" s="333"/>
      <c r="AU20" s="292"/>
      <c r="AV20" s="190"/>
      <c r="AW20" s="190"/>
      <c r="AX20" s="190"/>
      <c r="AY20" s="190"/>
      <c r="AZ20" s="190"/>
      <c r="BA20" s="190">
        <v>0</v>
      </c>
      <c r="BB20" s="176"/>
      <c r="BC20" s="190"/>
      <c r="BD20" s="190"/>
      <c r="BE20" s="190"/>
      <c r="BF20" s="190"/>
      <c r="BG20" s="190"/>
      <c r="BH20" s="190"/>
      <c r="BI20" s="190"/>
      <c r="BJ20" s="335"/>
      <c r="BK20" s="190"/>
      <c r="BL20" s="335"/>
      <c r="BM20" s="335"/>
      <c r="BN20" s="335"/>
      <c r="BO20" s="335"/>
      <c r="BP20" s="335"/>
      <c r="BQ20" s="348"/>
      <c r="BR20" s="190"/>
      <c r="BS20" s="190"/>
      <c r="BT20" s="292"/>
      <c r="BU20" s="195"/>
      <c r="BV20" s="176">
        <f t="shared" si="0"/>
        <v>350</v>
      </c>
      <c r="BW20" s="516">
        <v>388</v>
      </c>
      <c r="BX20" s="495">
        <v>85</v>
      </c>
      <c r="BY20" s="331">
        <f t="shared" si="1"/>
        <v>0</v>
      </c>
    </row>
    <row r="21" spans="1:77" ht="35.25" customHeight="1" thickBot="1" x14ac:dyDescent="0.25">
      <c r="A21" s="674"/>
      <c r="B21" s="677"/>
      <c r="C21" s="356"/>
      <c r="D21" s="669"/>
      <c r="E21" s="332" t="s">
        <v>229</v>
      </c>
      <c r="F21" s="325">
        <v>50</v>
      </c>
      <c r="G21" s="190">
        <v>100</v>
      </c>
      <c r="H21" s="190"/>
      <c r="I21" s="195"/>
      <c r="J21" s="190"/>
      <c r="K21" s="195"/>
      <c r="L21" s="291"/>
      <c r="M21" s="292"/>
      <c r="N21" s="190"/>
      <c r="O21" s="190"/>
      <c r="P21" s="190"/>
      <c r="Q21" s="190"/>
      <c r="R21" s="190"/>
      <c r="S21" s="190"/>
      <c r="T21" s="195"/>
      <c r="U21" s="291"/>
      <c r="V21" s="292"/>
      <c r="W21" s="292"/>
      <c r="X21" s="190"/>
      <c r="Y21" s="190"/>
      <c r="Z21" s="190"/>
      <c r="AA21" s="190"/>
      <c r="AB21" s="190"/>
      <c r="AC21" s="195"/>
      <c r="AD21" s="195"/>
      <c r="AE21" s="290"/>
      <c r="AF21" s="190">
        <v>15</v>
      </c>
      <c r="AG21" s="333"/>
      <c r="AH21" s="292"/>
      <c r="AI21" s="334"/>
      <c r="AJ21" s="190"/>
      <c r="AK21" s="195"/>
      <c r="AL21" s="290"/>
      <c r="AM21" s="292"/>
      <c r="AN21" s="292"/>
      <c r="AO21" s="190"/>
      <c r="AP21" s="190"/>
      <c r="AQ21" s="190"/>
      <c r="AR21" s="190"/>
      <c r="AS21" s="195"/>
      <c r="AT21" s="333"/>
      <c r="AU21" s="292"/>
      <c r="AV21" s="190"/>
      <c r="AW21" s="190"/>
      <c r="AX21" s="190"/>
      <c r="AY21" s="190"/>
      <c r="AZ21" s="190"/>
      <c r="BA21" s="190">
        <v>37.5</v>
      </c>
      <c r="BB21" s="176">
        <v>0</v>
      </c>
      <c r="BC21" s="190"/>
      <c r="BD21" s="190">
        <v>0</v>
      </c>
      <c r="BE21" s="190">
        <v>200</v>
      </c>
      <c r="BF21" s="190"/>
      <c r="BG21" s="190"/>
      <c r="BH21" s="190"/>
      <c r="BI21" s="190"/>
      <c r="BJ21" s="335"/>
      <c r="BK21" s="190"/>
      <c r="BL21" s="335"/>
      <c r="BM21" s="335"/>
      <c r="BN21" s="335"/>
      <c r="BO21" s="335"/>
      <c r="BP21" s="335"/>
      <c r="BQ21" s="348"/>
      <c r="BR21" s="190">
        <v>0</v>
      </c>
      <c r="BS21" s="190"/>
      <c r="BT21" s="292"/>
      <c r="BU21" s="195"/>
      <c r="BV21" s="176">
        <f t="shared" si="0"/>
        <v>50</v>
      </c>
      <c r="BW21" s="497">
        <v>250</v>
      </c>
      <c r="BX21" s="498"/>
      <c r="BY21" s="331">
        <f t="shared" si="1"/>
        <v>0</v>
      </c>
    </row>
    <row r="22" spans="1:77" ht="31.5" customHeight="1" thickBot="1" x14ac:dyDescent="0.25">
      <c r="A22" s="675"/>
      <c r="B22" s="678"/>
      <c r="C22" s="357"/>
      <c r="D22" s="558" t="s">
        <v>123</v>
      </c>
      <c r="E22" s="337" t="s">
        <v>207</v>
      </c>
      <c r="F22" s="199"/>
      <c r="G22" s="296"/>
      <c r="H22" s="296"/>
      <c r="I22" s="297"/>
      <c r="J22" s="296"/>
      <c r="K22" s="297">
        <v>60</v>
      </c>
      <c r="L22" s="298"/>
      <c r="M22" s="302"/>
      <c r="N22" s="197"/>
      <c r="O22" s="197"/>
      <c r="P22" s="197"/>
      <c r="Q22" s="197"/>
      <c r="R22" s="197"/>
      <c r="S22" s="197"/>
      <c r="T22" s="189"/>
      <c r="U22" s="294"/>
      <c r="V22" s="302"/>
      <c r="W22" s="302"/>
      <c r="X22" s="197"/>
      <c r="Y22" s="197"/>
      <c r="Z22" s="197"/>
      <c r="AA22" s="197"/>
      <c r="AB22" s="197"/>
      <c r="AC22" s="189"/>
      <c r="AD22" s="189"/>
      <c r="AE22" s="293"/>
      <c r="AF22" s="197">
        <v>15</v>
      </c>
      <c r="AG22" s="341"/>
      <c r="AH22" s="302">
        <v>25</v>
      </c>
      <c r="AI22" s="358">
        <v>1</v>
      </c>
      <c r="AJ22" s="197"/>
      <c r="AK22" s="189"/>
      <c r="AL22" s="293"/>
      <c r="AM22" s="302"/>
      <c r="AN22" s="302"/>
      <c r="AO22" s="197"/>
      <c r="AP22" s="197"/>
      <c r="AQ22" s="197"/>
      <c r="AR22" s="197"/>
      <c r="AS22" s="189"/>
      <c r="AT22" s="341"/>
      <c r="AU22" s="302"/>
      <c r="AV22" s="197"/>
      <c r="AW22" s="197"/>
      <c r="AX22" s="197"/>
      <c r="AY22" s="197"/>
      <c r="AZ22" s="197"/>
      <c r="BA22" s="197"/>
      <c r="BB22" s="185"/>
      <c r="BC22" s="197"/>
      <c r="BD22" s="197"/>
      <c r="BE22" s="296"/>
      <c r="BF22" s="296"/>
      <c r="BG22" s="296"/>
      <c r="BH22" s="296"/>
      <c r="BI22" s="296"/>
      <c r="BJ22" s="359"/>
      <c r="BK22" s="296"/>
      <c r="BL22" s="359"/>
      <c r="BM22" s="359"/>
      <c r="BN22" s="188">
        <v>0</v>
      </c>
      <c r="BO22" s="188">
        <v>0</v>
      </c>
      <c r="BP22" s="188">
        <v>0</v>
      </c>
      <c r="BQ22" s="360">
        <v>0</v>
      </c>
      <c r="BR22" s="197"/>
      <c r="BS22" s="197"/>
      <c r="BT22" s="302"/>
      <c r="BU22" s="189"/>
      <c r="BV22" s="176">
        <f t="shared" si="0"/>
        <v>0</v>
      </c>
      <c r="BW22" s="509">
        <f>AA22</f>
        <v>0</v>
      </c>
      <c r="BX22" s="510" t="s">
        <v>85</v>
      </c>
      <c r="BY22" s="331">
        <f t="shared" si="1"/>
        <v>0</v>
      </c>
    </row>
    <row r="23" spans="1:77" s="592" customFormat="1" ht="39.950000000000003" customHeight="1" thickBot="1" x14ac:dyDescent="0.25">
      <c r="A23" s="693" t="s">
        <v>71</v>
      </c>
      <c r="B23" s="694"/>
      <c r="C23" s="694"/>
      <c r="D23" s="694"/>
      <c r="E23" s="695"/>
      <c r="F23" s="572">
        <f t="shared" ref="F23:K23" si="2">F9+F10+F11+F12+F13+F18+F19+F20+F21+F22+F14+F15+F16+F17</f>
        <v>150</v>
      </c>
      <c r="G23" s="573">
        <f t="shared" si="2"/>
        <v>300</v>
      </c>
      <c r="H23" s="574">
        <f t="shared" si="2"/>
        <v>9</v>
      </c>
      <c r="I23" s="573">
        <f t="shared" si="2"/>
        <v>0</v>
      </c>
      <c r="J23" s="575">
        <f t="shared" si="2"/>
        <v>0</v>
      </c>
      <c r="K23" s="576">
        <f t="shared" si="2"/>
        <v>60</v>
      </c>
      <c r="L23" s="577">
        <f t="shared" ref="L23:BO23" si="3">L9+L10+L11+L12+L13+L18+L19+L20+L21+L22+L14+L15+L16+L17</f>
        <v>15</v>
      </c>
      <c r="M23" s="578">
        <f t="shared" si="3"/>
        <v>70</v>
      </c>
      <c r="N23" s="578">
        <f t="shared" si="3"/>
        <v>22</v>
      </c>
      <c r="O23" s="578">
        <f t="shared" si="3"/>
        <v>75</v>
      </c>
      <c r="P23" s="578">
        <f t="shared" si="3"/>
        <v>20</v>
      </c>
      <c r="Q23" s="578">
        <f t="shared" si="3"/>
        <v>0</v>
      </c>
      <c r="R23" s="578">
        <f t="shared" si="3"/>
        <v>0</v>
      </c>
      <c r="S23" s="578">
        <f t="shared" si="3"/>
        <v>0</v>
      </c>
      <c r="T23" s="579">
        <f t="shared" si="3"/>
        <v>0</v>
      </c>
      <c r="U23" s="580">
        <f t="shared" si="3"/>
        <v>70</v>
      </c>
      <c r="V23" s="581">
        <f t="shared" si="3"/>
        <v>112.5</v>
      </c>
      <c r="W23" s="581">
        <f t="shared" si="3"/>
        <v>80</v>
      </c>
      <c r="X23" s="578">
        <f t="shared" si="3"/>
        <v>0</v>
      </c>
      <c r="Y23" s="578">
        <f t="shared" si="3"/>
        <v>0</v>
      </c>
      <c r="Z23" s="578">
        <f t="shared" si="3"/>
        <v>0</v>
      </c>
      <c r="AA23" s="578">
        <f t="shared" si="3"/>
        <v>25</v>
      </c>
      <c r="AB23" s="578">
        <f t="shared" si="3"/>
        <v>120</v>
      </c>
      <c r="AC23" s="578">
        <f t="shared" si="3"/>
        <v>0</v>
      </c>
      <c r="AD23" s="582">
        <f t="shared" si="3"/>
        <v>0</v>
      </c>
      <c r="AE23" s="578">
        <f t="shared" si="3"/>
        <v>20</v>
      </c>
      <c r="AF23" s="578">
        <f t="shared" si="3"/>
        <v>60</v>
      </c>
      <c r="AG23" s="579">
        <f t="shared" si="3"/>
        <v>30</v>
      </c>
      <c r="AH23" s="578">
        <f t="shared" si="3"/>
        <v>70</v>
      </c>
      <c r="AI23" s="578">
        <f t="shared" si="3"/>
        <v>1</v>
      </c>
      <c r="AJ23" s="578">
        <f t="shared" si="3"/>
        <v>17.5</v>
      </c>
      <c r="AK23" s="579">
        <v>20</v>
      </c>
      <c r="AL23" s="578">
        <f t="shared" si="3"/>
        <v>280</v>
      </c>
      <c r="AM23" s="578">
        <f>AM9+AM11+AM10+AM12+AM13+AM14+AM15+AM16+AM17+AM18+AM19+AM20+AM21+AM22</f>
        <v>0</v>
      </c>
      <c r="AN23" s="578">
        <f>AN9+AN10+AN11+AN12+AN13+AN14+AN15+AN16+AN17+AN18+AN19+AN20+AN21+AN22</f>
        <v>130</v>
      </c>
      <c r="AO23" s="578">
        <f t="shared" si="3"/>
        <v>0</v>
      </c>
      <c r="AP23" s="578">
        <f t="shared" si="3"/>
        <v>0</v>
      </c>
      <c r="AQ23" s="578">
        <f t="shared" si="3"/>
        <v>67</v>
      </c>
      <c r="AR23" s="578">
        <f t="shared" si="3"/>
        <v>55</v>
      </c>
      <c r="AS23" s="578">
        <f t="shared" si="3"/>
        <v>2</v>
      </c>
      <c r="AT23" s="583">
        <f t="shared" si="3"/>
        <v>20</v>
      </c>
      <c r="AU23" s="572">
        <v>6</v>
      </c>
      <c r="AV23" s="573">
        <v>0.2</v>
      </c>
      <c r="AW23" s="578">
        <v>0.3</v>
      </c>
      <c r="AX23" s="578">
        <v>2</v>
      </c>
      <c r="AY23" s="578">
        <v>0.5</v>
      </c>
      <c r="AZ23" s="584">
        <f>AZ9+AZ10+AZ11+AZ12+AZ13+AZ18+AZ19+AZ20+AZ21+AZ22+AZ14+AZ15+AZ16+AZ17</f>
        <v>1.5</v>
      </c>
      <c r="BA23" s="578">
        <f>BA9+BA10+BA11+BA12+BA13+BA18+BA19+BA20+BA21+BA22+BA14+BA15+BA16+BA17</f>
        <v>37.5</v>
      </c>
      <c r="BB23" s="585">
        <f>BB9+BB10+BB11+BB12+BB13+BB18+BB19+BB20+BB21+BB22+BB14+BB15+BB16+BB17</f>
        <v>0</v>
      </c>
      <c r="BC23" s="578">
        <f t="shared" si="3"/>
        <v>1</v>
      </c>
      <c r="BD23" s="583">
        <f t="shared" si="3"/>
        <v>200</v>
      </c>
      <c r="BE23" s="572">
        <f t="shared" si="3"/>
        <v>200</v>
      </c>
      <c r="BF23" s="572">
        <f t="shared" si="3"/>
        <v>8</v>
      </c>
      <c r="BG23" s="572">
        <f t="shared" si="3"/>
        <v>8</v>
      </c>
      <c r="BH23" s="572">
        <f t="shared" si="3"/>
        <v>4</v>
      </c>
      <c r="BI23" s="572">
        <f t="shared" si="3"/>
        <v>0</v>
      </c>
      <c r="BJ23" s="572">
        <f t="shared" si="3"/>
        <v>0</v>
      </c>
      <c r="BK23" s="586">
        <f>BK9+BK10+BK11+BK12+BK13+BK18+BK19+BK20+BK21+BK22+BK14+BK15+BK16+BK17</f>
        <v>0</v>
      </c>
      <c r="BL23" s="586">
        <f>BL9+BL10+BL11+BL12+BL13+BL18+BL19+BL20+BL21+BL22+BL14+BL15+BL16+BL17</f>
        <v>0</v>
      </c>
      <c r="BM23" s="575">
        <f>BM9+BM10+BM11+BM12+BM13+BM18+BM19+BM20+BM21+BM22+BM14+BM15+BM16+BM17</f>
        <v>0</v>
      </c>
      <c r="BN23" s="586">
        <f>BN9+BN10+BN11+BN12+BN13+BN18+BN19+BN20+BN21+BN22+BN14+BN15+BN16+BN17</f>
        <v>0</v>
      </c>
      <c r="BO23" s="575">
        <f t="shared" si="3"/>
        <v>0</v>
      </c>
      <c r="BP23" s="575">
        <f t="shared" ref="BP23:BU23" si="4">BP9+BP10+BP11+BP12+BP13+BP18+BP19+BP20+BP21+BP22+BP14+BP15+BP16+BP17</f>
        <v>0</v>
      </c>
      <c r="BQ23" s="587">
        <f t="shared" si="4"/>
        <v>0</v>
      </c>
      <c r="BR23" s="578">
        <f t="shared" si="4"/>
        <v>0</v>
      </c>
      <c r="BS23" s="578">
        <f t="shared" si="4"/>
        <v>0</v>
      </c>
      <c r="BT23" s="578">
        <f t="shared" si="4"/>
        <v>0</v>
      </c>
      <c r="BU23" s="578">
        <f t="shared" si="4"/>
        <v>0</v>
      </c>
      <c r="BV23" s="588">
        <f>SUM(L23,M23,N23,O23,Q23,R23,S23,T23,U23)*5+SUM(AL23,AM23,AN23,AO23,AP23,AQ23,AR23)+AS23*4+AT23*2.5+BA23/0.75+BB23</f>
        <v>1900</v>
      </c>
      <c r="BW23" s="589"/>
      <c r="BX23" s="590" t="s">
        <v>85</v>
      </c>
      <c r="BY23" s="591">
        <f t="shared" si="1"/>
        <v>200</v>
      </c>
    </row>
    <row r="24" spans="1:77" ht="30" customHeight="1" thickBot="1" x14ac:dyDescent="0.25">
      <c r="A24" s="673" t="s">
        <v>84</v>
      </c>
      <c r="B24" s="676">
        <f>ДатаНачала+1</f>
        <v>44502</v>
      </c>
      <c r="C24" s="699" t="s">
        <v>64</v>
      </c>
      <c r="D24" s="700"/>
      <c r="E24" s="715" t="s">
        <v>276</v>
      </c>
      <c r="F24" s="303"/>
      <c r="G24" s="286"/>
      <c r="H24" s="286"/>
      <c r="I24" s="287"/>
      <c r="J24" s="286"/>
      <c r="K24" s="287"/>
      <c r="L24" s="288"/>
      <c r="M24" s="292"/>
      <c r="N24" s="190"/>
      <c r="O24" s="190"/>
      <c r="P24" s="190"/>
      <c r="Q24" s="190"/>
      <c r="R24" s="190"/>
      <c r="S24" s="190"/>
      <c r="T24" s="195">
        <v>82</v>
      </c>
      <c r="U24" s="291"/>
      <c r="V24" s="292"/>
      <c r="W24" s="292">
        <v>100</v>
      </c>
      <c r="X24" s="190"/>
      <c r="Y24" s="190"/>
      <c r="Z24" s="190"/>
      <c r="AA24" s="190"/>
      <c r="AB24" s="190"/>
      <c r="AC24" s="195"/>
      <c r="AD24" s="333"/>
      <c r="AE24" s="292"/>
      <c r="AF24" s="190"/>
      <c r="AG24" s="333">
        <v>5</v>
      </c>
      <c r="AH24" s="292"/>
      <c r="AI24" s="334"/>
      <c r="AJ24" s="190"/>
      <c r="AK24" s="195"/>
      <c r="AL24" s="290">
        <v>0</v>
      </c>
      <c r="AM24" s="292"/>
      <c r="AN24" s="292">
        <v>0</v>
      </c>
      <c r="AO24" s="190"/>
      <c r="AP24" s="190"/>
      <c r="AQ24" s="190">
        <v>0</v>
      </c>
      <c r="AR24" s="190">
        <v>0</v>
      </c>
      <c r="AS24" s="195"/>
      <c r="AT24" s="333"/>
      <c r="AU24" s="292"/>
      <c r="AV24" s="190"/>
      <c r="AW24" s="190"/>
      <c r="AX24" s="190"/>
      <c r="AY24" s="190"/>
      <c r="AZ24" s="190"/>
      <c r="BA24" s="334"/>
      <c r="BB24" s="176"/>
      <c r="BC24" s="190"/>
      <c r="BD24" s="190"/>
      <c r="BE24" s="191"/>
      <c r="BF24" s="191"/>
      <c r="BG24" s="191"/>
      <c r="BH24" s="191"/>
      <c r="BI24" s="191"/>
      <c r="BJ24" s="191"/>
      <c r="BK24" s="366"/>
      <c r="BL24" s="366"/>
      <c r="BM24" s="366"/>
      <c r="BN24" s="366"/>
      <c r="BO24" s="329"/>
      <c r="BP24" s="329"/>
      <c r="BQ24" s="346"/>
      <c r="BR24" s="286"/>
      <c r="BS24" s="286"/>
      <c r="BT24" s="292"/>
      <c r="BU24" s="195"/>
      <c r="BV24" s="176">
        <f t="shared" ref="BV24:BV40" si="5">SUM(L24,M24,N24,O24,Q24,R24,S24,T24,U24)*5+SUM(AL24,AM24,AN24,AO24,AP24,AQ24,AR24)+AS24*4+AT24*2.5+BA24/0.75+BB24</f>
        <v>410</v>
      </c>
      <c r="BW24" s="497">
        <v>400</v>
      </c>
      <c r="BX24" s="498">
        <v>0</v>
      </c>
      <c r="BY24" s="331">
        <f t="shared" si="1"/>
        <v>0</v>
      </c>
    </row>
    <row r="25" spans="1:77" ht="55.5" customHeight="1" thickBot="1" x14ac:dyDescent="0.25">
      <c r="A25" s="674"/>
      <c r="B25" s="677"/>
      <c r="C25" s="701"/>
      <c r="D25" s="702"/>
      <c r="E25" s="716"/>
      <c r="F25" s="290"/>
      <c r="G25" s="190">
        <v>0</v>
      </c>
      <c r="H25" s="190"/>
      <c r="I25" s="195"/>
      <c r="J25" s="190"/>
      <c r="K25" s="195"/>
      <c r="L25" s="291"/>
      <c r="M25" s="292"/>
      <c r="N25" s="190"/>
      <c r="O25" s="190"/>
      <c r="P25" s="190"/>
      <c r="Q25" s="190"/>
      <c r="R25" s="190"/>
      <c r="S25" s="190"/>
      <c r="T25" s="195"/>
      <c r="U25" s="291"/>
      <c r="V25" s="292"/>
      <c r="W25" s="292"/>
      <c r="X25" s="190"/>
      <c r="Y25" s="190"/>
      <c r="Z25" s="190"/>
      <c r="AA25" s="190"/>
      <c r="AB25" s="190"/>
      <c r="AC25" s="195"/>
      <c r="AD25" s="195"/>
      <c r="AE25" s="290"/>
      <c r="AF25" s="190"/>
      <c r="AG25" s="333"/>
      <c r="AH25" s="292"/>
      <c r="AI25" s="334"/>
      <c r="AJ25" s="190"/>
      <c r="AK25" s="195"/>
      <c r="AL25" s="290"/>
      <c r="AM25" s="292"/>
      <c r="AN25" s="292"/>
      <c r="AO25" s="190"/>
      <c r="AP25" s="190"/>
      <c r="AQ25" s="190">
        <v>5</v>
      </c>
      <c r="AR25" s="190">
        <v>5</v>
      </c>
      <c r="AS25" s="195"/>
      <c r="AT25" s="333">
        <v>20</v>
      </c>
      <c r="AU25" s="292"/>
      <c r="AV25" s="190"/>
      <c r="AW25" s="190"/>
      <c r="AX25" s="190"/>
      <c r="AY25" s="190"/>
      <c r="AZ25" s="190"/>
      <c r="BA25" s="190"/>
      <c r="BB25" s="176"/>
      <c r="BC25" s="190"/>
      <c r="BD25" s="190">
        <v>200</v>
      </c>
      <c r="BE25" s="190"/>
      <c r="BF25" s="190"/>
      <c r="BG25" s="190"/>
      <c r="BH25" s="190"/>
      <c r="BI25" s="190"/>
      <c r="BJ25" s="190"/>
      <c r="BK25" s="190">
        <v>0</v>
      </c>
      <c r="BL25" s="334">
        <v>0</v>
      </c>
      <c r="BM25" s="367"/>
      <c r="BN25" s="367"/>
      <c r="BO25" s="335"/>
      <c r="BP25" s="335"/>
      <c r="BQ25" s="348"/>
      <c r="BR25" s="190">
        <v>0</v>
      </c>
      <c r="BS25" s="190"/>
      <c r="BT25" s="292"/>
      <c r="BU25" s="195"/>
      <c r="BV25" s="176">
        <f t="shared" si="5"/>
        <v>60</v>
      </c>
      <c r="BW25" s="497">
        <v>267</v>
      </c>
      <c r="BX25" s="498">
        <v>57</v>
      </c>
      <c r="BY25" s="331">
        <f t="shared" si="1"/>
        <v>200</v>
      </c>
    </row>
    <row r="26" spans="1:77" ht="30" customHeight="1" thickBot="1" x14ac:dyDescent="0.25">
      <c r="A26" s="674"/>
      <c r="B26" s="677"/>
      <c r="C26" s="701"/>
      <c r="D26" s="702"/>
      <c r="E26" s="368" t="s">
        <v>277</v>
      </c>
      <c r="F26" s="340">
        <v>50</v>
      </c>
      <c r="G26" s="296">
        <v>100</v>
      </c>
      <c r="H26" s="296"/>
      <c r="I26" s="297"/>
      <c r="J26" s="296"/>
      <c r="K26" s="297"/>
      <c r="L26" s="298"/>
      <c r="M26" s="295"/>
      <c r="N26" s="296"/>
      <c r="O26" s="296"/>
      <c r="P26" s="296"/>
      <c r="Q26" s="296"/>
      <c r="R26" s="296"/>
      <c r="S26" s="296"/>
      <c r="T26" s="297"/>
      <c r="U26" s="298"/>
      <c r="V26" s="295"/>
      <c r="W26" s="295"/>
      <c r="X26" s="296"/>
      <c r="Y26" s="296"/>
      <c r="Z26" s="296"/>
      <c r="AA26" s="296">
        <v>25</v>
      </c>
      <c r="AB26" s="296"/>
      <c r="AC26" s="297"/>
      <c r="AD26" s="297"/>
      <c r="AE26" s="340"/>
      <c r="AF26" s="296">
        <v>15</v>
      </c>
      <c r="AG26" s="351"/>
      <c r="AH26" s="290">
        <v>25</v>
      </c>
      <c r="AI26" s="334"/>
      <c r="AJ26" s="296">
        <v>17.5</v>
      </c>
      <c r="AK26" s="297"/>
      <c r="AL26" s="290"/>
      <c r="AM26" s="190"/>
      <c r="AN26" s="190"/>
      <c r="AO26" s="190"/>
      <c r="AP26" s="190"/>
      <c r="AQ26" s="190"/>
      <c r="AR26" s="190"/>
      <c r="AS26" s="195"/>
      <c r="AT26" s="333"/>
      <c r="AU26" s="292"/>
      <c r="AV26" s="190"/>
      <c r="AW26" s="190"/>
      <c r="AX26" s="190"/>
      <c r="AY26" s="190"/>
      <c r="AZ26" s="338">
        <v>1.5</v>
      </c>
      <c r="BA26" s="190"/>
      <c r="BB26" s="176"/>
      <c r="BC26" s="190">
        <v>1</v>
      </c>
      <c r="BD26" s="190"/>
      <c r="BE26" s="190"/>
      <c r="BF26" s="190"/>
      <c r="BG26" s="190"/>
      <c r="BH26" s="190"/>
      <c r="BI26" s="190"/>
      <c r="BJ26" s="190"/>
      <c r="BK26" s="367"/>
      <c r="BL26" s="335"/>
      <c r="BM26" s="335"/>
      <c r="BN26" s="335"/>
      <c r="BO26" s="335"/>
      <c r="BP26" s="335"/>
      <c r="BQ26" s="348"/>
      <c r="BR26" s="190"/>
      <c r="BS26" s="190"/>
      <c r="BT26" s="292"/>
      <c r="BU26" s="195"/>
      <c r="BV26" s="176">
        <f t="shared" si="5"/>
        <v>0</v>
      </c>
      <c r="BW26" s="497">
        <v>250</v>
      </c>
      <c r="BX26" s="498"/>
      <c r="BY26" s="331">
        <f t="shared" si="1"/>
        <v>0</v>
      </c>
    </row>
    <row r="27" spans="1:77" ht="35.25" customHeight="1" thickBot="1" x14ac:dyDescent="0.25">
      <c r="A27" s="674"/>
      <c r="B27" s="677"/>
      <c r="C27" s="703"/>
      <c r="D27" s="704"/>
      <c r="E27" s="369" t="s">
        <v>278</v>
      </c>
      <c r="F27" s="290"/>
      <c r="G27" s="190"/>
      <c r="H27" s="190"/>
      <c r="I27" s="195"/>
      <c r="J27" s="190"/>
      <c r="K27" s="195"/>
      <c r="L27" s="291"/>
      <c r="M27" s="292"/>
      <c r="N27" s="195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302"/>
      <c r="AF27" s="197"/>
      <c r="AG27" s="341"/>
      <c r="AH27" s="364"/>
      <c r="AI27" s="370"/>
      <c r="AJ27" s="653"/>
      <c r="AK27" s="341"/>
      <c r="AL27" s="561"/>
      <c r="AM27" s="364"/>
      <c r="AN27" s="562"/>
      <c r="AO27" s="295"/>
      <c r="AP27" s="296"/>
      <c r="AQ27" s="296"/>
      <c r="AR27" s="296"/>
      <c r="AS27" s="297"/>
      <c r="AT27" s="351"/>
      <c r="AU27" s="295"/>
      <c r="AV27" s="296"/>
      <c r="AW27" s="296"/>
      <c r="AX27" s="296"/>
      <c r="AY27" s="296"/>
      <c r="AZ27" s="296"/>
      <c r="BA27" s="296"/>
      <c r="BB27" s="187"/>
      <c r="BC27" s="296"/>
      <c r="BD27" s="197"/>
      <c r="BE27" s="189"/>
      <c r="BF27" s="197"/>
      <c r="BG27" s="197"/>
      <c r="BH27" s="197"/>
      <c r="BI27" s="302">
        <v>0</v>
      </c>
      <c r="BJ27" s="295"/>
      <c r="BK27" s="358"/>
      <c r="BL27" s="358"/>
      <c r="BM27" s="358">
        <v>0</v>
      </c>
      <c r="BN27" s="342">
        <v>0</v>
      </c>
      <c r="BO27" s="344"/>
      <c r="BP27" s="344"/>
      <c r="BQ27" s="353">
        <v>0</v>
      </c>
      <c r="BR27" s="197"/>
      <c r="BS27" s="197"/>
      <c r="BT27" s="295"/>
      <c r="BU27" s="297"/>
      <c r="BV27" s="176">
        <f t="shared" si="5"/>
        <v>0</v>
      </c>
      <c r="BW27" s="514"/>
      <c r="BX27" s="515"/>
      <c r="BY27" s="331">
        <f t="shared" si="1"/>
        <v>0</v>
      </c>
    </row>
    <row r="28" spans="1:77" ht="37.5" customHeight="1" thickBot="1" x14ac:dyDescent="0.25">
      <c r="A28" s="674"/>
      <c r="B28" s="677"/>
      <c r="C28" s="696" t="s">
        <v>65</v>
      </c>
      <c r="D28" s="371" t="s">
        <v>67</v>
      </c>
      <c r="E28" s="372" t="s">
        <v>255</v>
      </c>
      <c r="F28" s="299"/>
      <c r="G28" s="191"/>
      <c r="H28" s="191"/>
      <c r="I28" s="193"/>
      <c r="J28" s="191"/>
      <c r="K28" s="193"/>
      <c r="L28" s="300"/>
      <c r="M28" s="299"/>
      <c r="N28" s="191"/>
      <c r="O28" s="191"/>
      <c r="P28" s="191"/>
      <c r="Q28" s="191"/>
      <c r="R28" s="191"/>
      <c r="S28" s="191"/>
      <c r="T28" s="193"/>
      <c r="U28" s="300"/>
      <c r="V28" s="299"/>
      <c r="W28" s="299"/>
      <c r="X28" s="191"/>
      <c r="Y28" s="191"/>
      <c r="Z28" s="191"/>
      <c r="AA28" s="191"/>
      <c r="AB28" s="191"/>
      <c r="AC28" s="193"/>
      <c r="AD28" s="193"/>
      <c r="AE28" s="303"/>
      <c r="AF28" s="286"/>
      <c r="AG28" s="328">
        <v>8</v>
      </c>
      <c r="AH28" s="289"/>
      <c r="AI28" s="355"/>
      <c r="AJ28" s="286"/>
      <c r="AK28" s="287"/>
      <c r="AL28" s="303"/>
      <c r="AM28" s="289"/>
      <c r="AN28" s="289"/>
      <c r="AO28" s="286">
        <v>70</v>
      </c>
      <c r="AP28" s="286"/>
      <c r="AQ28" s="286"/>
      <c r="AR28" s="286">
        <v>1</v>
      </c>
      <c r="AS28" s="287">
        <v>2</v>
      </c>
      <c r="AT28" s="328"/>
      <c r="AU28" s="289"/>
      <c r="AV28" s="286"/>
      <c r="AW28" s="286"/>
      <c r="AX28" s="286"/>
      <c r="AY28" s="286">
        <v>0.5</v>
      </c>
      <c r="AZ28" s="286"/>
      <c r="BA28" s="286"/>
      <c r="BB28" s="184"/>
      <c r="BC28" s="286"/>
      <c r="BD28" s="191"/>
      <c r="BE28" s="193"/>
      <c r="BF28" s="191"/>
      <c r="BG28" s="191"/>
      <c r="BH28" s="191"/>
      <c r="BI28" s="299">
        <v>0</v>
      </c>
      <c r="BJ28" s="190"/>
      <c r="BK28" s="373"/>
      <c r="BL28" s="329"/>
      <c r="BM28" s="329"/>
      <c r="BN28" s="329"/>
      <c r="BO28" s="329"/>
      <c r="BP28" s="329"/>
      <c r="BQ28" s="346"/>
      <c r="BR28" s="191"/>
      <c r="BS28" s="191"/>
      <c r="BT28" s="286"/>
      <c r="BU28" s="287"/>
      <c r="BV28" s="176">
        <f t="shared" si="5"/>
        <v>79</v>
      </c>
      <c r="BW28" s="517">
        <v>116</v>
      </c>
      <c r="BX28" s="506"/>
      <c r="BY28" s="331">
        <f t="shared" si="1"/>
        <v>0</v>
      </c>
    </row>
    <row r="29" spans="1:77" ht="33" customHeight="1" thickBot="1" x14ac:dyDescent="0.25">
      <c r="A29" s="674"/>
      <c r="B29" s="677"/>
      <c r="C29" s="697"/>
      <c r="D29" s="347" t="s">
        <v>68</v>
      </c>
      <c r="E29" s="374" t="s">
        <v>241</v>
      </c>
      <c r="F29" s="292"/>
      <c r="G29" s="190">
        <v>0</v>
      </c>
      <c r="H29" s="190">
        <v>0</v>
      </c>
      <c r="I29" s="195">
        <v>0</v>
      </c>
      <c r="J29" s="190">
        <v>0</v>
      </c>
      <c r="K29" s="195"/>
      <c r="L29" s="291"/>
      <c r="M29" s="292"/>
      <c r="N29" s="190"/>
      <c r="O29" s="190">
        <v>0</v>
      </c>
      <c r="P29" s="190"/>
      <c r="Q29" s="190"/>
      <c r="R29" s="190"/>
      <c r="S29" s="190"/>
      <c r="T29" s="195"/>
      <c r="U29" s="291"/>
      <c r="V29" s="292"/>
      <c r="W29" s="292"/>
      <c r="X29" s="190"/>
      <c r="Y29" s="190"/>
      <c r="Z29" s="190"/>
      <c r="AA29" s="190"/>
      <c r="AB29" s="190"/>
      <c r="AC29" s="195"/>
      <c r="AD29" s="195"/>
      <c r="AE29" s="290"/>
      <c r="AF29" s="190"/>
      <c r="AG29" s="333">
        <v>3</v>
      </c>
      <c r="AH29" s="292"/>
      <c r="AI29" s="334"/>
      <c r="AJ29" s="190">
        <v>0</v>
      </c>
      <c r="AK29" s="195"/>
      <c r="AL29" s="290">
        <v>224</v>
      </c>
      <c r="AM29" s="292"/>
      <c r="AN29" s="292"/>
      <c r="AO29" s="190"/>
      <c r="AP29" s="190"/>
      <c r="AQ29" s="190">
        <v>16</v>
      </c>
      <c r="AR29" s="190">
        <v>10</v>
      </c>
      <c r="AS29" s="195"/>
      <c r="AT29" s="333"/>
      <c r="AU29" s="292"/>
      <c r="AV29" s="190"/>
      <c r="AW29" s="190"/>
      <c r="AX29" s="190"/>
      <c r="AY29" s="190"/>
      <c r="AZ29" s="190"/>
      <c r="BA29" s="190"/>
      <c r="BB29" s="176">
        <v>0</v>
      </c>
      <c r="BC29" s="190"/>
      <c r="BD29" s="190"/>
      <c r="BE29" s="195"/>
      <c r="BF29" s="190"/>
      <c r="BG29" s="190"/>
      <c r="BH29" s="190"/>
      <c r="BI29" s="195"/>
      <c r="BJ29" s="190"/>
      <c r="BK29" s="301"/>
      <c r="BL29" s="335"/>
      <c r="BM29" s="335"/>
      <c r="BN29" s="335"/>
      <c r="BO29" s="335"/>
      <c r="BP29" s="335"/>
      <c r="BQ29" s="348"/>
      <c r="BR29" s="190"/>
      <c r="BS29" s="190">
        <v>0</v>
      </c>
      <c r="BT29" s="190"/>
      <c r="BU29" s="195"/>
      <c r="BV29" s="176">
        <f t="shared" si="5"/>
        <v>250</v>
      </c>
      <c r="BW29" s="497">
        <v>500</v>
      </c>
      <c r="BX29" s="498">
        <v>0</v>
      </c>
      <c r="BY29" s="331">
        <f t="shared" si="1"/>
        <v>0</v>
      </c>
    </row>
    <row r="30" spans="1:77" ht="63.75" customHeight="1" thickBot="1" x14ac:dyDescent="0.25">
      <c r="A30" s="674"/>
      <c r="B30" s="677"/>
      <c r="C30" s="697"/>
      <c r="D30" s="682" t="s">
        <v>69</v>
      </c>
      <c r="E30" s="374" t="s">
        <v>267</v>
      </c>
      <c r="F30" s="292"/>
      <c r="G30" s="190"/>
      <c r="H30" s="190"/>
      <c r="I30" s="195"/>
      <c r="J30" s="190">
        <v>0</v>
      </c>
      <c r="K30" s="195"/>
      <c r="L30" s="291">
        <v>75</v>
      </c>
      <c r="M30" s="292"/>
      <c r="N30" s="190"/>
      <c r="O30" s="190">
        <v>0</v>
      </c>
      <c r="P30" s="190"/>
      <c r="Q30" s="190"/>
      <c r="R30" s="190"/>
      <c r="S30" s="190"/>
      <c r="T30" s="195"/>
      <c r="U30" s="291"/>
      <c r="V30" s="292"/>
      <c r="W30" s="292"/>
      <c r="X30" s="190">
        <v>150</v>
      </c>
      <c r="Y30" s="190"/>
      <c r="Z30" s="190">
        <v>0</v>
      </c>
      <c r="AA30" s="190"/>
      <c r="AB30" s="190"/>
      <c r="AC30" s="195"/>
      <c r="AD30" s="195"/>
      <c r="AE30" s="290"/>
      <c r="AF30" s="190"/>
      <c r="AG30" s="333">
        <v>5</v>
      </c>
      <c r="AH30" s="292"/>
      <c r="AI30" s="334"/>
      <c r="AJ30" s="190"/>
      <c r="AK30" s="195"/>
      <c r="AL30" s="290"/>
      <c r="AM30" s="292"/>
      <c r="AN30" s="292"/>
      <c r="AO30" s="190"/>
      <c r="AP30" s="190"/>
      <c r="AQ30" s="190">
        <v>15</v>
      </c>
      <c r="AR30" s="190">
        <v>10</v>
      </c>
      <c r="AS30" s="195"/>
      <c r="AT30" s="333"/>
      <c r="AU30" s="292"/>
      <c r="AV30" s="190"/>
      <c r="AW30" s="190"/>
      <c r="AX30" s="190"/>
      <c r="AY30" s="190"/>
      <c r="AZ30" s="190"/>
      <c r="BA30" s="190"/>
      <c r="BB30" s="176"/>
      <c r="BC30" s="190"/>
      <c r="BD30" s="190"/>
      <c r="BE30" s="195"/>
      <c r="BF30" s="190"/>
      <c r="BG30" s="190"/>
      <c r="BH30" s="190"/>
      <c r="BI30" s="195"/>
      <c r="BJ30" s="190"/>
      <c r="BK30" s="301"/>
      <c r="BL30" s="196"/>
      <c r="BM30" s="196"/>
      <c r="BN30" s="196"/>
      <c r="BO30" s="196"/>
      <c r="BP30" s="196"/>
      <c r="BQ30" s="339"/>
      <c r="BR30" s="190"/>
      <c r="BS30" s="190"/>
      <c r="BT30" s="190"/>
      <c r="BU30" s="195"/>
      <c r="BV30" s="176">
        <f>SUM(L30,M30,N30,O30,Q30,R30,S30,T30,U30)*5+SUM(AL30,AM30,AN30,AO30,AP30,AQ30,AR30)+AS30*4+AT30*2.5+BA30/0.75+BB30</f>
        <v>400</v>
      </c>
      <c r="BW30" s="497">
        <v>243</v>
      </c>
      <c r="BX30" s="498">
        <v>47</v>
      </c>
      <c r="BY30" s="331">
        <f t="shared" si="1"/>
        <v>0</v>
      </c>
    </row>
    <row r="31" spans="1:77" ht="23.25" customHeight="1" thickBot="1" x14ac:dyDescent="0.35">
      <c r="A31" s="674"/>
      <c r="B31" s="677"/>
      <c r="C31" s="697"/>
      <c r="D31" s="683"/>
      <c r="E31" s="181"/>
      <c r="F31" s="292"/>
      <c r="G31" s="190"/>
      <c r="H31" s="190"/>
      <c r="I31" s="195"/>
      <c r="J31" s="190"/>
      <c r="K31" s="195"/>
      <c r="L31" s="291"/>
      <c r="M31" s="292"/>
      <c r="N31" s="190"/>
      <c r="O31" s="190"/>
      <c r="P31" s="190"/>
      <c r="Q31" s="190"/>
      <c r="R31" s="190"/>
      <c r="S31" s="190"/>
      <c r="T31" s="195"/>
      <c r="U31" s="291"/>
      <c r="V31" s="301"/>
      <c r="W31" s="301"/>
      <c r="X31" s="190"/>
      <c r="Y31" s="190"/>
      <c r="Z31" s="190"/>
      <c r="AA31" s="190"/>
      <c r="AB31" s="190"/>
      <c r="AC31" s="195"/>
      <c r="AD31" s="195"/>
      <c r="AE31" s="290"/>
      <c r="AF31" s="190"/>
      <c r="AG31" s="333"/>
      <c r="AH31" s="292"/>
      <c r="AI31" s="334"/>
      <c r="AJ31" s="190"/>
      <c r="AK31" s="195"/>
      <c r="AL31" s="290"/>
      <c r="AM31" s="292"/>
      <c r="AN31" s="292"/>
      <c r="AO31" s="190"/>
      <c r="AP31" s="190"/>
      <c r="AQ31" s="190">
        <v>0</v>
      </c>
      <c r="AR31" s="190">
        <v>0</v>
      </c>
      <c r="AS31" s="195"/>
      <c r="AT31" s="333"/>
      <c r="AU31" s="292"/>
      <c r="AV31" s="190"/>
      <c r="AW31" s="190"/>
      <c r="AX31" s="190"/>
      <c r="AY31" s="190"/>
      <c r="AZ31" s="190"/>
      <c r="BA31" s="190"/>
      <c r="BB31" s="176"/>
      <c r="BC31" s="190"/>
      <c r="BD31" s="190"/>
      <c r="BE31" s="195"/>
      <c r="BF31" s="190"/>
      <c r="BG31" s="190"/>
      <c r="BH31" s="190"/>
      <c r="BI31" s="518"/>
      <c r="BJ31" s="190"/>
      <c r="BK31" s="283"/>
      <c r="BL31" s="194"/>
      <c r="BM31" s="194"/>
      <c r="BN31" s="194"/>
      <c r="BO31" s="194"/>
      <c r="BP31" s="194"/>
      <c r="BQ31" s="336"/>
      <c r="BR31" s="563"/>
      <c r="BS31" s="563"/>
      <c r="BT31" s="564"/>
      <c r="BU31" s="563"/>
      <c r="BV31" s="176">
        <f>SUM(L31,M31,N31,O31,Q31,R31,S31,T31,U31)*5+SUM(AL31,AM31,AN31,AO31,AP31,AQ31,AR31)+AS31*4+AT31*2.5+BA31/0.75+BB31</f>
        <v>0</v>
      </c>
      <c r="BW31" s="375"/>
      <c r="BX31" s="375"/>
      <c r="BY31" s="331">
        <f t="shared" si="1"/>
        <v>0</v>
      </c>
    </row>
    <row r="32" spans="1:77" ht="30" customHeight="1" thickBot="1" x14ac:dyDescent="0.25">
      <c r="A32" s="674"/>
      <c r="B32" s="677"/>
      <c r="C32" s="697"/>
      <c r="D32" s="512"/>
      <c r="E32" s="181"/>
      <c r="F32" s="292"/>
      <c r="G32" s="190"/>
      <c r="H32" s="190"/>
      <c r="I32" s="195"/>
      <c r="J32" s="190"/>
      <c r="K32" s="195"/>
      <c r="L32" s="291"/>
      <c r="M32" s="292"/>
      <c r="N32" s="190"/>
      <c r="O32" s="190"/>
      <c r="P32" s="190"/>
      <c r="Q32" s="190"/>
      <c r="R32" s="190"/>
      <c r="S32" s="190"/>
      <c r="T32" s="195"/>
      <c r="U32" s="291"/>
      <c r="V32" s="292"/>
      <c r="W32" s="292"/>
      <c r="X32" s="190"/>
      <c r="Y32" s="190"/>
      <c r="Z32" s="190"/>
      <c r="AA32" s="190"/>
      <c r="AB32" s="190"/>
      <c r="AC32" s="195"/>
      <c r="AD32" s="195"/>
      <c r="AE32" s="290"/>
      <c r="AF32" s="190"/>
      <c r="AG32" s="333"/>
      <c r="AH32" s="292"/>
      <c r="AI32" s="334"/>
      <c r="AJ32" s="190"/>
      <c r="AK32" s="195"/>
      <c r="AL32" s="290"/>
      <c r="AM32" s="292"/>
      <c r="AN32" s="292"/>
      <c r="AO32" s="190"/>
      <c r="AP32" s="190"/>
      <c r="AQ32" s="190"/>
      <c r="AR32" s="190"/>
      <c r="AS32" s="195"/>
      <c r="AT32" s="333"/>
      <c r="AU32" s="292"/>
      <c r="AV32" s="190"/>
      <c r="AW32" s="190"/>
      <c r="AX32" s="190"/>
      <c r="AY32" s="190"/>
      <c r="AZ32" s="190"/>
      <c r="BA32" s="190"/>
      <c r="BB32" s="176"/>
      <c r="BC32" s="190"/>
      <c r="BD32" s="190"/>
      <c r="BE32" s="195"/>
      <c r="BF32" s="190"/>
      <c r="BG32" s="190"/>
      <c r="BH32" s="190"/>
      <c r="BI32" s="518">
        <v>0</v>
      </c>
      <c r="BJ32" s="190"/>
      <c r="BK32" s="301"/>
      <c r="BL32" s="335">
        <v>0</v>
      </c>
      <c r="BM32" s="376"/>
      <c r="BN32" s="376"/>
      <c r="BO32" s="376">
        <v>0</v>
      </c>
      <c r="BP32" s="376"/>
      <c r="BQ32" s="377">
        <v>0</v>
      </c>
      <c r="BR32" s="190">
        <v>0</v>
      </c>
      <c r="BS32" s="190"/>
      <c r="BT32" s="190"/>
      <c r="BU32" s="195"/>
      <c r="BV32" s="176">
        <f t="shared" si="5"/>
        <v>0</v>
      </c>
      <c r="BW32" s="497">
        <v>0</v>
      </c>
      <c r="BX32" s="498"/>
      <c r="BY32" s="331">
        <f t="shared" si="1"/>
        <v>0</v>
      </c>
    </row>
    <row r="33" spans="1:77" ht="27.75" customHeight="1" thickBot="1" x14ac:dyDescent="0.25">
      <c r="A33" s="674"/>
      <c r="B33" s="677"/>
      <c r="C33" s="698"/>
      <c r="D33" s="379" t="s">
        <v>70</v>
      </c>
      <c r="E33" s="380" t="s">
        <v>203</v>
      </c>
      <c r="F33" s="295">
        <v>50</v>
      </c>
      <c r="G33" s="296">
        <v>100</v>
      </c>
      <c r="H33" s="296"/>
      <c r="I33" s="297"/>
      <c r="J33" s="296"/>
      <c r="K33" s="297"/>
      <c r="L33" s="298"/>
      <c r="M33" s="302"/>
      <c r="N33" s="197"/>
      <c r="O33" s="197"/>
      <c r="P33" s="197">
        <v>20</v>
      </c>
      <c r="Q33" s="197"/>
      <c r="R33" s="197"/>
      <c r="S33" s="197"/>
      <c r="T33" s="189"/>
      <c r="U33" s="294"/>
      <c r="V33" s="302"/>
      <c r="W33" s="302"/>
      <c r="X33" s="197"/>
      <c r="Y33" s="197"/>
      <c r="Z33" s="197"/>
      <c r="AA33" s="197"/>
      <c r="AB33" s="197"/>
      <c r="AC33" s="189"/>
      <c r="AD33" s="189"/>
      <c r="AE33" s="293"/>
      <c r="AF33" s="197">
        <v>15</v>
      </c>
      <c r="AG33" s="341"/>
      <c r="AH33" s="302">
        <v>20</v>
      </c>
      <c r="AI33" s="342"/>
      <c r="AJ33" s="197"/>
      <c r="AK33" s="189"/>
      <c r="AL33" s="293"/>
      <c r="AM33" s="302"/>
      <c r="AN33" s="302"/>
      <c r="AO33" s="197"/>
      <c r="AP33" s="197"/>
      <c r="AQ33" s="197"/>
      <c r="AR33" s="197"/>
      <c r="AS33" s="189"/>
      <c r="AT33" s="341"/>
      <c r="AU33" s="302"/>
      <c r="AV33" s="197"/>
      <c r="AW33" s="197"/>
      <c r="AX33" s="197"/>
      <c r="AY33" s="197"/>
      <c r="AZ33" s="197"/>
      <c r="BA33" s="197"/>
      <c r="BB33" s="185"/>
      <c r="BC33" s="197"/>
      <c r="BD33" s="197"/>
      <c r="BE33" s="189"/>
      <c r="BF33" s="190">
        <v>8</v>
      </c>
      <c r="BG33" s="190">
        <v>8</v>
      </c>
      <c r="BH33" s="190">
        <v>4</v>
      </c>
      <c r="BI33" s="381">
        <v>0</v>
      </c>
      <c r="BJ33" s="190">
        <v>0</v>
      </c>
      <c r="BK33" s="365"/>
      <c r="BL33" s="335">
        <v>0</v>
      </c>
      <c r="BM33" s="188"/>
      <c r="BN33" s="188"/>
      <c r="BO33" s="188"/>
      <c r="BP33" s="188"/>
      <c r="BQ33" s="345">
        <v>0</v>
      </c>
      <c r="BR33" s="197">
        <v>0</v>
      </c>
      <c r="BS33" s="198"/>
      <c r="BT33" s="188"/>
      <c r="BU33" s="189"/>
      <c r="BV33" s="176">
        <f t="shared" si="5"/>
        <v>0</v>
      </c>
      <c r="BW33" s="509">
        <v>250</v>
      </c>
      <c r="BX33" s="510" t="s">
        <v>85</v>
      </c>
      <c r="BY33" s="331">
        <f t="shared" si="1"/>
        <v>0</v>
      </c>
    </row>
    <row r="34" spans="1:77" ht="34.5" customHeight="1" thickBot="1" x14ac:dyDescent="0.25">
      <c r="A34" s="674"/>
      <c r="B34" s="677"/>
      <c r="C34" s="382" t="s">
        <v>66</v>
      </c>
      <c r="D34" s="667" t="s">
        <v>66</v>
      </c>
      <c r="E34" s="332" t="s">
        <v>256</v>
      </c>
      <c r="F34" s="303"/>
      <c r="G34" s="286"/>
      <c r="H34" s="286"/>
      <c r="I34" s="287"/>
      <c r="J34" s="286"/>
      <c r="K34" s="287"/>
      <c r="L34" s="288"/>
      <c r="M34" s="299">
        <v>15</v>
      </c>
      <c r="N34" s="191"/>
      <c r="O34" s="191"/>
      <c r="P34" s="191"/>
      <c r="Q34" s="191"/>
      <c r="R34" s="191">
        <v>0</v>
      </c>
      <c r="S34" s="191">
        <v>0</v>
      </c>
      <c r="T34" s="193"/>
      <c r="U34" s="300"/>
      <c r="V34" s="299">
        <v>0</v>
      </c>
      <c r="W34" s="299"/>
      <c r="X34" s="191"/>
      <c r="Y34" s="191"/>
      <c r="Z34" s="191"/>
      <c r="AA34" s="191"/>
      <c r="AB34" s="191"/>
      <c r="AC34" s="193"/>
      <c r="AD34" s="193"/>
      <c r="AE34" s="325"/>
      <c r="AF34" s="191"/>
      <c r="AG34" s="326">
        <v>5</v>
      </c>
      <c r="AH34" s="299"/>
      <c r="AI34" s="327"/>
      <c r="AJ34" s="191">
        <v>0</v>
      </c>
      <c r="AK34" s="193"/>
      <c r="AL34" s="325">
        <v>175</v>
      </c>
      <c r="AM34" s="299"/>
      <c r="AN34" s="299"/>
      <c r="AO34" s="191"/>
      <c r="AP34" s="191"/>
      <c r="AQ34" s="191">
        <v>16</v>
      </c>
      <c r="AR34" s="191">
        <v>10</v>
      </c>
      <c r="AS34" s="193"/>
      <c r="AT34" s="326"/>
      <c r="AU34" s="299"/>
      <c r="AV34" s="191"/>
      <c r="AW34" s="191"/>
      <c r="AX34" s="191"/>
      <c r="AY34" s="191"/>
      <c r="AZ34" s="191"/>
      <c r="BA34" s="191"/>
      <c r="BB34" s="186">
        <v>0</v>
      </c>
      <c r="BC34" s="191"/>
      <c r="BD34" s="191"/>
      <c r="BE34" s="193"/>
      <c r="BF34" s="191"/>
      <c r="BG34" s="191"/>
      <c r="BH34" s="191"/>
      <c r="BI34" s="299"/>
      <c r="BJ34" s="299"/>
      <c r="BK34" s="383"/>
      <c r="BL34" s="194"/>
      <c r="BM34" s="194"/>
      <c r="BN34" s="194"/>
      <c r="BO34" s="194"/>
      <c r="BP34" s="194"/>
      <c r="BQ34" s="336"/>
      <c r="BR34" s="191"/>
      <c r="BS34" s="191">
        <v>0</v>
      </c>
      <c r="BT34" s="191"/>
      <c r="BU34" s="193"/>
      <c r="BV34" s="176">
        <f t="shared" si="5"/>
        <v>276</v>
      </c>
      <c r="BW34" s="494">
        <v>500</v>
      </c>
      <c r="BX34" s="495"/>
      <c r="BY34" s="331">
        <f t="shared" si="1"/>
        <v>0</v>
      </c>
    </row>
    <row r="35" spans="1:77" ht="55.5" customHeight="1" thickBot="1" x14ac:dyDescent="0.25">
      <c r="A35" s="674"/>
      <c r="B35" s="677"/>
      <c r="C35" s="384"/>
      <c r="D35" s="668"/>
      <c r="E35" s="332" t="s">
        <v>245</v>
      </c>
      <c r="F35" s="290"/>
      <c r="G35" s="190"/>
      <c r="H35" s="190">
        <v>6</v>
      </c>
      <c r="I35" s="195"/>
      <c r="J35" s="190"/>
      <c r="K35" s="195"/>
      <c r="L35" s="291"/>
      <c r="M35" s="292"/>
      <c r="N35" s="190">
        <v>85</v>
      </c>
      <c r="O35" s="190"/>
      <c r="P35" s="190"/>
      <c r="Q35" s="190"/>
      <c r="R35" s="190"/>
      <c r="S35" s="190"/>
      <c r="T35" s="195"/>
      <c r="U35" s="291"/>
      <c r="V35" s="292"/>
      <c r="W35" s="292"/>
      <c r="X35" s="190"/>
      <c r="Y35" s="190"/>
      <c r="Z35" s="190"/>
      <c r="AA35" s="190"/>
      <c r="AB35" s="190">
        <v>120</v>
      </c>
      <c r="AC35" s="195"/>
      <c r="AD35" s="195"/>
      <c r="AE35" s="290"/>
      <c r="AF35" s="190">
        <v>15</v>
      </c>
      <c r="AG35" s="333">
        <v>4</v>
      </c>
      <c r="AH35" s="292"/>
      <c r="AI35" s="334"/>
      <c r="AJ35" s="190"/>
      <c r="AK35" s="195"/>
      <c r="AL35" s="290"/>
      <c r="AM35" s="292"/>
      <c r="AN35" s="292"/>
      <c r="AO35" s="190"/>
      <c r="AP35" s="190"/>
      <c r="AQ35" s="190"/>
      <c r="AR35" s="190"/>
      <c r="AS35" s="195"/>
      <c r="AT35" s="333"/>
      <c r="AU35" s="292"/>
      <c r="AV35" s="190"/>
      <c r="AW35" s="190"/>
      <c r="AX35" s="190"/>
      <c r="AY35" s="190"/>
      <c r="AZ35" s="190"/>
      <c r="BA35" s="190"/>
      <c r="BB35" s="176"/>
      <c r="BC35" s="190"/>
      <c r="BD35" s="190">
        <v>0</v>
      </c>
      <c r="BE35" s="195"/>
      <c r="BF35" s="190"/>
      <c r="BG35" s="190"/>
      <c r="BH35" s="190"/>
      <c r="BI35" s="292"/>
      <c r="BJ35" s="292"/>
      <c r="BK35" s="385"/>
      <c r="BL35" s="376"/>
      <c r="BM35" s="376"/>
      <c r="BN35" s="376"/>
      <c r="BO35" s="376"/>
      <c r="BP35" s="376"/>
      <c r="BQ35" s="377"/>
      <c r="BR35" s="190"/>
      <c r="BS35" s="190"/>
      <c r="BT35" s="190"/>
      <c r="BU35" s="195"/>
      <c r="BV35" s="176">
        <f t="shared" si="5"/>
        <v>425</v>
      </c>
      <c r="BW35" s="516">
        <v>325</v>
      </c>
      <c r="BX35" s="495">
        <v>59</v>
      </c>
      <c r="BY35" s="331">
        <f t="shared" si="1"/>
        <v>0</v>
      </c>
    </row>
    <row r="36" spans="1:77" ht="29.25" customHeight="1" thickBot="1" x14ac:dyDescent="0.25">
      <c r="A36" s="674"/>
      <c r="B36" s="677"/>
      <c r="C36" s="384"/>
      <c r="D36" s="669"/>
      <c r="E36" s="332" t="s">
        <v>230</v>
      </c>
      <c r="F36" s="290">
        <v>50</v>
      </c>
      <c r="G36" s="190">
        <v>100</v>
      </c>
      <c r="H36" s="190"/>
      <c r="I36" s="195"/>
      <c r="J36" s="190"/>
      <c r="K36" s="195"/>
      <c r="L36" s="291"/>
      <c r="M36" s="292"/>
      <c r="N36" s="190"/>
      <c r="O36" s="190"/>
      <c r="P36" s="190"/>
      <c r="Q36" s="190"/>
      <c r="R36" s="190"/>
      <c r="S36" s="190"/>
      <c r="T36" s="195"/>
      <c r="U36" s="291"/>
      <c r="V36" s="292"/>
      <c r="W36" s="292"/>
      <c r="X36" s="190"/>
      <c r="Y36" s="190"/>
      <c r="Z36" s="190"/>
      <c r="AA36" s="190"/>
      <c r="AB36" s="190"/>
      <c r="AC36" s="195"/>
      <c r="AD36" s="195"/>
      <c r="AE36" s="290"/>
      <c r="AF36" s="190"/>
      <c r="AG36" s="333"/>
      <c r="AH36" s="292"/>
      <c r="AI36" s="334"/>
      <c r="AJ36" s="190"/>
      <c r="AK36" s="195"/>
      <c r="AL36" s="290"/>
      <c r="AM36" s="292"/>
      <c r="AN36" s="292"/>
      <c r="AO36" s="190"/>
      <c r="AP36" s="190"/>
      <c r="AQ36" s="190"/>
      <c r="AR36" s="190"/>
      <c r="AS36" s="195"/>
      <c r="AT36" s="333">
        <v>0</v>
      </c>
      <c r="AU36" s="292"/>
      <c r="AV36" s="190"/>
      <c r="AW36" s="190"/>
      <c r="AX36" s="190"/>
      <c r="AY36" s="190"/>
      <c r="AZ36" s="190"/>
      <c r="BA36" s="190"/>
      <c r="BB36" s="176">
        <v>0</v>
      </c>
      <c r="BC36" s="190"/>
      <c r="BD36" s="190"/>
      <c r="BE36" s="195">
        <v>200</v>
      </c>
      <c r="BF36" s="190"/>
      <c r="BG36" s="190"/>
      <c r="BH36" s="190"/>
      <c r="BI36" s="292"/>
      <c r="BJ36" s="292"/>
      <c r="BK36" s="386"/>
      <c r="BL36" s="196">
        <v>0</v>
      </c>
      <c r="BM36" s="196"/>
      <c r="BN36" s="196"/>
      <c r="BO36" s="196"/>
      <c r="BP36" s="196"/>
      <c r="BQ36" s="339"/>
      <c r="BR36" s="190">
        <v>0</v>
      </c>
      <c r="BS36" s="190"/>
      <c r="BT36" s="190"/>
      <c r="BU36" s="195"/>
      <c r="BV36" s="176">
        <f t="shared" si="5"/>
        <v>0</v>
      </c>
      <c r="BW36" s="497">
        <v>200</v>
      </c>
      <c r="BX36" s="498"/>
      <c r="BY36" s="331">
        <f t="shared" si="1"/>
        <v>0</v>
      </c>
    </row>
    <row r="37" spans="1:77" ht="37.5" customHeight="1" thickBot="1" x14ac:dyDescent="0.25">
      <c r="A37" s="675"/>
      <c r="B37" s="678"/>
      <c r="C37" s="387"/>
      <c r="D37" s="558" t="s">
        <v>123</v>
      </c>
      <c r="E37" s="332" t="s">
        <v>216</v>
      </c>
      <c r="F37" s="293"/>
      <c r="G37" s="197"/>
      <c r="H37" s="197"/>
      <c r="I37" s="189"/>
      <c r="J37" s="197"/>
      <c r="K37" s="189">
        <v>60</v>
      </c>
      <c r="L37" s="294"/>
      <c r="M37" s="295"/>
      <c r="N37" s="296"/>
      <c r="O37" s="296"/>
      <c r="P37" s="296"/>
      <c r="Q37" s="296"/>
      <c r="R37" s="296"/>
      <c r="S37" s="296"/>
      <c r="T37" s="297"/>
      <c r="U37" s="298"/>
      <c r="V37" s="295"/>
      <c r="W37" s="295"/>
      <c r="X37" s="296"/>
      <c r="Y37" s="296"/>
      <c r="Z37" s="296"/>
      <c r="AA37" s="296"/>
      <c r="AB37" s="296"/>
      <c r="AC37" s="297"/>
      <c r="AD37" s="297"/>
      <c r="AE37" s="340"/>
      <c r="AF37" s="296">
        <v>15</v>
      </c>
      <c r="AG37" s="351"/>
      <c r="AH37" s="295">
        <v>25</v>
      </c>
      <c r="AI37" s="388">
        <v>1</v>
      </c>
      <c r="AJ37" s="296"/>
      <c r="AK37" s="297"/>
      <c r="AL37" s="340"/>
      <c r="AM37" s="295"/>
      <c r="AN37" s="295"/>
      <c r="AO37" s="296"/>
      <c r="AP37" s="296"/>
      <c r="AQ37" s="296"/>
      <c r="AR37" s="296"/>
      <c r="AS37" s="297"/>
      <c r="AT37" s="351"/>
      <c r="AU37" s="295"/>
      <c r="AV37" s="296"/>
      <c r="AW37" s="296"/>
      <c r="AX37" s="296"/>
      <c r="AY37" s="296"/>
      <c r="AZ37" s="296"/>
      <c r="BA37" s="296"/>
      <c r="BB37" s="187"/>
      <c r="BC37" s="296"/>
      <c r="BD37" s="296"/>
      <c r="BE37" s="189"/>
      <c r="BF37" s="296"/>
      <c r="BG37" s="296"/>
      <c r="BH37" s="296"/>
      <c r="BI37" s="295"/>
      <c r="BJ37" s="302"/>
      <c r="BK37" s="389"/>
      <c r="BL37" s="390"/>
      <c r="BM37" s="390"/>
      <c r="BN37" s="188">
        <v>0</v>
      </c>
      <c r="BO37" s="188"/>
      <c r="BP37" s="188">
        <v>0</v>
      </c>
      <c r="BQ37" s="391">
        <v>0</v>
      </c>
      <c r="BR37" s="197"/>
      <c r="BS37" s="197"/>
      <c r="BT37" s="197"/>
      <c r="BU37" s="189"/>
      <c r="BV37" s="176">
        <f t="shared" si="5"/>
        <v>0</v>
      </c>
      <c r="BW37" s="514">
        <v>250</v>
      </c>
      <c r="BX37" s="515" t="s">
        <v>85</v>
      </c>
      <c r="BY37" s="331">
        <f t="shared" si="1"/>
        <v>0</v>
      </c>
    </row>
    <row r="38" spans="1:77" s="592" customFormat="1" ht="39.950000000000003" customHeight="1" thickBot="1" x14ac:dyDescent="0.25">
      <c r="A38" s="670" t="s">
        <v>71</v>
      </c>
      <c r="B38" s="671"/>
      <c r="C38" s="671"/>
      <c r="D38" s="671"/>
      <c r="E38" s="672"/>
      <c r="F38" s="572">
        <f t="shared" ref="F38:L38" si="6">F24+F25+F26+F27+F28+F33+F34+F35+F36+F37+F29+F30+F31+F32</f>
        <v>150</v>
      </c>
      <c r="G38" s="572">
        <f t="shared" si="6"/>
        <v>300</v>
      </c>
      <c r="H38" s="572">
        <f>H24+H25+H26+H27+H28+H33+H34+H35+H36+H37+H29+H30+H31+H32</f>
        <v>6</v>
      </c>
      <c r="I38" s="572">
        <f>I24+I25+I26+I27+I28+I33+I34+I35+I36+I37+I29+I30+I31+I32</f>
        <v>0</v>
      </c>
      <c r="J38" s="572">
        <f t="shared" si="6"/>
        <v>0</v>
      </c>
      <c r="K38" s="572">
        <f t="shared" si="6"/>
        <v>60</v>
      </c>
      <c r="L38" s="577">
        <f t="shared" si="6"/>
        <v>75</v>
      </c>
      <c r="M38" s="573">
        <f t="shared" ref="M38:BO38" si="7">M24+M25+M26+M27+M28+M33+M34+M35+M36+M37+M29+M30+M31+M32</f>
        <v>15</v>
      </c>
      <c r="N38" s="573">
        <f>N24+N25+N26+N27+N28+N33+N34+N35+N36+N37+N29+N30+N31+N32</f>
        <v>85</v>
      </c>
      <c r="O38" s="573">
        <f>O24+O25+O26+O27+O28+O33+O34+O35+O36+O37+O29+O30+O31+O32</f>
        <v>0</v>
      </c>
      <c r="P38" s="573">
        <f>P24+P25+P26+P27+P28+P33+P34+P35+P36+P37+P29+P30+P31+P32</f>
        <v>20</v>
      </c>
      <c r="Q38" s="573">
        <f>Q24+Q25+Q26+Q27+Q28+Q33+Q34+Q35+Q36+Q37+Q29+Q30+Q31+Q32</f>
        <v>0</v>
      </c>
      <c r="R38" s="573">
        <f>R24+R25+R26+R27+R28+R33+R34+R35+R36+R37+R29+R30+R31+R32</f>
        <v>0</v>
      </c>
      <c r="S38" s="573">
        <f t="shared" si="7"/>
        <v>0</v>
      </c>
      <c r="T38" s="579">
        <f t="shared" si="7"/>
        <v>82</v>
      </c>
      <c r="U38" s="577">
        <f t="shared" si="7"/>
        <v>0</v>
      </c>
      <c r="V38" s="593">
        <f t="shared" si="7"/>
        <v>0</v>
      </c>
      <c r="W38" s="574">
        <f t="shared" si="7"/>
        <v>100</v>
      </c>
      <c r="X38" s="573">
        <f t="shared" si="7"/>
        <v>150</v>
      </c>
      <c r="Y38" s="573">
        <f t="shared" si="7"/>
        <v>0</v>
      </c>
      <c r="Z38" s="573">
        <f t="shared" si="7"/>
        <v>0</v>
      </c>
      <c r="AA38" s="573">
        <f>AA24+AA25+AA26+AA27+AA28+AA33+AA34+AA35+AA36+AA37+AA29+AA30+AA31+AA32</f>
        <v>25</v>
      </c>
      <c r="AB38" s="573">
        <f t="shared" si="7"/>
        <v>120</v>
      </c>
      <c r="AC38" s="573">
        <f t="shared" si="7"/>
        <v>0</v>
      </c>
      <c r="AD38" s="579">
        <f t="shared" si="7"/>
        <v>0</v>
      </c>
      <c r="AE38" s="573">
        <f t="shared" si="7"/>
        <v>0</v>
      </c>
      <c r="AF38" s="573">
        <f t="shared" si="7"/>
        <v>60</v>
      </c>
      <c r="AG38" s="579">
        <f t="shared" si="7"/>
        <v>30</v>
      </c>
      <c r="AH38" s="573">
        <f t="shared" si="7"/>
        <v>70</v>
      </c>
      <c r="AI38" s="573">
        <f t="shared" si="7"/>
        <v>1</v>
      </c>
      <c r="AJ38" s="573">
        <f t="shared" si="7"/>
        <v>17.5</v>
      </c>
      <c r="AK38" s="579">
        <v>20</v>
      </c>
      <c r="AL38" s="573">
        <f>AL24+AL25+AL26+AL27+AL28+AL33+AL34+AL35+AL36+AL37+AL29+AL30+AL31+AL32</f>
        <v>399</v>
      </c>
      <c r="AM38" s="573">
        <f>AM24+AM25+AM26+AM27+AM28+AM29+AM30+AM31+AM32+AM33+AM34+AM35+AM36+AM37</f>
        <v>0</v>
      </c>
      <c r="AN38" s="573">
        <f>AN24+AN25+AN26+AN27+AN28+AN29+AN30+AN31+AN32+AN33+AN34+AN35+AN36+AN37</f>
        <v>0</v>
      </c>
      <c r="AO38" s="573">
        <f t="shared" si="7"/>
        <v>70</v>
      </c>
      <c r="AP38" s="573">
        <f t="shared" si="7"/>
        <v>0</v>
      </c>
      <c r="AQ38" s="573">
        <f>AQ24+AQ25+AQ26+AQ27+AQ28+AQ33+AQ34+AQ35+AQ36+AQ37+AQ29+AQ30+AQ31+AQ32</f>
        <v>52</v>
      </c>
      <c r="AR38" s="573">
        <f>AR24+AR25+AR26+AR27+AR28+AR33+AR34+AR35+AR36+AR37+AR29+AR30+AR31+AR32</f>
        <v>36</v>
      </c>
      <c r="AS38" s="573">
        <f t="shared" si="7"/>
        <v>2</v>
      </c>
      <c r="AT38" s="573">
        <f t="shared" si="7"/>
        <v>20</v>
      </c>
      <c r="AU38" s="573">
        <v>6</v>
      </c>
      <c r="AV38" s="573">
        <v>0.2</v>
      </c>
      <c r="AW38" s="573">
        <v>0.3</v>
      </c>
      <c r="AX38" s="573">
        <v>2</v>
      </c>
      <c r="AY38" s="573">
        <v>0.5</v>
      </c>
      <c r="AZ38" s="573">
        <f t="shared" si="7"/>
        <v>1.5</v>
      </c>
      <c r="BA38" s="573">
        <f t="shared" si="7"/>
        <v>0</v>
      </c>
      <c r="BB38" s="594">
        <f>BB24+BB25+BB26+BB27+BB28+BB33+BB34+BB35+BB36+BB37+BB29+BB30+BB31+BB32</f>
        <v>0</v>
      </c>
      <c r="BC38" s="573">
        <f t="shared" si="7"/>
        <v>1</v>
      </c>
      <c r="BD38" s="595">
        <f t="shared" si="7"/>
        <v>200</v>
      </c>
      <c r="BE38" s="577">
        <f t="shared" si="7"/>
        <v>200</v>
      </c>
      <c r="BF38" s="577">
        <f t="shared" si="7"/>
        <v>8</v>
      </c>
      <c r="BG38" s="577">
        <f t="shared" si="7"/>
        <v>8</v>
      </c>
      <c r="BH38" s="577">
        <f t="shared" si="7"/>
        <v>4</v>
      </c>
      <c r="BI38" s="577">
        <f t="shared" si="7"/>
        <v>0</v>
      </c>
      <c r="BJ38" s="577">
        <f t="shared" si="7"/>
        <v>0</v>
      </c>
      <c r="BK38" s="596">
        <f>BK24+BK25+BK26+BK27+BK28+BK33+BK34+BK35+BK36+BK37+BK29+BK30+BK31+BK32</f>
        <v>0</v>
      </c>
      <c r="BL38" s="596">
        <f>BL24+BL25+BL26+BL27+BL28+BL33+BL34+BL35+BL36+BL37+BL29+BL30+BL31+BL32</f>
        <v>0</v>
      </c>
      <c r="BM38" s="596">
        <f>BM24+BM25+BM26+BM27+BM28+BM33+BM34+BM35+BM36+BM37+BM29+BM30+BM31+BM32</f>
        <v>0</v>
      </c>
      <c r="BN38" s="596">
        <f>BN24+BN25+BN26+BN27+BN28+BN33+BN34+BN35+BN36+BN37+BN29+BN30+BN31+BN32</f>
        <v>0</v>
      </c>
      <c r="BO38" s="573">
        <f t="shared" si="7"/>
        <v>0</v>
      </c>
      <c r="BP38" s="573">
        <f t="shared" ref="BP38:BU38" si="8">BP24+BP25+BP26+BP27+BP28+BP33+BP34+BP35+BP36+BP37+BP29+BP30+BP31+BP32</f>
        <v>0</v>
      </c>
      <c r="BQ38" s="597">
        <f t="shared" si="8"/>
        <v>0</v>
      </c>
      <c r="BR38" s="597">
        <f t="shared" si="8"/>
        <v>0</v>
      </c>
      <c r="BS38" s="597">
        <f t="shared" si="8"/>
        <v>0</v>
      </c>
      <c r="BT38" s="597">
        <f t="shared" si="8"/>
        <v>0</v>
      </c>
      <c r="BU38" s="597">
        <f t="shared" si="8"/>
        <v>0</v>
      </c>
      <c r="BV38" s="588">
        <f>SUM(L38,M38,N38,O38,Q38,R38,S38,T38,U38)*5+SUM(AL38,AM38,AN38,AO38,AP38,AQ38,AR38)+AS38*4+AT38*2.5+BA38/0.75+BB38</f>
        <v>1900</v>
      </c>
      <c r="BW38" s="577"/>
      <c r="BX38" s="598"/>
      <c r="BY38" s="591">
        <f t="shared" si="1"/>
        <v>200</v>
      </c>
    </row>
    <row r="39" spans="1:77" ht="70.150000000000006" customHeight="1" thickBot="1" x14ac:dyDescent="0.25">
      <c r="A39" s="705" t="s">
        <v>75</v>
      </c>
      <c r="B39" s="676">
        <f>ДатаНачала+2</f>
        <v>44503</v>
      </c>
      <c r="C39" s="519" t="s">
        <v>64</v>
      </c>
      <c r="D39" s="667" t="s">
        <v>64</v>
      </c>
      <c r="E39" s="392" t="s">
        <v>246</v>
      </c>
      <c r="F39" s="520"/>
      <c r="G39" s="299"/>
      <c r="H39" s="191"/>
      <c r="I39" s="193"/>
      <c r="J39" s="191"/>
      <c r="K39" s="193"/>
      <c r="L39" s="288"/>
      <c r="M39" s="292"/>
      <c r="N39" s="190"/>
      <c r="O39" s="190"/>
      <c r="P39" s="190"/>
      <c r="Q39" s="190"/>
      <c r="R39" s="190">
        <v>0</v>
      </c>
      <c r="S39" s="190">
        <v>75</v>
      </c>
      <c r="T39" s="195"/>
      <c r="U39" s="291"/>
      <c r="V39" s="292"/>
      <c r="W39" s="292">
        <v>80</v>
      </c>
      <c r="X39" s="190"/>
      <c r="Y39" s="190"/>
      <c r="Z39" s="190"/>
      <c r="AA39" s="190"/>
      <c r="AB39" s="190"/>
      <c r="AC39" s="195"/>
      <c r="AD39" s="195"/>
      <c r="AE39" s="290"/>
      <c r="AF39" s="190"/>
      <c r="AG39" s="333">
        <v>10</v>
      </c>
      <c r="AH39" s="292"/>
      <c r="AI39" s="334"/>
      <c r="AJ39" s="190">
        <v>0</v>
      </c>
      <c r="AK39" s="195"/>
      <c r="AL39" s="290"/>
      <c r="AM39" s="292"/>
      <c r="AN39" s="292"/>
      <c r="AO39" s="190"/>
      <c r="AP39" s="190"/>
      <c r="AQ39" s="190"/>
      <c r="AR39" s="190"/>
      <c r="AS39" s="195"/>
      <c r="AT39" s="333">
        <v>20</v>
      </c>
      <c r="AU39" s="292"/>
      <c r="AV39" s="190"/>
      <c r="AW39" s="190"/>
      <c r="AX39" s="190"/>
      <c r="AY39" s="190"/>
      <c r="AZ39" s="190"/>
      <c r="BA39" s="190"/>
      <c r="BB39" s="176"/>
      <c r="BC39" s="190"/>
      <c r="BD39" s="190">
        <v>200</v>
      </c>
      <c r="BE39" s="287"/>
      <c r="BF39" s="286"/>
      <c r="BG39" s="191"/>
      <c r="BH39" s="191"/>
      <c r="BI39" s="299"/>
      <c r="BJ39" s="192"/>
      <c r="BK39" s="192">
        <v>25</v>
      </c>
      <c r="BL39" s="192">
        <v>100</v>
      </c>
      <c r="BM39" s="192"/>
      <c r="BN39" s="192">
        <v>20</v>
      </c>
      <c r="BO39" s="192">
        <v>30</v>
      </c>
      <c r="BP39" s="192">
        <v>3</v>
      </c>
      <c r="BQ39" s="330"/>
      <c r="BR39" s="190">
        <v>0</v>
      </c>
      <c r="BS39" s="190"/>
      <c r="BT39" s="292"/>
      <c r="BU39" s="195"/>
      <c r="BV39" s="176">
        <v>369</v>
      </c>
      <c r="BW39" s="521">
        <v>348</v>
      </c>
      <c r="BX39" s="498">
        <v>52</v>
      </c>
      <c r="BY39" s="331">
        <f t="shared" si="1"/>
        <v>350</v>
      </c>
    </row>
    <row r="40" spans="1:77" ht="30" customHeight="1" thickBot="1" x14ac:dyDescent="0.25">
      <c r="A40" s="706"/>
      <c r="B40" s="677"/>
      <c r="C40" s="393"/>
      <c r="D40" s="668"/>
      <c r="E40" s="394" t="s">
        <v>280</v>
      </c>
      <c r="F40" s="301"/>
      <c r="G40" s="190"/>
      <c r="H40" s="190"/>
      <c r="I40" s="195"/>
      <c r="J40" s="190"/>
      <c r="K40" s="195"/>
      <c r="L40" s="291"/>
      <c r="M40" s="292"/>
      <c r="N40" s="190"/>
      <c r="O40" s="190"/>
      <c r="P40" s="190"/>
      <c r="Q40" s="190"/>
      <c r="R40" s="190"/>
      <c r="S40" s="190"/>
      <c r="T40" s="195"/>
      <c r="U40" s="291"/>
      <c r="V40" s="292"/>
      <c r="W40" s="292"/>
      <c r="X40" s="190"/>
      <c r="Y40" s="190"/>
      <c r="Z40" s="190"/>
      <c r="AA40" s="190">
        <v>25</v>
      </c>
      <c r="AB40" s="190"/>
      <c r="AC40" s="195"/>
      <c r="AD40" s="195"/>
      <c r="AE40" s="290"/>
      <c r="AF40" s="190"/>
      <c r="AG40" s="333"/>
      <c r="AH40" s="292"/>
      <c r="AI40" s="334"/>
      <c r="AJ40" s="654"/>
      <c r="AK40" s="195"/>
      <c r="AL40" s="290"/>
      <c r="AM40" s="292"/>
      <c r="AN40" s="292"/>
      <c r="AO40" s="190"/>
      <c r="AP40" s="190"/>
      <c r="AQ40" s="190"/>
      <c r="AR40" s="190"/>
      <c r="AS40" s="195"/>
      <c r="AT40" s="333"/>
      <c r="AU40" s="292"/>
      <c r="AV40" s="190"/>
      <c r="AW40" s="190"/>
      <c r="AX40" s="190"/>
      <c r="AY40" s="190"/>
      <c r="AZ40" s="190"/>
      <c r="BA40" s="190"/>
      <c r="BB40" s="176"/>
      <c r="BC40" s="190"/>
      <c r="BD40" s="190"/>
      <c r="BE40" s="195"/>
      <c r="BF40" s="190"/>
      <c r="BG40" s="190"/>
      <c r="BH40" s="190"/>
      <c r="BI40" s="292"/>
      <c r="BJ40" s="196"/>
      <c r="BK40" s="190">
        <v>0</v>
      </c>
      <c r="BL40" s="395">
        <v>0</v>
      </c>
      <c r="BM40" s="196">
        <v>0</v>
      </c>
      <c r="BN40" s="395">
        <v>0</v>
      </c>
      <c r="BO40" s="196"/>
      <c r="BP40" s="196"/>
      <c r="BQ40" s="339"/>
      <c r="BR40" s="190"/>
      <c r="BS40" s="190"/>
      <c r="BT40" s="292"/>
      <c r="BU40" s="195"/>
      <c r="BV40" s="176">
        <f t="shared" si="5"/>
        <v>0</v>
      </c>
      <c r="BW40" s="291">
        <v>250</v>
      </c>
      <c r="BX40" s="498"/>
      <c r="BY40" s="331">
        <f t="shared" si="1"/>
        <v>0</v>
      </c>
    </row>
    <row r="41" spans="1:77" ht="27.75" customHeight="1" thickBot="1" x14ac:dyDescent="0.25">
      <c r="A41" s="706"/>
      <c r="B41" s="677"/>
      <c r="C41" s="393"/>
      <c r="D41" s="668"/>
      <c r="E41" s="394" t="s">
        <v>279</v>
      </c>
      <c r="F41" s="283">
        <v>50</v>
      </c>
      <c r="G41" s="190">
        <v>100</v>
      </c>
      <c r="H41" s="190"/>
      <c r="I41" s="195"/>
      <c r="J41" s="190"/>
      <c r="K41" s="195"/>
      <c r="L41" s="291"/>
      <c r="M41" s="292"/>
      <c r="N41" s="190"/>
      <c r="O41" s="190"/>
      <c r="P41" s="190"/>
      <c r="Q41" s="190"/>
      <c r="R41" s="190"/>
      <c r="S41" s="190"/>
      <c r="T41" s="195"/>
      <c r="U41" s="291"/>
      <c r="V41" s="292"/>
      <c r="W41" s="292"/>
      <c r="X41" s="190"/>
      <c r="Y41" s="190"/>
      <c r="Z41" s="190"/>
      <c r="AA41" s="190"/>
      <c r="AB41" s="190"/>
      <c r="AC41" s="195"/>
      <c r="AD41" s="195"/>
      <c r="AE41" s="290"/>
      <c r="AF41" s="190">
        <v>15</v>
      </c>
      <c r="AG41" s="333"/>
      <c r="AH41" s="292">
        <v>25</v>
      </c>
      <c r="AI41" s="334"/>
      <c r="AJ41" s="190">
        <v>17.5</v>
      </c>
      <c r="AK41" s="195"/>
      <c r="AL41" s="290"/>
      <c r="AM41" s="292"/>
      <c r="AN41" s="292"/>
      <c r="AO41" s="190"/>
      <c r="AP41" s="190"/>
      <c r="AQ41" s="190"/>
      <c r="AR41" s="190"/>
      <c r="AS41" s="195"/>
      <c r="AT41" s="333"/>
      <c r="AU41" s="292"/>
      <c r="AV41" s="190"/>
      <c r="AW41" s="190"/>
      <c r="AX41" s="190"/>
      <c r="AY41" s="190"/>
      <c r="AZ41" s="338">
        <v>1.5</v>
      </c>
      <c r="BA41" s="190"/>
      <c r="BB41" s="176"/>
      <c r="BC41" s="190">
        <v>1</v>
      </c>
      <c r="BD41" s="190"/>
      <c r="BE41" s="195"/>
      <c r="BF41" s="190"/>
      <c r="BG41" s="190"/>
      <c r="BH41" s="190"/>
      <c r="BI41" s="199"/>
      <c r="BJ41" s="194"/>
      <c r="BK41" s="194"/>
      <c r="BL41" s="194"/>
      <c r="BM41" s="194"/>
      <c r="BN41" s="194"/>
      <c r="BO41" s="194"/>
      <c r="BP41" s="194"/>
      <c r="BQ41" s="336"/>
      <c r="BR41" s="190"/>
      <c r="BS41" s="190"/>
      <c r="BT41" s="292"/>
      <c r="BU41" s="195"/>
      <c r="BV41" s="176">
        <f t="shared" ref="BV41:BV68" si="9">SUM(L41,M41,N41,O41,Q41,R41,S41,T41,U41)*5+SUM(AL41,AM41,AN41,AO41,AP41,AQ41,AR41)+AS41*4+AT41*2.5+BA41/0.75+BB41</f>
        <v>0</v>
      </c>
      <c r="BW41" s="291"/>
      <c r="BX41" s="498"/>
      <c r="BY41" s="331">
        <f t="shared" si="1"/>
        <v>0</v>
      </c>
    </row>
    <row r="42" spans="1:77" ht="30" customHeight="1" thickBot="1" x14ac:dyDescent="0.25">
      <c r="A42" s="706"/>
      <c r="B42" s="677"/>
      <c r="C42" s="393"/>
      <c r="D42" s="669"/>
      <c r="E42" s="394"/>
      <c r="F42" s="433"/>
      <c r="G42" s="296"/>
      <c r="H42" s="296"/>
      <c r="I42" s="297"/>
      <c r="J42" s="296"/>
      <c r="K42" s="297"/>
      <c r="L42" s="298"/>
      <c r="M42" s="295"/>
      <c r="N42" s="197"/>
      <c r="O42" s="197"/>
      <c r="P42" s="296"/>
      <c r="Q42" s="296"/>
      <c r="R42" s="296"/>
      <c r="S42" s="296"/>
      <c r="T42" s="297"/>
      <c r="U42" s="298"/>
      <c r="V42" s="295"/>
      <c r="W42" s="295"/>
      <c r="X42" s="296"/>
      <c r="Y42" s="296"/>
      <c r="Z42" s="296"/>
      <c r="AA42" s="343">
        <v>0</v>
      </c>
      <c r="AB42" s="296"/>
      <c r="AC42" s="297"/>
      <c r="AD42" s="522"/>
      <c r="AE42" s="340"/>
      <c r="AF42" s="296"/>
      <c r="AG42" s="351"/>
      <c r="AH42" s="295"/>
      <c r="AI42" s="352"/>
      <c r="AJ42" s="296">
        <v>0</v>
      </c>
      <c r="AK42" s="297"/>
      <c r="AL42" s="340"/>
      <c r="AM42" s="295"/>
      <c r="AN42" s="295"/>
      <c r="AO42" s="296"/>
      <c r="AP42" s="296"/>
      <c r="AQ42" s="296"/>
      <c r="AR42" s="296"/>
      <c r="AS42" s="297"/>
      <c r="AT42" s="351"/>
      <c r="AU42" s="295"/>
      <c r="AV42" s="296"/>
      <c r="AW42" s="296"/>
      <c r="AX42" s="296"/>
      <c r="AY42" s="296"/>
      <c r="AZ42" s="296"/>
      <c r="BA42" s="296"/>
      <c r="BB42" s="187"/>
      <c r="BC42" s="296"/>
      <c r="BD42" s="296"/>
      <c r="BE42" s="297"/>
      <c r="BF42" s="296"/>
      <c r="BG42" s="197"/>
      <c r="BH42" s="197"/>
      <c r="BI42" s="295"/>
      <c r="BJ42" s="376">
        <v>0</v>
      </c>
      <c r="BK42" s="376">
        <v>0</v>
      </c>
      <c r="BL42" s="376"/>
      <c r="BM42" s="376"/>
      <c r="BN42" s="376"/>
      <c r="BO42" s="376"/>
      <c r="BP42" s="376"/>
      <c r="BQ42" s="377">
        <v>0</v>
      </c>
      <c r="BR42" s="296"/>
      <c r="BS42" s="296"/>
      <c r="BT42" s="295"/>
      <c r="BU42" s="297"/>
      <c r="BV42" s="176">
        <f t="shared" si="9"/>
        <v>0</v>
      </c>
      <c r="BW42" s="298"/>
      <c r="BX42" s="515"/>
      <c r="BY42" s="331">
        <f t="shared" si="1"/>
        <v>0</v>
      </c>
    </row>
    <row r="43" spans="1:77" ht="40.5" customHeight="1" thickBot="1" x14ac:dyDescent="0.25">
      <c r="A43" s="706"/>
      <c r="B43" s="677"/>
      <c r="C43" s="393" t="s">
        <v>65</v>
      </c>
      <c r="D43" s="396" t="s">
        <v>67</v>
      </c>
      <c r="E43" s="392" t="s">
        <v>287</v>
      </c>
      <c r="F43" s="523"/>
      <c r="G43" s="286"/>
      <c r="H43" s="286"/>
      <c r="I43" s="287"/>
      <c r="J43" s="286"/>
      <c r="K43" s="287"/>
      <c r="L43" s="288"/>
      <c r="M43" s="289"/>
      <c r="N43" s="191"/>
      <c r="O43" s="191"/>
      <c r="P43" s="286"/>
      <c r="Q43" s="286"/>
      <c r="R43" s="286"/>
      <c r="S43" s="286"/>
      <c r="T43" s="287"/>
      <c r="U43" s="288"/>
      <c r="V43" s="289"/>
      <c r="W43" s="289"/>
      <c r="X43" s="286"/>
      <c r="Y43" s="286"/>
      <c r="Z43" s="286"/>
      <c r="AA43" s="286"/>
      <c r="AB43" s="286"/>
      <c r="AC43" s="287"/>
      <c r="AD43" s="287"/>
      <c r="AE43" s="303"/>
      <c r="AF43" s="286"/>
      <c r="AG43" s="328">
        <v>8</v>
      </c>
      <c r="AH43" s="289"/>
      <c r="AI43" s="355"/>
      <c r="AJ43" s="286">
        <v>0</v>
      </c>
      <c r="AK43" s="287"/>
      <c r="AL43" s="303"/>
      <c r="AM43" s="289"/>
      <c r="AN43" s="289"/>
      <c r="AO43" s="286"/>
      <c r="AP43" s="286">
        <v>100</v>
      </c>
      <c r="AQ43" s="286">
        <v>5</v>
      </c>
      <c r="AR43" s="286">
        <v>5</v>
      </c>
      <c r="AS43" s="287">
        <v>0</v>
      </c>
      <c r="AT43" s="328"/>
      <c r="AU43" s="289"/>
      <c r="AV43" s="286"/>
      <c r="AW43" s="286"/>
      <c r="AX43" s="286"/>
      <c r="AY43" s="286">
        <v>0.5</v>
      </c>
      <c r="AZ43" s="286"/>
      <c r="BA43" s="286"/>
      <c r="BB43" s="184">
        <v>0</v>
      </c>
      <c r="BC43" s="286"/>
      <c r="BD43" s="286"/>
      <c r="BE43" s="287"/>
      <c r="BF43" s="286"/>
      <c r="BG43" s="191"/>
      <c r="BH43" s="191"/>
      <c r="BI43" s="190">
        <v>0</v>
      </c>
      <c r="BJ43" s="397"/>
      <c r="BK43" s="397"/>
      <c r="BL43" s="397"/>
      <c r="BM43" s="397"/>
      <c r="BN43" s="397"/>
      <c r="BO43" s="397"/>
      <c r="BP43" s="397"/>
      <c r="BQ43" s="398"/>
      <c r="BR43" s="286"/>
      <c r="BS43" s="286"/>
      <c r="BT43" s="397"/>
      <c r="BU43" s="328"/>
      <c r="BV43" s="176">
        <f t="shared" si="9"/>
        <v>110</v>
      </c>
      <c r="BW43" s="524">
        <v>120</v>
      </c>
      <c r="BX43" s="506">
        <v>0</v>
      </c>
      <c r="BY43" s="331">
        <f t="shared" si="1"/>
        <v>0</v>
      </c>
    </row>
    <row r="44" spans="1:77" ht="30.75" customHeight="1" thickBot="1" x14ac:dyDescent="0.25">
      <c r="A44" s="706"/>
      <c r="B44" s="677"/>
      <c r="C44" s="393"/>
      <c r="D44" s="399" t="s">
        <v>68</v>
      </c>
      <c r="E44" s="392" t="s">
        <v>239</v>
      </c>
      <c r="F44" s="386"/>
      <c r="G44" s="190"/>
      <c r="H44" s="190"/>
      <c r="I44" s="195"/>
      <c r="J44" s="190">
        <v>0</v>
      </c>
      <c r="K44" s="195"/>
      <c r="L44" s="291"/>
      <c r="M44" s="292"/>
      <c r="N44" s="190"/>
      <c r="O44" s="190"/>
      <c r="P44" s="190"/>
      <c r="Q44" s="190"/>
      <c r="R44" s="190"/>
      <c r="S44" s="190"/>
      <c r="T44" s="195"/>
      <c r="U44" s="291"/>
      <c r="V44" s="292"/>
      <c r="W44" s="292"/>
      <c r="X44" s="190"/>
      <c r="Y44" s="190"/>
      <c r="Z44" s="190"/>
      <c r="AA44" s="190"/>
      <c r="AB44" s="190"/>
      <c r="AC44" s="195"/>
      <c r="AD44" s="195"/>
      <c r="AE44" s="290"/>
      <c r="AF44" s="190"/>
      <c r="AG44" s="333">
        <v>2</v>
      </c>
      <c r="AH44" s="292"/>
      <c r="AI44" s="334"/>
      <c r="AJ44" s="190">
        <v>0</v>
      </c>
      <c r="AK44" s="195"/>
      <c r="AL44" s="290">
        <v>120</v>
      </c>
      <c r="AM44" s="292">
        <v>70</v>
      </c>
      <c r="AN44" s="292">
        <v>49</v>
      </c>
      <c r="AO44" s="190"/>
      <c r="AP44" s="190"/>
      <c r="AQ44" s="190">
        <v>5</v>
      </c>
      <c r="AR44" s="190">
        <v>5</v>
      </c>
      <c r="AS44" s="195"/>
      <c r="AT44" s="333"/>
      <c r="AU44" s="292"/>
      <c r="AV44" s="190"/>
      <c r="AW44" s="190"/>
      <c r="AX44" s="190"/>
      <c r="AY44" s="190"/>
      <c r="AZ44" s="190"/>
      <c r="BA44" s="190"/>
      <c r="BB44" s="176">
        <v>0</v>
      </c>
      <c r="BC44" s="190"/>
      <c r="BD44" s="190"/>
      <c r="BE44" s="195"/>
      <c r="BF44" s="190"/>
      <c r="BG44" s="190"/>
      <c r="BH44" s="190"/>
      <c r="BI44" s="292"/>
      <c r="BJ44" s="196"/>
      <c r="BK44" s="196"/>
      <c r="BL44" s="196"/>
      <c r="BM44" s="196"/>
      <c r="BN44" s="196"/>
      <c r="BO44" s="196"/>
      <c r="BP44" s="196"/>
      <c r="BQ44" s="339"/>
      <c r="BR44" s="190"/>
      <c r="BS44" s="190">
        <v>0</v>
      </c>
      <c r="BT44" s="196"/>
      <c r="BU44" s="190"/>
      <c r="BV44" s="176">
        <f t="shared" si="9"/>
        <v>249</v>
      </c>
      <c r="BW44" s="291">
        <v>500</v>
      </c>
      <c r="BX44" s="498"/>
      <c r="BY44" s="331">
        <f t="shared" si="1"/>
        <v>0</v>
      </c>
    </row>
    <row r="45" spans="1:77" ht="33.75" customHeight="1" thickBot="1" x14ac:dyDescent="0.25">
      <c r="A45" s="706"/>
      <c r="B45" s="677"/>
      <c r="C45" s="393"/>
      <c r="D45" s="399"/>
      <c r="E45" s="392"/>
      <c r="F45" s="520"/>
      <c r="G45" s="190"/>
      <c r="H45" s="190"/>
      <c r="I45" s="195"/>
      <c r="J45" s="190"/>
      <c r="K45" s="195"/>
      <c r="L45" s="291"/>
      <c r="M45" s="292"/>
      <c r="N45" s="190"/>
      <c r="O45" s="190"/>
      <c r="P45" s="190"/>
      <c r="Q45" s="190"/>
      <c r="R45" s="190"/>
      <c r="S45" s="190"/>
      <c r="T45" s="195"/>
      <c r="U45" s="291"/>
      <c r="V45" s="496"/>
      <c r="W45" s="292"/>
      <c r="X45" s="400"/>
      <c r="Y45" s="190"/>
      <c r="Z45" s="190"/>
      <c r="AA45" s="190"/>
      <c r="AB45" s="190"/>
      <c r="AC45" s="195"/>
      <c r="AD45" s="195"/>
      <c r="AE45" s="290"/>
      <c r="AF45" s="190"/>
      <c r="AG45" s="333"/>
      <c r="AH45" s="292"/>
      <c r="AI45" s="334"/>
      <c r="AJ45" s="190"/>
      <c r="AK45" s="195"/>
      <c r="AL45" s="290"/>
      <c r="AM45" s="292"/>
      <c r="AN45" s="292"/>
      <c r="AO45" s="190"/>
      <c r="AP45" s="190"/>
      <c r="AQ45" s="190"/>
      <c r="AR45" s="190"/>
      <c r="AS45" s="195"/>
      <c r="AT45" s="333"/>
      <c r="AU45" s="292"/>
      <c r="AV45" s="190"/>
      <c r="AW45" s="190"/>
      <c r="AX45" s="190"/>
      <c r="AY45" s="190"/>
      <c r="AZ45" s="190"/>
      <c r="BA45" s="190"/>
      <c r="BB45" s="176"/>
      <c r="BC45" s="190"/>
      <c r="BD45" s="190"/>
      <c r="BE45" s="195"/>
      <c r="BF45" s="190"/>
      <c r="BG45" s="190"/>
      <c r="BH45" s="190"/>
      <c r="BI45" s="199"/>
      <c r="BJ45" s="194"/>
      <c r="BK45" s="194"/>
      <c r="BL45" s="194"/>
      <c r="BM45" s="194"/>
      <c r="BN45" s="194"/>
      <c r="BO45" s="194"/>
      <c r="BP45" s="194"/>
      <c r="BQ45" s="336"/>
      <c r="BR45" s="191">
        <v>0</v>
      </c>
      <c r="BS45" s="191"/>
      <c r="BT45" s="194"/>
      <c r="BU45" s="190"/>
      <c r="BV45" s="176">
        <f t="shared" si="9"/>
        <v>0</v>
      </c>
      <c r="BW45" s="291"/>
      <c r="BX45" s="498" t="s">
        <v>85</v>
      </c>
      <c r="BY45" s="331">
        <f t="shared" si="1"/>
        <v>0</v>
      </c>
    </row>
    <row r="46" spans="1:77" ht="64.5" customHeight="1" thickBot="1" x14ac:dyDescent="0.25">
      <c r="A46" s="706"/>
      <c r="B46" s="677"/>
      <c r="C46" s="393"/>
      <c r="D46" s="399" t="s">
        <v>69</v>
      </c>
      <c r="E46" s="392" t="s">
        <v>286</v>
      </c>
      <c r="F46" s="520"/>
      <c r="G46" s="190"/>
      <c r="H46" s="190">
        <v>2</v>
      </c>
      <c r="I46" s="195"/>
      <c r="J46" s="190"/>
      <c r="K46" s="195"/>
      <c r="L46" s="291"/>
      <c r="M46" s="292"/>
      <c r="N46" s="190"/>
      <c r="O46" s="190"/>
      <c r="P46" s="190"/>
      <c r="Q46" s="190"/>
      <c r="R46" s="190"/>
      <c r="S46" s="190"/>
      <c r="T46" s="195"/>
      <c r="U46" s="291"/>
      <c r="V46" s="395"/>
      <c r="W46" s="301"/>
      <c r="X46" s="367"/>
      <c r="Y46" s="334">
        <v>112.5</v>
      </c>
      <c r="Z46" s="190"/>
      <c r="AA46" s="190"/>
      <c r="AB46" s="190"/>
      <c r="AC46" s="195"/>
      <c r="AD46" s="195"/>
      <c r="AE46" s="290"/>
      <c r="AF46" s="190"/>
      <c r="AG46" s="333">
        <v>5</v>
      </c>
      <c r="AH46" s="292"/>
      <c r="AI46" s="334"/>
      <c r="AJ46" s="190"/>
      <c r="AK46" s="195"/>
      <c r="AL46" s="290"/>
      <c r="AM46" s="292"/>
      <c r="AN46" s="292"/>
      <c r="AO46" s="190"/>
      <c r="AP46" s="190"/>
      <c r="AQ46" s="190"/>
      <c r="AR46" s="190">
        <v>5</v>
      </c>
      <c r="AS46" s="195">
        <v>5</v>
      </c>
      <c r="AT46" s="333"/>
      <c r="AU46" s="292"/>
      <c r="AV46" s="190"/>
      <c r="AW46" s="190"/>
      <c r="AX46" s="190"/>
      <c r="AY46" s="190"/>
      <c r="AZ46" s="190"/>
      <c r="BA46" s="190"/>
      <c r="BB46" s="176"/>
      <c r="BC46" s="190"/>
      <c r="BD46" s="190"/>
      <c r="BE46" s="195"/>
      <c r="BF46" s="190"/>
      <c r="BG46" s="190"/>
      <c r="BH46" s="190"/>
      <c r="BI46" s="295"/>
      <c r="BJ46" s="376"/>
      <c r="BK46" s="376"/>
      <c r="BL46" s="376"/>
      <c r="BM46" s="376"/>
      <c r="BN46" s="376"/>
      <c r="BO46" s="376"/>
      <c r="BP46" s="376"/>
      <c r="BQ46" s="377"/>
      <c r="BR46" s="190"/>
      <c r="BS46" s="190"/>
      <c r="BT46" s="376"/>
      <c r="BU46" s="190"/>
      <c r="BV46" s="176">
        <v>358</v>
      </c>
      <c r="BW46" s="521">
        <v>301</v>
      </c>
      <c r="BX46" s="498">
        <v>91</v>
      </c>
      <c r="BY46" s="331">
        <f t="shared" si="1"/>
        <v>0</v>
      </c>
    </row>
    <row r="47" spans="1:77" ht="30" customHeight="1" thickBot="1" x14ac:dyDescent="0.25">
      <c r="A47" s="706"/>
      <c r="B47" s="677"/>
      <c r="C47" s="393"/>
      <c r="D47" s="399"/>
      <c r="E47" s="181" t="s">
        <v>249</v>
      </c>
      <c r="F47" s="383"/>
      <c r="G47" s="190"/>
      <c r="H47" s="190"/>
      <c r="I47" s="195"/>
      <c r="J47" s="190"/>
      <c r="K47" s="195"/>
      <c r="L47" s="291"/>
      <c r="M47" s="292"/>
      <c r="N47" s="190"/>
      <c r="O47" s="190"/>
      <c r="P47" s="190"/>
      <c r="Q47" s="190"/>
      <c r="R47" s="190"/>
      <c r="S47" s="190"/>
      <c r="T47" s="195"/>
      <c r="U47" s="291">
        <v>77</v>
      </c>
      <c r="V47" s="292"/>
      <c r="W47" s="292"/>
      <c r="X47" s="190"/>
      <c r="Y47" s="190"/>
      <c r="Z47" s="190"/>
      <c r="AA47" s="190"/>
      <c r="AB47" s="190"/>
      <c r="AC47" s="195"/>
      <c r="AD47" s="195"/>
      <c r="AE47" s="290"/>
      <c r="AF47" s="190"/>
      <c r="AG47" s="333"/>
      <c r="AH47" s="292"/>
      <c r="AI47" s="334"/>
      <c r="AJ47" s="190"/>
      <c r="AK47" s="195"/>
      <c r="AL47" s="290"/>
      <c r="AM47" s="292"/>
      <c r="AN47" s="292"/>
      <c r="AO47" s="190"/>
      <c r="AP47" s="190"/>
      <c r="AQ47" s="190"/>
      <c r="AR47" s="190"/>
      <c r="AS47" s="195"/>
      <c r="AT47" s="333"/>
      <c r="AU47" s="292"/>
      <c r="AV47" s="190"/>
      <c r="AW47" s="190"/>
      <c r="AX47" s="190"/>
      <c r="AY47" s="190"/>
      <c r="AZ47" s="190"/>
      <c r="BA47" s="190"/>
      <c r="BB47" s="176"/>
      <c r="BC47" s="190"/>
      <c r="BD47" s="190"/>
      <c r="BE47" s="195">
        <v>0</v>
      </c>
      <c r="BF47" s="190"/>
      <c r="BG47" s="190"/>
      <c r="BH47" s="190"/>
      <c r="BI47" s="295">
        <v>0</v>
      </c>
      <c r="BJ47" s="376">
        <v>0</v>
      </c>
      <c r="BK47" s="376"/>
      <c r="BL47" s="335">
        <v>0</v>
      </c>
      <c r="BM47" s="376"/>
      <c r="BN47" s="376"/>
      <c r="BO47" s="376">
        <v>0</v>
      </c>
      <c r="BP47" s="376"/>
      <c r="BQ47" s="377"/>
      <c r="BR47" s="190">
        <v>0</v>
      </c>
      <c r="BS47" s="198"/>
      <c r="BT47" s="188"/>
      <c r="BU47" s="189"/>
      <c r="BV47" s="176">
        <f t="shared" si="9"/>
        <v>385</v>
      </c>
      <c r="BW47" s="291"/>
      <c r="BX47" s="498"/>
      <c r="BY47" s="331">
        <f t="shared" si="1"/>
        <v>0</v>
      </c>
    </row>
    <row r="48" spans="1:77" ht="30.75" customHeight="1" thickBot="1" x14ac:dyDescent="0.25">
      <c r="A48" s="706"/>
      <c r="B48" s="677"/>
      <c r="C48" s="393"/>
      <c r="D48" s="559" t="s">
        <v>70</v>
      </c>
      <c r="E48" s="380" t="s">
        <v>205</v>
      </c>
      <c r="F48" s="389">
        <v>50</v>
      </c>
      <c r="G48" s="197">
        <v>100</v>
      </c>
      <c r="H48" s="197"/>
      <c r="I48" s="189"/>
      <c r="J48" s="197">
        <v>0</v>
      </c>
      <c r="K48" s="189"/>
      <c r="L48" s="294"/>
      <c r="M48" s="302"/>
      <c r="N48" s="197"/>
      <c r="O48" s="197"/>
      <c r="P48" s="197">
        <v>20</v>
      </c>
      <c r="Q48" s="197"/>
      <c r="R48" s="197"/>
      <c r="S48" s="197"/>
      <c r="T48" s="189"/>
      <c r="U48" s="294"/>
      <c r="V48" s="302"/>
      <c r="W48" s="302"/>
      <c r="X48" s="197"/>
      <c r="Y48" s="197"/>
      <c r="Z48" s="197"/>
      <c r="AA48" s="197"/>
      <c r="AB48" s="197"/>
      <c r="AC48" s="189"/>
      <c r="AD48" s="189"/>
      <c r="AE48" s="293"/>
      <c r="AF48" s="197">
        <v>15</v>
      </c>
      <c r="AG48" s="341"/>
      <c r="AH48" s="302">
        <v>20</v>
      </c>
      <c r="AI48" s="342"/>
      <c r="AJ48" s="197"/>
      <c r="AK48" s="189"/>
      <c r="AL48" s="293"/>
      <c r="AM48" s="302"/>
      <c r="AN48" s="302"/>
      <c r="AO48" s="197" t="s">
        <v>206</v>
      </c>
      <c r="AP48" s="197"/>
      <c r="AQ48" s="197"/>
      <c r="AR48" s="197"/>
      <c r="AS48" s="189"/>
      <c r="AT48" s="341"/>
      <c r="AU48" s="302"/>
      <c r="AV48" s="197"/>
      <c r="AW48" s="197"/>
      <c r="AX48" s="197"/>
      <c r="AY48" s="197"/>
      <c r="AZ48" s="197"/>
      <c r="BA48" s="197"/>
      <c r="BB48" s="185"/>
      <c r="BC48" s="197"/>
      <c r="BD48" s="197"/>
      <c r="BE48" s="189"/>
      <c r="BF48" s="190">
        <v>8</v>
      </c>
      <c r="BG48" s="190">
        <v>8</v>
      </c>
      <c r="BH48" s="190">
        <v>4</v>
      </c>
      <c r="BI48" s="295"/>
      <c r="BJ48" s="188">
        <v>0</v>
      </c>
      <c r="BK48" s="188">
        <v>0</v>
      </c>
      <c r="BL48" s="335">
        <v>0</v>
      </c>
      <c r="BM48" s="188"/>
      <c r="BN48" s="525">
        <v>0</v>
      </c>
      <c r="BO48" s="375">
        <v>0</v>
      </c>
      <c r="BP48" s="375">
        <v>0</v>
      </c>
      <c r="BQ48" s="345">
        <v>0</v>
      </c>
      <c r="BR48" s="190">
        <v>0</v>
      </c>
      <c r="BS48" s="190">
        <v>0</v>
      </c>
      <c r="BT48" s="190">
        <v>0</v>
      </c>
      <c r="BU48" s="195"/>
      <c r="BV48" s="176">
        <f t="shared" si="9"/>
        <v>0</v>
      </c>
      <c r="BW48" s="294">
        <v>200</v>
      </c>
      <c r="BX48" s="510" t="s">
        <v>85</v>
      </c>
      <c r="BY48" s="331">
        <f t="shared" si="1"/>
        <v>0</v>
      </c>
    </row>
    <row r="49" spans="1:77" ht="34.5" customHeight="1" thickBot="1" x14ac:dyDescent="0.25">
      <c r="A49" s="706"/>
      <c r="B49" s="677"/>
      <c r="C49" s="393" t="s">
        <v>66</v>
      </c>
      <c r="D49" s="667" t="s">
        <v>66</v>
      </c>
      <c r="E49" s="392" t="s">
        <v>39</v>
      </c>
      <c r="F49" s="520"/>
      <c r="G49" s="191"/>
      <c r="H49" s="191"/>
      <c r="I49" s="193"/>
      <c r="J49" s="191"/>
      <c r="K49" s="193"/>
      <c r="L49" s="300"/>
      <c r="M49" s="299"/>
      <c r="N49" s="191"/>
      <c r="O49" s="191">
        <v>0</v>
      </c>
      <c r="P49" s="191"/>
      <c r="Q49" s="191"/>
      <c r="R49" s="191"/>
      <c r="S49" s="191"/>
      <c r="T49" s="193"/>
      <c r="U49" s="300"/>
      <c r="V49" s="299"/>
      <c r="W49" s="299"/>
      <c r="X49" s="191"/>
      <c r="Y49" s="191"/>
      <c r="Z49" s="191"/>
      <c r="AA49" s="191"/>
      <c r="AB49" s="191"/>
      <c r="AC49" s="193"/>
      <c r="AD49" s="193"/>
      <c r="AE49" s="325"/>
      <c r="AF49" s="191"/>
      <c r="AG49" s="326">
        <v>5</v>
      </c>
      <c r="AH49" s="299"/>
      <c r="AI49" s="327"/>
      <c r="AJ49" s="191">
        <v>0</v>
      </c>
      <c r="AK49" s="193"/>
      <c r="AL49" s="325">
        <v>195</v>
      </c>
      <c r="AM49" s="299"/>
      <c r="AN49" s="299"/>
      <c r="AO49" s="191"/>
      <c r="AP49" s="191">
        <v>40</v>
      </c>
      <c r="AQ49" s="191">
        <v>10</v>
      </c>
      <c r="AR49" s="191">
        <v>5</v>
      </c>
      <c r="AS49" s="193"/>
      <c r="AT49" s="326"/>
      <c r="AU49" s="299"/>
      <c r="AV49" s="191"/>
      <c r="AW49" s="191"/>
      <c r="AX49" s="191"/>
      <c r="AY49" s="191"/>
      <c r="AZ49" s="191"/>
      <c r="BA49" s="191"/>
      <c r="BB49" s="186">
        <v>0</v>
      </c>
      <c r="BC49" s="191"/>
      <c r="BD49" s="191"/>
      <c r="BE49" s="193"/>
      <c r="BF49" s="286"/>
      <c r="BG49" s="286"/>
      <c r="BH49" s="286"/>
      <c r="BI49" s="286"/>
      <c r="BJ49" s="192"/>
      <c r="BK49" s="192"/>
      <c r="BL49" s="192"/>
      <c r="BM49" s="192"/>
      <c r="BN49" s="192"/>
      <c r="BO49" s="192"/>
      <c r="BP49" s="192"/>
      <c r="BQ49" s="330"/>
      <c r="BR49" s="191"/>
      <c r="BS49" s="191">
        <v>0</v>
      </c>
      <c r="BT49" s="192"/>
      <c r="BU49" s="191"/>
      <c r="BV49" s="176">
        <f t="shared" si="9"/>
        <v>250</v>
      </c>
      <c r="BW49" s="300">
        <v>500</v>
      </c>
      <c r="BX49" s="495"/>
      <c r="BY49" s="331">
        <f t="shared" si="1"/>
        <v>0</v>
      </c>
    </row>
    <row r="50" spans="1:77" ht="54.75" customHeight="1" thickBot="1" x14ac:dyDescent="0.25">
      <c r="A50" s="706"/>
      <c r="B50" s="677"/>
      <c r="C50" s="393"/>
      <c r="D50" s="668"/>
      <c r="E50" s="392" t="s">
        <v>258</v>
      </c>
      <c r="F50" s="520"/>
      <c r="G50" s="190">
        <v>0</v>
      </c>
      <c r="H50" s="190">
        <v>5</v>
      </c>
      <c r="I50" s="195">
        <v>0</v>
      </c>
      <c r="J50" s="190"/>
      <c r="K50" s="195"/>
      <c r="L50" s="291">
        <v>80</v>
      </c>
      <c r="M50" s="292"/>
      <c r="N50" s="190"/>
      <c r="O50" s="190"/>
      <c r="P50" s="190"/>
      <c r="Q50" s="190"/>
      <c r="R50" s="190"/>
      <c r="S50" s="190"/>
      <c r="T50" s="195"/>
      <c r="U50" s="291"/>
      <c r="V50" s="292"/>
      <c r="W50" s="292"/>
      <c r="X50" s="190"/>
      <c r="Y50" s="190"/>
      <c r="Z50" s="190"/>
      <c r="AA50" s="190"/>
      <c r="AB50" s="190">
        <v>120</v>
      </c>
      <c r="AC50" s="195"/>
      <c r="AD50" s="195"/>
      <c r="AE50" s="290"/>
      <c r="AF50" s="190">
        <v>15</v>
      </c>
      <c r="AG50" s="333"/>
      <c r="AH50" s="292"/>
      <c r="AI50" s="334"/>
      <c r="AJ50" s="190"/>
      <c r="AK50" s="195"/>
      <c r="AL50" s="290"/>
      <c r="AM50" s="292"/>
      <c r="AN50" s="292"/>
      <c r="AO50" s="190"/>
      <c r="AP50" s="190"/>
      <c r="AQ50" s="190">
        <v>3</v>
      </c>
      <c r="AR50" s="190">
        <v>3</v>
      </c>
      <c r="AS50" s="195"/>
      <c r="AT50" s="333"/>
      <c r="AU50" s="292"/>
      <c r="AV50" s="190"/>
      <c r="AW50" s="190"/>
      <c r="AX50" s="190"/>
      <c r="AY50" s="190"/>
      <c r="AZ50" s="190"/>
      <c r="BA50" s="190">
        <v>37.5</v>
      </c>
      <c r="BB50" s="176"/>
      <c r="BC50" s="190"/>
      <c r="BD50" s="190"/>
      <c r="BE50" s="195"/>
      <c r="BF50" s="190"/>
      <c r="BG50" s="190"/>
      <c r="BH50" s="190"/>
      <c r="BI50" s="199"/>
      <c r="BJ50" s="194"/>
      <c r="BK50" s="194"/>
      <c r="BL50" s="194"/>
      <c r="BM50" s="194"/>
      <c r="BN50" s="194"/>
      <c r="BO50" s="194"/>
      <c r="BP50" s="194"/>
      <c r="BQ50" s="336"/>
      <c r="BR50" s="190"/>
      <c r="BS50" s="190"/>
      <c r="BT50" s="194"/>
      <c r="BU50" s="190">
        <v>0</v>
      </c>
      <c r="BV50" s="176">
        <f t="shared" si="9"/>
        <v>456</v>
      </c>
      <c r="BW50" s="300">
        <v>333</v>
      </c>
      <c r="BX50" s="495">
        <v>63</v>
      </c>
      <c r="BY50" s="331">
        <f t="shared" si="1"/>
        <v>0</v>
      </c>
    </row>
    <row r="51" spans="1:77" ht="30" customHeight="1" thickBot="1" x14ac:dyDescent="0.25">
      <c r="A51" s="706"/>
      <c r="B51" s="677"/>
      <c r="C51" s="393"/>
      <c r="D51" s="669"/>
      <c r="E51" s="392" t="s">
        <v>231</v>
      </c>
      <c r="F51" s="520">
        <v>50</v>
      </c>
      <c r="G51" s="190">
        <v>100</v>
      </c>
      <c r="H51" s="190"/>
      <c r="I51" s="195"/>
      <c r="J51" s="190"/>
      <c r="K51" s="195"/>
      <c r="L51" s="291"/>
      <c r="M51" s="292"/>
      <c r="N51" s="190"/>
      <c r="O51" s="190"/>
      <c r="P51" s="190"/>
      <c r="Q51" s="190"/>
      <c r="R51" s="190"/>
      <c r="S51" s="190"/>
      <c r="T51" s="195"/>
      <c r="U51" s="291"/>
      <c r="V51" s="292"/>
      <c r="W51" s="292"/>
      <c r="X51" s="190"/>
      <c r="Y51" s="296"/>
      <c r="Z51" s="190"/>
      <c r="AA51" s="190"/>
      <c r="AB51" s="190"/>
      <c r="AC51" s="195"/>
      <c r="AD51" s="195"/>
      <c r="AE51" s="290"/>
      <c r="AF51" s="190">
        <v>0</v>
      </c>
      <c r="AG51" s="333"/>
      <c r="AH51" s="292"/>
      <c r="AI51" s="334"/>
      <c r="AJ51" s="190"/>
      <c r="AK51" s="195"/>
      <c r="AL51" s="290"/>
      <c r="AM51" s="292"/>
      <c r="AN51" s="292"/>
      <c r="AO51" s="190"/>
      <c r="AP51" s="190"/>
      <c r="AQ51" s="190"/>
      <c r="AR51" s="190"/>
      <c r="AS51" s="195"/>
      <c r="AT51" s="333">
        <v>0</v>
      </c>
      <c r="AU51" s="292"/>
      <c r="AV51" s="190"/>
      <c r="AW51" s="190"/>
      <c r="AX51" s="190"/>
      <c r="AY51" s="190"/>
      <c r="AZ51" s="190"/>
      <c r="BA51" s="190">
        <v>0</v>
      </c>
      <c r="BB51" s="176">
        <v>0</v>
      </c>
      <c r="BC51" s="190"/>
      <c r="BD51" s="190"/>
      <c r="BE51" s="195">
        <v>200</v>
      </c>
      <c r="BF51" s="190"/>
      <c r="BG51" s="190"/>
      <c r="BH51" s="190"/>
      <c r="BI51" s="292"/>
      <c r="BJ51" s="196"/>
      <c r="BK51" s="196"/>
      <c r="BL51" s="196">
        <v>0</v>
      </c>
      <c r="BM51" s="196"/>
      <c r="BN51" s="196"/>
      <c r="BO51" s="196"/>
      <c r="BP51" s="196"/>
      <c r="BQ51" s="339"/>
      <c r="BR51" s="190">
        <v>0</v>
      </c>
      <c r="BS51" s="190"/>
      <c r="BT51" s="196"/>
      <c r="BU51" s="190"/>
      <c r="BV51" s="176">
        <f t="shared" si="9"/>
        <v>0</v>
      </c>
      <c r="BW51" s="291">
        <v>250</v>
      </c>
      <c r="BX51" s="498" t="s">
        <v>85</v>
      </c>
      <c r="BY51" s="331">
        <f t="shared" si="1"/>
        <v>0</v>
      </c>
    </row>
    <row r="52" spans="1:77" ht="42.75" customHeight="1" thickBot="1" x14ac:dyDescent="0.25">
      <c r="A52" s="707"/>
      <c r="B52" s="678"/>
      <c r="C52" s="393" t="s">
        <v>123</v>
      </c>
      <c r="D52" s="526" t="s">
        <v>123</v>
      </c>
      <c r="E52" s="527" t="s">
        <v>215</v>
      </c>
      <c r="F52" s="283"/>
      <c r="G52" s="296"/>
      <c r="H52" s="296"/>
      <c r="I52" s="297"/>
      <c r="J52" s="296"/>
      <c r="K52" s="297">
        <v>60</v>
      </c>
      <c r="L52" s="298"/>
      <c r="M52" s="295"/>
      <c r="N52" s="351"/>
      <c r="O52" s="295"/>
      <c r="P52" s="295"/>
      <c r="Q52" s="295"/>
      <c r="R52" s="295"/>
      <c r="S52" s="296"/>
      <c r="T52" s="297"/>
      <c r="U52" s="298"/>
      <c r="V52" s="528"/>
      <c r="W52" s="295"/>
      <c r="X52" s="297"/>
      <c r="Y52" s="190"/>
      <c r="Z52" s="295"/>
      <c r="AA52" s="296"/>
      <c r="AB52" s="296"/>
      <c r="AC52" s="297"/>
      <c r="AD52" s="297"/>
      <c r="AE52" s="340"/>
      <c r="AF52" s="296">
        <v>15</v>
      </c>
      <c r="AG52" s="351"/>
      <c r="AH52" s="295">
        <v>25</v>
      </c>
      <c r="AI52" s="388">
        <v>1</v>
      </c>
      <c r="AJ52" s="296"/>
      <c r="AK52" s="297"/>
      <c r="AL52" s="340"/>
      <c r="AM52" s="295"/>
      <c r="AN52" s="295">
        <v>0</v>
      </c>
      <c r="AO52" s="296"/>
      <c r="AP52" s="295"/>
      <c r="AQ52" s="296"/>
      <c r="AR52" s="296"/>
      <c r="AS52" s="297"/>
      <c r="AT52" s="351"/>
      <c r="AU52" s="295"/>
      <c r="AV52" s="296"/>
      <c r="AW52" s="296"/>
      <c r="AX52" s="297"/>
      <c r="AY52" s="296"/>
      <c r="AZ52" s="296"/>
      <c r="BA52" s="295"/>
      <c r="BB52" s="529"/>
      <c r="BC52" s="296"/>
      <c r="BD52" s="295"/>
      <c r="BE52" s="297"/>
      <c r="BF52" s="296"/>
      <c r="BG52" s="296"/>
      <c r="BH52" s="296"/>
      <c r="BI52" s="295"/>
      <c r="BJ52" s="188">
        <v>0</v>
      </c>
      <c r="BK52" s="188"/>
      <c r="BL52" s="188"/>
      <c r="BM52" s="188"/>
      <c r="BN52" s="188">
        <v>0</v>
      </c>
      <c r="BO52" s="188"/>
      <c r="BP52" s="188">
        <v>0</v>
      </c>
      <c r="BQ52" s="345"/>
      <c r="BR52" s="197"/>
      <c r="BS52" s="197"/>
      <c r="BT52" s="188"/>
      <c r="BU52" s="197"/>
      <c r="BV52" s="176">
        <f t="shared" si="9"/>
        <v>0</v>
      </c>
      <c r="BW52" s="298">
        <v>0</v>
      </c>
      <c r="BX52" s="515" t="s">
        <v>85</v>
      </c>
      <c r="BY52" s="331">
        <f t="shared" si="1"/>
        <v>0</v>
      </c>
    </row>
    <row r="53" spans="1:77" s="592" customFormat="1" ht="39.950000000000003" customHeight="1" thickBot="1" x14ac:dyDescent="0.25">
      <c r="A53" s="671" t="s">
        <v>71</v>
      </c>
      <c r="B53" s="671"/>
      <c r="C53" s="671"/>
      <c r="D53" s="671"/>
      <c r="E53" s="672"/>
      <c r="F53" s="573">
        <f>F39+F40+F41+F42+F43+F48+F49+F50+F51+F52+F44+F45+F46+F47</f>
        <v>150</v>
      </c>
      <c r="G53" s="573">
        <f>G39+G40+G41+G42+G43+G48+G49+G50+G51+G52+G44+G45+G46+G47</f>
        <v>300</v>
      </c>
      <c r="H53" s="574">
        <f t="shared" ref="H53:L53" si="10">H39+H40+H41+H42+H43+H48+H49+H50+H51+H52+H44+H45+H46+H47</f>
        <v>7</v>
      </c>
      <c r="I53" s="573">
        <f t="shared" si="10"/>
        <v>0</v>
      </c>
      <c r="J53" s="575">
        <f>J39+J40+J41+J42+J43+J48+J49+J50+J51+J52+J44+J45+J46+J47</f>
        <v>0</v>
      </c>
      <c r="K53" s="576">
        <f t="shared" si="10"/>
        <v>60</v>
      </c>
      <c r="L53" s="577">
        <f t="shared" si="10"/>
        <v>80</v>
      </c>
      <c r="M53" s="572">
        <f t="shared" ref="M53:BD53" si="11">M39+M40+M41+M42+M43+M48+M49+M50+M51+M52+M44+M45+M46+M47</f>
        <v>0</v>
      </c>
      <c r="N53" s="579">
        <f t="shared" si="11"/>
        <v>0</v>
      </c>
      <c r="O53" s="573">
        <f t="shared" si="11"/>
        <v>0</v>
      </c>
      <c r="P53" s="575">
        <f t="shared" si="11"/>
        <v>20</v>
      </c>
      <c r="Q53" s="575">
        <f t="shared" si="11"/>
        <v>0</v>
      </c>
      <c r="R53" s="575">
        <f t="shared" si="11"/>
        <v>0</v>
      </c>
      <c r="S53" s="575">
        <f t="shared" si="11"/>
        <v>75</v>
      </c>
      <c r="T53" s="579">
        <f t="shared" si="11"/>
        <v>0</v>
      </c>
      <c r="U53" s="595">
        <f t="shared" si="11"/>
        <v>77</v>
      </c>
      <c r="V53" s="652">
        <f>V39+V40+V41+V42+V44+V43+V45+V46+V47+V48+V49+V50+V51+V52</f>
        <v>0</v>
      </c>
      <c r="W53" s="574">
        <f>W39+W40+W41+W42+W43+W48+W49+W50+W51+W52+W44+W45+W46+W47</f>
        <v>80</v>
      </c>
      <c r="X53" s="599">
        <f t="shared" si="11"/>
        <v>0</v>
      </c>
      <c r="Y53" s="600">
        <f>Y39+Y40+Y41+Y42+Y43+Y48+Y49+Y50+Y51+Y52+Y44+Y45+Y46+Y47</f>
        <v>112.5</v>
      </c>
      <c r="Z53" s="599">
        <f t="shared" si="11"/>
        <v>0</v>
      </c>
      <c r="AA53" s="601">
        <f t="shared" si="11"/>
        <v>25</v>
      </c>
      <c r="AB53" s="599">
        <f t="shared" si="11"/>
        <v>120</v>
      </c>
      <c r="AC53" s="599">
        <f t="shared" si="11"/>
        <v>0</v>
      </c>
      <c r="AD53" s="582">
        <f t="shared" si="11"/>
        <v>0</v>
      </c>
      <c r="AE53" s="572">
        <f t="shared" si="11"/>
        <v>0</v>
      </c>
      <c r="AF53" s="573">
        <f t="shared" si="11"/>
        <v>60</v>
      </c>
      <c r="AG53" s="580">
        <f t="shared" si="11"/>
        <v>30</v>
      </c>
      <c r="AH53" s="572">
        <f t="shared" si="11"/>
        <v>70</v>
      </c>
      <c r="AI53" s="573">
        <f t="shared" si="11"/>
        <v>1</v>
      </c>
      <c r="AJ53" s="573">
        <f t="shared" si="11"/>
        <v>17.5</v>
      </c>
      <c r="AK53" s="579">
        <v>20</v>
      </c>
      <c r="AL53" s="572">
        <f t="shared" si="11"/>
        <v>315</v>
      </c>
      <c r="AM53" s="573">
        <f>AM39+AM40+AM41+AM42+AM44+AM43+AM45+AM46+AM47+AM48+AM49+AM50+AM51+AM52</f>
        <v>70</v>
      </c>
      <c r="AN53" s="573">
        <f>AN39+AN40+AN41+AN42+AN43+AN44+AN45+AN46+AN47+AN48+AN49+AN50+AN51+AN52</f>
        <v>49</v>
      </c>
      <c r="AO53" s="575">
        <v>0</v>
      </c>
      <c r="AP53" s="575">
        <f t="shared" si="11"/>
        <v>140</v>
      </c>
      <c r="AQ53" s="575">
        <f t="shared" si="11"/>
        <v>23</v>
      </c>
      <c r="AR53" s="575">
        <f t="shared" si="11"/>
        <v>23</v>
      </c>
      <c r="AS53" s="575">
        <f t="shared" si="11"/>
        <v>5</v>
      </c>
      <c r="AT53" s="580">
        <f t="shared" si="11"/>
        <v>20</v>
      </c>
      <c r="AU53" s="572">
        <v>6</v>
      </c>
      <c r="AV53" s="575">
        <v>0.2</v>
      </c>
      <c r="AW53" s="575">
        <v>0.3</v>
      </c>
      <c r="AX53" s="595">
        <v>2</v>
      </c>
      <c r="AY53" s="575">
        <v>0.5</v>
      </c>
      <c r="AZ53" s="573">
        <f t="shared" si="11"/>
        <v>1.5</v>
      </c>
      <c r="BA53" s="573">
        <f>BA39+BA40+BA41+BA42+BA43+BA48+BA49+BA50+BA51+BA52+BA44+BA45+BA46+BA47</f>
        <v>37.5</v>
      </c>
      <c r="BB53" s="594">
        <f t="shared" si="11"/>
        <v>0</v>
      </c>
      <c r="BC53" s="573">
        <f t="shared" si="11"/>
        <v>1</v>
      </c>
      <c r="BD53" s="595">
        <f t="shared" si="11"/>
        <v>200</v>
      </c>
      <c r="BE53" s="572">
        <f t="shared" ref="BE53:BU53" si="12">BE39+BE40+BE41+BE42+BE43+BE48+BE49+BE50+BE51+BE52+BE44+BE45+BE46+BE47</f>
        <v>200</v>
      </c>
      <c r="BF53" s="575">
        <f t="shared" si="12"/>
        <v>8</v>
      </c>
      <c r="BG53" s="575">
        <f t="shared" si="12"/>
        <v>8</v>
      </c>
      <c r="BH53" s="579">
        <f t="shared" si="12"/>
        <v>4</v>
      </c>
      <c r="BI53" s="579">
        <f t="shared" si="12"/>
        <v>0</v>
      </c>
      <c r="BJ53" s="573">
        <f t="shared" si="12"/>
        <v>0</v>
      </c>
      <c r="BK53" s="575">
        <f t="shared" si="12"/>
        <v>25</v>
      </c>
      <c r="BL53" s="586">
        <f t="shared" si="12"/>
        <v>100</v>
      </c>
      <c r="BM53" s="575">
        <f t="shared" si="12"/>
        <v>0</v>
      </c>
      <c r="BN53" s="575">
        <f t="shared" si="12"/>
        <v>20</v>
      </c>
      <c r="BO53" s="575">
        <f t="shared" si="12"/>
        <v>30</v>
      </c>
      <c r="BP53" s="575">
        <f t="shared" si="12"/>
        <v>3</v>
      </c>
      <c r="BQ53" s="573">
        <f t="shared" si="12"/>
        <v>0</v>
      </c>
      <c r="BR53" s="573">
        <f t="shared" si="12"/>
        <v>0</v>
      </c>
      <c r="BS53" s="573">
        <f t="shared" si="12"/>
        <v>0</v>
      </c>
      <c r="BT53" s="573">
        <f t="shared" si="12"/>
        <v>0</v>
      </c>
      <c r="BU53" s="573">
        <f t="shared" si="12"/>
        <v>0</v>
      </c>
      <c r="BV53" s="588">
        <f>SUM(L53,M53,N53,O53,Q53,R53,S53,T53,U53)*5+SUM(AL53,AM53,AN53,AO53,AP53,AQ53,AR53)+AS53*4+AT53*2.5+BA53/0.75+BB53</f>
        <v>1900</v>
      </c>
      <c r="BW53" s="577"/>
      <c r="BX53" s="598" t="s">
        <v>85</v>
      </c>
      <c r="BY53" s="591">
        <f t="shared" si="1"/>
        <v>350</v>
      </c>
    </row>
    <row r="54" spans="1:77" ht="30.75" customHeight="1" thickTop="1" thickBot="1" x14ac:dyDescent="0.25">
      <c r="A54" s="705" t="s">
        <v>76</v>
      </c>
      <c r="B54" s="676">
        <f>ДатаНачала+3</f>
        <v>44504</v>
      </c>
      <c r="C54" s="393" t="s">
        <v>64</v>
      </c>
      <c r="D54" s="667" t="s">
        <v>64</v>
      </c>
      <c r="E54" s="394" t="s">
        <v>248</v>
      </c>
      <c r="F54" s="299"/>
      <c r="G54" s="191"/>
      <c r="H54" s="191"/>
      <c r="I54" s="193"/>
      <c r="J54" s="191"/>
      <c r="K54" s="193"/>
      <c r="L54" s="288">
        <v>0</v>
      </c>
      <c r="M54" s="289">
        <v>0</v>
      </c>
      <c r="N54" s="286"/>
      <c r="O54" s="286"/>
      <c r="P54" s="286"/>
      <c r="Q54" s="286">
        <v>0</v>
      </c>
      <c r="R54" s="286"/>
      <c r="S54" s="286"/>
      <c r="T54" s="287"/>
      <c r="U54" s="288">
        <v>0</v>
      </c>
      <c r="V54" s="402"/>
      <c r="W54" s="289">
        <v>80</v>
      </c>
      <c r="X54" s="403"/>
      <c r="Y54" s="191"/>
      <c r="Z54" s="191">
        <v>0</v>
      </c>
      <c r="AA54" s="191"/>
      <c r="AB54" s="286"/>
      <c r="AC54" s="287"/>
      <c r="AD54" s="287"/>
      <c r="AE54" s="303"/>
      <c r="AF54" s="286"/>
      <c r="AG54" s="328"/>
      <c r="AH54" s="289"/>
      <c r="AI54" s="355"/>
      <c r="AJ54" s="286"/>
      <c r="AK54" s="287"/>
      <c r="AL54" s="303"/>
      <c r="AM54" s="289"/>
      <c r="AN54" s="289"/>
      <c r="AO54" s="286"/>
      <c r="AP54" s="286"/>
      <c r="AQ54" s="286">
        <v>0</v>
      </c>
      <c r="AR54" s="286">
        <v>0</v>
      </c>
      <c r="AS54" s="287"/>
      <c r="AT54" s="328"/>
      <c r="AU54" s="289"/>
      <c r="AV54" s="286"/>
      <c r="AW54" s="286"/>
      <c r="AX54" s="286"/>
      <c r="AY54" s="191"/>
      <c r="AZ54" s="286"/>
      <c r="BA54" s="286">
        <v>0</v>
      </c>
      <c r="BB54" s="184"/>
      <c r="BC54" s="286"/>
      <c r="BD54" s="289"/>
      <c r="BE54" s="193"/>
      <c r="BF54" s="191"/>
      <c r="BG54" s="191"/>
      <c r="BH54" s="191"/>
      <c r="BI54" s="299"/>
      <c r="BJ54" s="192"/>
      <c r="BK54" s="192">
        <v>25</v>
      </c>
      <c r="BL54" s="192">
        <v>100</v>
      </c>
      <c r="BM54" s="192"/>
      <c r="BN54" s="192">
        <v>20</v>
      </c>
      <c r="BO54" s="192">
        <v>30</v>
      </c>
      <c r="BP54" s="192">
        <v>3</v>
      </c>
      <c r="BQ54" s="330"/>
      <c r="BR54" s="190"/>
      <c r="BS54" s="190"/>
      <c r="BT54" s="292"/>
      <c r="BU54" s="287"/>
      <c r="BV54" s="176">
        <f>SUM(L54,M54,N54,O54,Q54,R54,S54,T54,U54)*5+SUM(AL54,AM54,AN54,AO54,AP54,AQ54,AR54)+AS54*4+AT54*2.5+BA54/0.75+BB54</f>
        <v>0</v>
      </c>
      <c r="BW54" s="288"/>
      <c r="BX54" s="506">
        <v>0</v>
      </c>
      <c r="BY54" s="331">
        <f t="shared" si="1"/>
        <v>150</v>
      </c>
    </row>
    <row r="55" spans="1:77" ht="56.45" customHeight="1" thickBot="1" x14ac:dyDescent="0.25">
      <c r="A55" s="706"/>
      <c r="B55" s="677"/>
      <c r="C55" s="393"/>
      <c r="D55" s="668"/>
      <c r="E55" s="337" t="s">
        <v>262</v>
      </c>
      <c r="F55" s="292"/>
      <c r="G55" s="190"/>
      <c r="H55" s="190">
        <v>2</v>
      </c>
      <c r="I55" s="195"/>
      <c r="J55" s="190"/>
      <c r="K55" s="195"/>
      <c r="L55" s="291"/>
      <c r="M55" s="292"/>
      <c r="N55" s="190"/>
      <c r="O55" s="190"/>
      <c r="P55" s="190"/>
      <c r="Q55" s="190">
        <v>85</v>
      </c>
      <c r="R55" s="190"/>
      <c r="S55" s="190"/>
      <c r="T55" s="195"/>
      <c r="U55" s="291"/>
      <c r="V55" s="292">
        <v>0</v>
      </c>
      <c r="W55" s="292"/>
      <c r="X55" s="190"/>
      <c r="Y55" s="190">
        <v>0</v>
      </c>
      <c r="Z55" s="190">
        <v>0</v>
      </c>
      <c r="AA55" s="190"/>
      <c r="AB55" s="190"/>
      <c r="AC55" s="195"/>
      <c r="AD55" s="195"/>
      <c r="AE55" s="290"/>
      <c r="AF55" s="190"/>
      <c r="AG55" s="333">
        <v>5</v>
      </c>
      <c r="AH55" s="292"/>
      <c r="AI55" s="334"/>
      <c r="AJ55" s="190"/>
      <c r="AK55" s="195"/>
      <c r="AL55" s="290"/>
      <c r="AM55" s="292"/>
      <c r="AN55" s="292"/>
      <c r="AO55" s="190"/>
      <c r="AP55" s="190"/>
      <c r="AQ55" s="190"/>
      <c r="AR55" s="190"/>
      <c r="AS55" s="195"/>
      <c r="AT55" s="333">
        <v>20</v>
      </c>
      <c r="AU55" s="292"/>
      <c r="AV55" s="190"/>
      <c r="AW55" s="190"/>
      <c r="AX55" s="190"/>
      <c r="AY55" s="190"/>
      <c r="AZ55" s="190"/>
      <c r="BA55" s="190"/>
      <c r="BB55" s="176"/>
      <c r="BC55" s="190"/>
      <c r="BD55" s="190">
        <v>200</v>
      </c>
      <c r="BE55" s="195"/>
      <c r="BF55" s="190"/>
      <c r="BG55" s="190"/>
      <c r="BH55" s="190"/>
      <c r="BI55" s="292"/>
      <c r="BJ55" s="196"/>
      <c r="BK55" s="190">
        <v>0</v>
      </c>
      <c r="BL55" s="196"/>
      <c r="BM55" s="196"/>
      <c r="BN55" s="395">
        <v>0</v>
      </c>
      <c r="BO55" s="196"/>
      <c r="BP55" s="196"/>
      <c r="BQ55" s="339"/>
      <c r="BR55" s="190">
        <v>0</v>
      </c>
      <c r="BS55" s="190"/>
      <c r="BT55" s="292"/>
      <c r="BU55" s="195"/>
      <c r="BV55" s="176">
        <f t="shared" si="9"/>
        <v>475</v>
      </c>
      <c r="BW55" s="291">
        <v>256</v>
      </c>
      <c r="BX55" s="498">
        <v>60</v>
      </c>
      <c r="BY55" s="331">
        <f t="shared" si="1"/>
        <v>200</v>
      </c>
    </row>
    <row r="56" spans="1:77" ht="31.5" customHeight="1" thickBot="1" x14ac:dyDescent="0.25">
      <c r="A56" s="706"/>
      <c r="B56" s="677"/>
      <c r="C56" s="393"/>
      <c r="D56" s="668"/>
      <c r="E56" s="337" t="s">
        <v>281</v>
      </c>
      <c r="F56" s="292">
        <v>50</v>
      </c>
      <c r="G56" s="190">
        <v>100</v>
      </c>
      <c r="H56" s="190"/>
      <c r="I56" s="195"/>
      <c r="J56" s="190"/>
      <c r="K56" s="195"/>
      <c r="L56" s="291"/>
      <c r="M56" s="292"/>
      <c r="N56" s="190"/>
      <c r="O56" s="190"/>
      <c r="P56" s="190"/>
      <c r="Q56" s="190"/>
      <c r="R56" s="190"/>
      <c r="S56" s="190"/>
      <c r="T56" s="195"/>
      <c r="U56" s="291"/>
      <c r="V56" s="292"/>
      <c r="W56" s="292"/>
      <c r="X56" s="190"/>
      <c r="Y56" s="190"/>
      <c r="Z56" s="190">
        <v>0</v>
      </c>
      <c r="AA56" s="190"/>
      <c r="AB56" s="190"/>
      <c r="AC56" s="195"/>
      <c r="AD56" s="195">
        <v>0</v>
      </c>
      <c r="AE56" s="290"/>
      <c r="AF56" s="190"/>
      <c r="AG56" s="333"/>
      <c r="AH56" s="292">
        <v>15</v>
      </c>
      <c r="AI56" s="334"/>
      <c r="AJ56" s="190">
        <v>17.5</v>
      </c>
      <c r="AK56" s="195"/>
      <c r="AL56" s="290"/>
      <c r="AM56" s="292"/>
      <c r="AN56" s="292"/>
      <c r="AO56" s="190"/>
      <c r="AP56" s="190"/>
      <c r="AQ56" s="190"/>
      <c r="AR56" s="190"/>
      <c r="AS56" s="195"/>
      <c r="AT56" s="333"/>
      <c r="AU56" s="292"/>
      <c r="AV56" s="190"/>
      <c r="AW56" s="190"/>
      <c r="AX56" s="190"/>
      <c r="AY56" s="190"/>
      <c r="AZ56" s="190">
        <v>1.5</v>
      </c>
      <c r="BA56" s="190"/>
      <c r="BB56" s="176"/>
      <c r="BC56" s="190">
        <v>1</v>
      </c>
      <c r="BD56" s="190"/>
      <c r="BE56" s="195"/>
      <c r="BF56" s="190"/>
      <c r="BG56" s="190"/>
      <c r="BH56" s="190"/>
      <c r="BI56" s="199"/>
      <c r="BJ56" s="194"/>
      <c r="BK56" s="194"/>
      <c r="BL56" s="404">
        <v>0</v>
      </c>
      <c r="BM56" s="283">
        <v>0</v>
      </c>
      <c r="BN56" s="194"/>
      <c r="BO56" s="194"/>
      <c r="BP56" s="194"/>
      <c r="BQ56" s="336">
        <v>0</v>
      </c>
      <c r="BR56" s="190"/>
      <c r="BS56" s="190"/>
      <c r="BT56" s="292"/>
      <c r="BU56" s="195"/>
      <c r="BV56" s="176">
        <f t="shared" si="9"/>
        <v>0</v>
      </c>
      <c r="BW56" s="291">
        <v>250</v>
      </c>
      <c r="BX56" s="498"/>
      <c r="BY56" s="331">
        <f t="shared" si="1"/>
        <v>0</v>
      </c>
    </row>
    <row r="57" spans="1:77" ht="34.5" customHeight="1" thickBot="1" x14ac:dyDescent="0.25">
      <c r="A57" s="706"/>
      <c r="B57" s="677"/>
      <c r="C57" s="393"/>
      <c r="D57" s="669"/>
      <c r="E57" s="337" t="s">
        <v>282</v>
      </c>
      <c r="F57" s="295"/>
      <c r="G57" s="296"/>
      <c r="H57" s="296"/>
      <c r="I57" s="297"/>
      <c r="J57" s="296"/>
      <c r="K57" s="297"/>
      <c r="L57" s="298"/>
      <c r="M57" s="295"/>
      <c r="N57" s="296"/>
      <c r="O57" s="190">
        <v>0</v>
      </c>
      <c r="P57" s="296"/>
      <c r="Q57" s="296"/>
      <c r="R57" s="296"/>
      <c r="S57" s="296"/>
      <c r="T57" s="297"/>
      <c r="U57" s="298"/>
      <c r="V57" s="295"/>
      <c r="W57" s="295"/>
      <c r="X57" s="296"/>
      <c r="Y57" s="296"/>
      <c r="Z57" s="296">
        <v>0</v>
      </c>
      <c r="AA57" s="361">
        <v>25</v>
      </c>
      <c r="AB57" s="296"/>
      <c r="AC57" s="297"/>
      <c r="AD57" s="297"/>
      <c r="AE57" s="340"/>
      <c r="AF57" s="296">
        <v>15</v>
      </c>
      <c r="AG57" s="351"/>
      <c r="AH57" s="295"/>
      <c r="AI57" s="352"/>
      <c r="AJ57" s="655"/>
      <c r="AK57" s="297"/>
      <c r="AL57" s="340"/>
      <c r="AM57" s="295"/>
      <c r="AN57" s="295"/>
      <c r="AO57" s="296"/>
      <c r="AP57" s="296"/>
      <c r="AQ57" s="296"/>
      <c r="AR57" s="296"/>
      <c r="AS57" s="297"/>
      <c r="AT57" s="351"/>
      <c r="AU57" s="295"/>
      <c r="AV57" s="296"/>
      <c r="AW57" s="296"/>
      <c r="AX57" s="296"/>
      <c r="AY57" s="296"/>
      <c r="AZ57" s="296"/>
      <c r="BA57" s="296"/>
      <c r="BB57" s="187"/>
      <c r="BC57" s="296"/>
      <c r="BD57" s="296"/>
      <c r="BE57" s="297"/>
      <c r="BF57" s="197"/>
      <c r="BG57" s="197"/>
      <c r="BH57" s="197"/>
      <c r="BI57" s="302">
        <v>0</v>
      </c>
      <c r="BJ57" s="188"/>
      <c r="BK57" s="376">
        <v>0</v>
      </c>
      <c r="BL57" s="376"/>
      <c r="BM57" s="376"/>
      <c r="BN57" s="376"/>
      <c r="BO57" s="376"/>
      <c r="BP57" s="376"/>
      <c r="BQ57" s="377">
        <v>0</v>
      </c>
      <c r="BR57" s="296"/>
      <c r="BS57" s="296"/>
      <c r="BT57" s="295"/>
      <c r="BU57" s="189"/>
      <c r="BV57" s="176">
        <f t="shared" si="9"/>
        <v>0</v>
      </c>
      <c r="BW57" s="294"/>
      <c r="BX57" s="515"/>
      <c r="BY57" s="331">
        <f t="shared" si="1"/>
        <v>0</v>
      </c>
    </row>
    <row r="58" spans="1:77" ht="37.5" customHeight="1" thickBot="1" x14ac:dyDescent="0.25">
      <c r="A58" s="706"/>
      <c r="B58" s="677"/>
      <c r="C58" s="393" t="s">
        <v>65</v>
      </c>
      <c r="D58" s="396" t="s">
        <v>67</v>
      </c>
      <c r="E58" s="337" t="s">
        <v>255</v>
      </c>
      <c r="F58" s="289"/>
      <c r="G58" s="286"/>
      <c r="H58" s="286"/>
      <c r="I58" s="287"/>
      <c r="J58" s="286"/>
      <c r="K58" s="287"/>
      <c r="L58" s="288"/>
      <c r="M58" s="289"/>
      <c r="N58" s="286"/>
      <c r="O58" s="400">
        <v>0</v>
      </c>
      <c r="P58" s="286"/>
      <c r="Q58" s="286"/>
      <c r="R58" s="286"/>
      <c r="S58" s="286"/>
      <c r="T58" s="287"/>
      <c r="U58" s="288"/>
      <c r="V58" s="289"/>
      <c r="W58" s="289"/>
      <c r="X58" s="286"/>
      <c r="Y58" s="286"/>
      <c r="Z58" s="286">
        <v>0</v>
      </c>
      <c r="AA58" s="286"/>
      <c r="AB58" s="286"/>
      <c r="AC58" s="287"/>
      <c r="AD58" s="287"/>
      <c r="AE58" s="303"/>
      <c r="AF58" s="492"/>
      <c r="AG58" s="328">
        <v>8</v>
      </c>
      <c r="AH58" s="289"/>
      <c r="AI58" s="355"/>
      <c r="AJ58" s="286"/>
      <c r="AK58" s="287"/>
      <c r="AL58" s="303"/>
      <c r="AM58" s="289"/>
      <c r="AN58" s="289"/>
      <c r="AO58" s="286">
        <v>80</v>
      </c>
      <c r="AP58" s="286"/>
      <c r="AQ58" s="286">
        <v>20</v>
      </c>
      <c r="AR58" s="405">
        <v>10</v>
      </c>
      <c r="AS58" s="406"/>
      <c r="AT58" s="328"/>
      <c r="AU58" s="289"/>
      <c r="AV58" s="286"/>
      <c r="AW58" s="286"/>
      <c r="AX58" s="286"/>
      <c r="AY58" s="286">
        <v>0.5</v>
      </c>
      <c r="AZ58" s="286"/>
      <c r="BA58" s="286"/>
      <c r="BB58" s="184"/>
      <c r="BC58" s="286"/>
      <c r="BD58" s="286"/>
      <c r="BE58" s="287"/>
      <c r="BF58" s="191"/>
      <c r="BG58" s="191"/>
      <c r="BH58" s="191"/>
      <c r="BI58" s="299">
        <v>0</v>
      </c>
      <c r="BJ58" s="192"/>
      <c r="BK58" s="397"/>
      <c r="BL58" s="397"/>
      <c r="BM58" s="397"/>
      <c r="BN58" s="397"/>
      <c r="BO58" s="397"/>
      <c r="BP58" s="397"/>
      <c r="BQ58" s="398"/>
      <c r="BR58" s="286"/>
      <c r="BS58" s="286"/>
      <c r="BT58" s="397"/>
      <c r="BU58" s="191"/>
      <c r="BV58" s="176">
        <f t="shared" si="9"/>
        <v>110</v>
      </c>
      <c r="BW58" s="530">
        <v>118</v>
      </c>
      <c r="BX58" s="506"/>
      <c r="BY58" s="331">
        <f t="shared" si="1"/>
        <v>0</v>
      </c>
    </row>
    <row r="59" spans="1:77" ht="30" customHeight="1" thickBot="1" x14ac:dyDescent="0.25">
      <c r="A59" s="706"/>
      <c r="B59" s="677"/>
      <c r="C59" s="393"/>
      <c r="D59" s="399" t="s">
        <v>68</v>
      </c>
      <c r="E59" s="332" t="s">
        <v>289</v>
      </c>
      <c r="F59" s="290"/>
      <c r="G59" s="190"/>
      <c r="H59" s="190"/>
      <c r="I59" s="195"/>
      <c r="J59" s="190"/>
      <c r="K59" s="195"/>
      <c r="L59" s="291"/>
      <c r="M59" s="292"/>
      <c r="N59" s="190"/>
      <c r="O59" s="190"/>
      <c r="P59" s="190"/>
      <c r="Q59" s="190"/>
      <c r="R59" s="190"/>
      <c r="S59" s="190"/>
      <c r="T59" s="195"/>
      <c r="U59" s="291">
        <v>20</v>
      </c>
      <c r="V59" s="292">
        <v>30</v>
      </c>
      <c r="W59" s="292"/>
      <c r="X59" s="190"/>
      <c r="Y59" s="190"/>
      <c r="Z59" s="190"/>
      <c r="AA59" s="190"/>
      <c r="AB59" s="190"/>
      <c r="AC59" s="195"/>
      <c r="AD59" s="195"/>
      <c r="AE59" s="290"/>
      <c r="AF59" s="493"/>
      <c r="AG59" s="333">
        <v>3</v>
      </c>
      <c r="AH59" s="292"/>
      <c r="AI59" s="334"/>
      <c r="AJ59" s="190">
        <v>0</v>
      </c>
      <c r="AK59" s="195"/>
      <c r="AL59" s="290">
        <v>125</v>
      </c>
      <c r="AM59" s="292">
        <v>0</v>
      </c>
      <c r="AN59" s="292"/>
      <c r="AO59" s="190"/>
      <c r="AP59" s="190"/>
      <c r="AQ59" s="190">
        <v>15</v>
      </c>
      <c r="AR59" s="190">
        <v>10</v>
      </c>
      <c r="AS59" s="195">
        <v>0</v>
      </c>
      <c r="AT59" s="333"/>
      <c r="AU59" s="292"/>
      <c r="AV59" s="190"/>
      <c r="AW59" s="190"/>
      <c r="AX59" s="190"/>
      <c r="AY59" s="190"/>
      <c r="AZ59" s="190"/>
      <c r="BA59" s="190"/>
      <c r="BB59" s="176">
        <v>0</v>
      </c>
      <c r="BC59" s="190"/>
      <c r="BD59" s="190"/>
      <c r="BE59" s="195"/>
      <c r="BF59" s="190"/>
      <c r="BG59" s="190"/>
      <c r="BH59" s="190"/>
      <c r="BI59" s="292"/>
      <c r="BJ59" s="196"/>
      <c r="BK59" s="196"/>
      <c r="BL59" s="196"/>
      <c r="BM59" s="196"/>
      <c r="BN59" s="196"/>
      <c r="BO59" s="196"/>
      <c r="BP59" s="196"/>
      <c r="BQ59" s="339"/>
      <c r="BR59" s="190">
        <v>0</v>
      </c>
      <c r="BS59" s="190">
        <v>0</v>
      </c>
      <c r="BT59" s="196">
        <v>0</v>
      </c>
      <c r="BU59" s="190">
        <v>0</v>
      </c>
      <c r="BV59" s="176">
        <f t="shared" si="9"/>
        <v>250</v>
      </c>
      <c r="BW59" s="291">
        <v>500</v>
      </c>
      <c r="BX59" s="498"/>
      <c r="BY59" s="331">
        <f t="shared" si="1"/>
        <v>0</v>
      </c>
    </row>
    <row r="60" spans="1:77" ht="26.25" customHeight="1" thickBot="1" x14ac:dyDescent="0.25">
      <c r="A60" s="706"/>
      <c r="B60" s="677"/>
      <c r="C60" s="393"/>
      <c r="D60" s="399"/>
      <c r="E60" s="332"/>
      <c r="F60" s="290"/>
      <c r="G60" s="190"/>
      <c r="H60" s="190"/>
      <c r="I60" s="195"/>
      <c r="J60" s="190"/>
      <c r="K60" s="195"/>
      <c r="L60" s="291"/>
      <c r="M60" s="292"/>
      <c r="N60" s="190"/>
      <c r="O60" s="190"/>
      <c r="P60" s="190"/>
      <c r="Q60" s="190"/>
      <c r="R60" s="190"/>
      <c r="S60" s="190"/>
      <c r="T60" s="195"/>
      <c r="U60" s="291"/>
      <c r="V60" s="292"/>
      <c r="W60" s="292"/>
      <c r="X60" s="190"/>
      <c r="Y60" s="190"/>
      <c r="Z60" s="190"/>
      <c r="AA60" s="190"/>
      <c r="AB60" s="190"/>
      <c r="AC60" s="195"/>
      <c r="AD60" s="195"/>
      <c r="AE60" s="290"/>
      <c r="AF60" s="493"/>
      <c r="AG60" s="333"/>
      <c r="AH60" s="292"/>
      <c r="AI60" s="334"/>
      <c r="AJ60" s="190"/>
      <c r="AK60" s="195"/>
      <c r="AL60" s="290"/>
      <c r="AM60" s="292"/>
      <c r="AN60" s="292"/>
      <c r="AO60" s="190"/>
      <c r="AP60" s="190"/>
      <c r="AQ60" s="190"/>
      <c r="AR60" s="190"/>
      <c r="AS60" s="195"/>
      <c r="AT60" s="333"/>
      <c r="AU60" s="292"/>
      <c r="AV60" s="190"/>
      <c r="AW60" s="190"/>
      <c r="AX60" s="190"/>
      <c r="AY60" s="190"/>
      <c r="AZ60" s="190"/>
      <c r="BA60" s="190"/>
      <c r="BB60" s="176"/>
      <c r="BC60" s="190"/>
      <c r="BD60" s="190"/>
      <c r="BE60" s="195"/>
      <c r="BF60" s="190"/>
      <c r="BG60" s="190"/>
      <c r="BH60" s="190"/>
      <c r="BI60" s="199"/>
      <c r="BJ60" s="194"/>
      <c r="BK60" s="194"/>
      <c r="BL60" s="194"/>
      <c r="BM60" s="194"/>
      <c r="BN60" s="194"/>
      <c r="BO60" s="194"/>
      <c r="BP60" s="194"/>
      <c r="BQ60" s="336"/>
      <c r="BR60" s="191"/>
      <c r="BS60" s="191"/>
      <c r="BT60" s="194"/>
      <c r="BU60" s="190"/>
      <c r="BV60" s="176">
        <f t="shared" si="9"/>
        <v>0</v>
      </c>
      <c r="BW60" s="291"/>
      <c r="BX60" s="498" t="s">
        <v>85</v>
      </c>
      <c r="BY60" s="331">
        <f t="shared" si="1"/>
        <v>0</v>
      </c>
    </row>
    <row r="61" spans="1:77" ht="41.25" customHeight="1" thickBot="1" x14ac:dyDescent="0.25">
      <c r="A61" s="706"/>
      <c r="B61" s="677"/>
      <c r="C61" s="393"/>
      <c r="D61" s="399" t="s">
        <v>69</v>
      </c>
      <c r="E61" s="332" t="s">
        <v>250</v>
      </c>
      <c r="F61" s="290"/>
      <c r="G61" s="190"/>
      <c r="H61" s="190">
        <v>2</v>
      </c>
      <c r="I61" s="195"/>
      <c r="J61" s="190"/>
      <c r="K61" s="195"/>
      <c r="L61" s="291">
        <v>80</v>
      </c>
      <c r="M61" s="292"/>
      <c r="N61" s="190"/>
      <c r="O61" s="190"/>
      <c r="P61" s="190"/>
      <c r="Q61" s="190"/>
      <c r="R61" s="190"/>
      <c r="S61" s="190"/>
      <c r="T61" s="195"/>
      <c r="U61" s="291"/>
      <c r="V61" s="190"/>
      <c r="W61" s="301"/>
      <c r="X61" s="190">
        <v>150</v>
      </c>
      <c r="Y61" s="190"/>
      <c r="Z61" s="190">
        <v>0</v>
      </c>
      <c r="AA61" s="190"/>
      <c r="AB61" s="190"/>
      <c r="AC61" s="195"/>
      <c r="AD61" s="195"/>
      <c r="AE61" s="290"/>
      <c r="AF61" s="493"/>
      <c r="AG61" s="333">
        <v>5</v>
      </c>
      <c r="AH61" s="292"/>
      <c r="AI61" s="334"/>
      <c r="AJ61" s="190"/>
      <c r="AK61" s="195"/>
      <c r="AL61" s="290"/>
      <c r="AM61" s="292"/>
      <c r="AN61" s="292"/>
      <c r="AO61" s="190"/>
      <c r="AP61" s="190"/>
      <c r="AQ61" s="190">
        <v>20</v>
      </c>
      <c r="AR61" s="190">
        <v>10</v>
      </c>
      <c r="AS61" s="195"/>
      <c r="AT61" s="333"/>
      <c r="AU61" s="292"/>
      <c r="AV61" s="190"/>
      <c r="AW61" s="190"/>
      <c r="AX61" s="190"/>
      <c r="AY61" s="190"/>
      <c r="AZ61" s="190"/>
      <c r="BA61" s="190"/>
      <c r="BB61" s="176"/>
      <c r="BC61" s="190"/>
      <c r="BD61" s="190"/>
      <c r="BE61" s="195"/>
      <c r="BF61" s="190"/>
      <c r="BG61" s="190"/>
      <c r="BH61" s="190"/>
      <c r="BI61" s="295"/>
      <c r="BJ61" s="376"/>
      <c r="BK61" s="376"/>
      <c r="BL61" s="376"/>
      <c r="BM61" s="376"/>
      <c r="BN61" s="376"/>
      <c r="BO61" s="376"/>
      <c r="BP61" s="376"/>
      <c r="BQ61" s="377"/>
      <c r="BR61" s="190"/>
      <c r="BS61" s="190"/>
      <c r="BT61" s="376"/>
      <c r="BU61" s="195"/>
      <c r="BV61" s="176">
        <f t="shared" si="9"/>
        <v>430</v>
      </c>
      <c r="BW61" s="497">
        <v>256</v>
      </c>
      <c r="BX61" s="498">
        <v>65</v>
      </c>
      <c r="BY61" s="331">
        <f t="shared" si="1"/>
        <v>0</v>
      </c>
    </row>
    <row r="62" spans="1:77" ht="26.25" customHeight="1" thickBot="1" x14ac:dyDescent="0.25">
      <c r="A62" s="706"/>
      <c r="B62" s="677"/>
      <c r="C62" s="393"/>
      <c r="D62" s="399"/>
      <c r="E62" s="181"/>
      <c r="F62" s="290"/>
      <c r="G62" s="190"/>
      <c r="H62" s="190"/>
      <c r="I62" s="195"/>
      <c r="J62" s="190"/>
      <c r="K62" s="195"/>
      <c r="L62" s="291"/>
      <c r="M62" s="292"/>
      <c r="N62" s="190"/>
      <c r="O62" s="190"/>
      <c r="P62" s="190"/>
      <c r="Q62" s="190"/>
      <c r="R62" s="190"/>
      <c r="S62" s="190"/>
      <c r="T62" s="195"/>
      <c r="U62" s="291"/>
      <c r="V62" s="292"/>
      <c r="W62" s="292"/>
      <c r="X62" s="190"/>
      <c r="Y62" s="190"/>
      <c r="Z62" s="190"/>
      <c r="AA62" s="190"/>
      <c r="AB62" s="190"/>
      <c r="AC62" s="195"/>
      <c r="AD62" s="195"/>
      <c r="AE62" s="290"/>
      <c r="AF62" s="190"/>
      <c r="AG62" s="333"/>
      <c r="AH62" s="292"/>
      <c r="AI62" s="334"/>
      <c r="AJ62" s="190"/>
      <c r="AK62" s="195"/>
      <c r="AL62" s="290"/>
      <c r="AM62" s="292"/>
      <c r="AN62" s="292"/>
      <c r="AO62" s="190"/>
      <c r="AP62" s="190"/>
      <c r="AQ62" s="190"/>
      <c r="AR62" s="190"/>
      <c r="AS62" s="195"/>
      <c r="AT62" s="333"/>
      <c r="AU62" s="292"/>
      <c r="AV62" s="190"/>
      <c r="AW62" s="190"/>
      <c r="AX62" s="190"/>
      <c r="AY62" s="190"/>
      <c r="AZ62" s="190"/>
      <c r="BA62" s="190"/>
      <c r="BB62" s="176"/>
      <c r="BC62" s="190"/>
      <c r="BD62" s="190"/>
      <c r="BE62" s="193"/>
      <c r="BF62" s="190"/>
      <c r="BG62" s="190"/>
      <c r="BH62" s="190"/>
      <c r="BI62" s="295">
        <v>0</v>
      </c>
      <c r="BJ62" s="376">
        <v>0</v>
      </c>
      <c r="BK62" s="376"/>
      <c r="BL62" s="335">
        <v>0</v>
      </c>
      <c r="BM62" s="376"/>
      <c r="BN62" s="376"/>
      <c r="BO62" s="376">
        <v>0</v>
      </c>
      <c r="BP62" s="376"/>
      <c r="BQ62" s="377"/>
      <c r="BR62" s="190">
        <v>0</v>
      </c>
      <c r="BS62" s="531"/>
      <c r="BT62" s="292"/>
      <c r="BU62" s="195"/>
      <c r="BV62" s="176">
        <f t="shared" si="9"/>
        <v>0</v>
      </c>
      <c r="BW62" s="497"/>
      <c r="BX62" s="498"/>
      <c r="BY62" s="331">
        <f t="shared" si="1"/>
        <v>0</v>
      </c>
    </row>
    <row r="63" spans="1:77" ht="32.25" customHeight="1" thickBot="1" x14ac:dyDescent="0.25">
      <c r="A63" s="706"/>
      <c r="B63" s="677"/>
      <c r="C63" s="393"/>
      <c r="D63" s="558" t="s">
        <v>70</v>
      </c>
      <c r="E63" s="181" t="s">
        <v>204</v>
      </c>
      <c r="F63" s="293">
        <v>50</v>
      </c>
      <c r="G63" s="197">
        <v>100</v>
      </c>
      <c r="H63" s="197"/>
      <c r="I63" s="189"/>
      <c r="J63" s="197"/>
      <c r="K63" s="189">
        <v>0</v>
      </c>
      <c r="L63" s="294"/>
      <c r="M63" s="302"/>
      <c r="N63" s="197"/>
      <c r="O63" s="197"/>
      <c r="P63" s="197">
        <v>20</v>
      </c>
      <c r="Q63" s="197"/>
      <c r="R63" s="197"/>
      <c r="S63" s="197"/>
      <c r="T63" s="189"/>
      <c r="U63" s="294"/>
      <c r="V63" s="302"/>
      <c r="W63" s="302"/>
      <c r="X63" s="197"/>
      <c r="Y63" s="197"/>
      <c r="Z63" s="197"/>
      <c r="AA63" s="197"/>
      <c r="AB63" s="197"/>
      <c r="AC63" s="189"/>
      <c r="AD63" s="189"/>
      <c r="AE63" s="293"/>
      <c r="AF63" s="197">
        <v>15</v>
      </c>
      <c r="AG63" s="341"/>
      <c r="AH63" s="302"/>
      <c r="AI63" s="342"/>
      <c r="AJ63" s="197"/>
      <c r="AK63" s="189"/>
      <c r="AL63" s="293"/>
      <c r="AM63" s="302"/>
      <c r="AN63" s="302"/>
      <c r="AO63" s="197"/>
      <c r="AP63" s="197"/>
      <c r="AQ63" s="197"/>
      <c r="AR63" s="197"/>
      <c r="AS63" s="189"/>
      <c r="AT63" s="341"/>
      <c r="AU63" s="302"/>
      <c r="AV63" s="197"/>
      <c r="AW63" s="197"/>
      <c r="AX63" s="197"/>
      <c r="AY63" s="197"/>
      <c r="AZ63" s="197"/>
      <c r="BA63" s="197"/>
      <c r="BB63" s="185">
        <v>0</v>
      </c>
      <c r="BC63" s="197"/>
      <c r="BD63" s="197"/>
      <c r="BE63" s="189"/>
      <c r="BF63" s="197">
        <v>8</v>
      </c>
      <c r="BG63" s="197">
        <v>8</v>
      </c>
      <c r="BH63" s="197">
        <v>4</v>
      </c>
      <c r="BI63" s="302">
        <v>0</v>
      </c>
      <c r="BJ63" s="188">
        <v>0</v>
      </c>
      <c r="BK63" s="188"/>
      <c r="BL63" s="335">
        <v>0</v>
      </c>
      <c r="BM63" s="188"/>
      <c r="BN63" s="188"/>
      <c r="BO63" s="188"/>
      <c r="BP63" s="188"/>
      <c r="BQ63" s="345">
        <v>0</v>
      </c>
      <c r="BR63" s="197">
        <v>0</v>
      </c>
      <c r="BS63" s="375">
        <v>0</v>
      </c>
      <c r="BT63" s="375">
        <v>0</v>
      </c>
      <c r="BU63" s="375">
        <v>0</v>
      </c>
      <c r="BV63" s="176">
        <f t="shared" si="9"/>
        <v>0</v>
      </c>
      <c r="BW63" s="509">
        <v>200</v>
      </c>
      <c r="BX63" s="510" t="s">
        <v>85</v>
      </c>
      <c r="BY63" s="331">
        <f t="shared" si="1"/>
        <v>0</v>
      </c>
    </row>
    <row r="64" spans="1:77" ht="36" customHeight="1" thickBot="1" x14ac:dyDescent="0.25">
      <c r="A64" s="706"/>
      <c r="B64" s="677"/>
      <c r="C64" s="393" t="s">
        <v>66</v>
      </c>
      <c r="D64" s="667" t="s">
        <v>66</v>
      </c>
      <c r="E64" s="407" t="s">
        <v>266</v>
      </c>
      <c r="F64" s="299"/>
      <c r="G64" s="191"/>
      <c r="H64" s="191"/>
      <c r="I64" s="193"/>
      <c r="J64" s="191"/>
      <c r="K64" s="193">
        <v>25</v>
      </c>
      <c r="L64" s="300"/>
      <c r="M64" s="299"/>
      <c r="N64" s="191">
        <v>0</v>
      </c>
      <c r="O64" s="191"/>
      <c r="P64" s="191"/>
      <c r="Q64" s="191"/>
      <c r="R64" s="191"/>
      <c r="S64" s="191"/>
      <c r="T64" s="193"/>
      <c r="U64" s="300"/>
      <c r="V64" s="299"/>
      <c r="W64" s="299"/>
      <c r="X64" s="191"/>
      <c r="Y64" s="191"/>
      <c r="Z64" s="191"/>
      <c r="AA64" s="191"/>
      <c r="AB64" s="191"/>
      <c r="AC64" s="193"/>
      <c r="AD64" s="193"/>
      <c r="AE64" s="325"/>
      <c r="AF64" s="191"/>
      <c r="AG64" s="326">
        <v>5</v>
      </c>
      <c r="AH64" s="299"/>
      <c r="AI64" s="327"/>
      <c r="AJ64" s="191"/>
      <c r="AK64" s="193"/>
      <c r="AL64" s="325">
        <v>150</v>
      </c>
      <c r="AM64" s="299"/>
      <c r="AN64" s="299"/>
      <c r="AO64" s="191"/>
      <c r="AP64" s="191"/>
      <c r="AQ64" s="191">
        <v>10</v>
      </c>
      <c r="AR64" s="191">
        <v>10</v>
      </c>
      <c r="AS64" s="193"/>
      <c r="AT64" s="326"/>
      <c r="AU64" s="299"/>
      <c r="AV64" s="191"/>
      <c r="AW64" s="191"/>
      <c r="AX64" s="191"/>
      <c r="AY64" s="191"/>
      <c r="AZ64" s="191"/>
      <c r="BA64" s="191"/>
      <c r="BB64" s="186">
        <v>0</v>
      </c>
      <c r="BC64" s="191"/>
      <c r="BD64" s="191"/>
      <c r="BE64" s="193"/>
      <c r="BF64" s="191"/>
      <c r="BG64" s="191"/>
      <c r="BH64" s="191"/>
      <c r="BI64" s="299"/>
      <c r="BJ64" s="192"/>
      <c r="BK64" s="192"/>
      <c r="BL64" s="192"/>
      <c r="BM64" s="192"/>
      <c r="BN64" s="192"/>
      <c r="BO64" s="192"/>
      <c r="BP64" s="192"/>
      <c r="BQ64" s="330"/>
      <c r="BR64" s="191"/>
      <c r="BS64" s="191">
        <v>0</v>
      </c>
      <c r="BT64" s="192"/>
      <c r="BU64" s="193"/>
      <c r="BV64" s="176">
        <v>250</v>
      </c>
      <c r="BW64" s="494">
        <v>500</v>
      </c>
      <c r="BX64" s="495"/>
      <c r="BY64" s="331">
        <f t="shared" si="1"/>
        <v>0</v>
      </c>
    </row>
    <row r="65" spans="1:77" ht="72" customHeight="1" thickBot="1" x14ac:dyDescent="0.25">
      <c r="A65" s="706"/>
      <c r="B65" s="677"/>
      <c r="C65" s="393"/>
      <c r="D65" s="668"/>
      <c r="E65" s="408" t="s">
        <v>288</v>
      </c>
      <c r="F65" s="292"/>
      <c r="G65" s="190"/>
      <c r="H65" s="190"/>
      <c r="I65" s="195"/>
      <c r="J65" s="190"/>
      <c r="K65" s="195"/>
      <c r="L65" s="291"/>
      <c r="M65" s="292">
        <v>80</v>
      </c>
      <c r="N65" s="190"/>
      <c r="O65" s="190"/>
      <c r="P65" s="190"/>
      <c r="Q65" s="190"/>
      <c r="R65" s="190"/>
      <c r="S65" s="190"/>
      <c r="T65" s="195"/>
      <c r="U65" s="291"/>
      <c r="V65" s="292"/>
      <c r="W65" s="292">
        <v>0</v>
      </c>
      <c r="X65" s="190"/>
      <c r="Y65" s="190"/>
      <c r="Z65" s="190"/>
      <c r="AA65" s="190">
        <v>0</v>
      </c>
      <c r="AB65" s="190">
        <v>120</v>
      </c>
      <c r="AC65" s="195"/>
      <c r="AD65" s="195"/>
      <c r="AE65" s="290"/>
      <c r="AF65" s="190">
        <v>15</v>
      </c>
      <c r="AG65" s="333">
        <v>4</v>
      </c>
      <c r="AH65" s="292"/>
      <c r="AI65" s="334"/>
      <c r="AJ65" s="190"/>
      <c r="AK65" s="195"/>
      <c r="AL65" s="290"/>
      <c r="AM65" s="292"/>
      <c r="AN65" s="292">
        <v>0</v>
      </c>
      <c r="AO65" s="190"/>
      <c r="AP65" s="190"/>
      <c r="AQ65" s="190">
        <v>10</v>
      </c>
      <c r="AR65" s="190">
        <v>5</v>
      </c>
      <c r="AS65" s="195"/>
      <c r="AT65" s="333"/>
      <c r="AU65" s="292"/>
      <c r="AV65" s="190"/>
      <c r="AW65" s="190"/>
      <c r="AX65" s="190"/>
      <c r="AY65" s="190"/>
      <c r="AZ65" s="190"/>
      <c r="BA65" s="190"/>
      <c r="BB65" s="176"/>
      <c r="BC65" s="190"/>
      <c r="BD65" s="190"/>
      <c r="BE65" s="195"/>
      <c r="BF65" s="190">
        <v>0</v>
      </c>
      <c r="BG65" s="190">
        <v>0</v>
      </c>
      <c r="BH65" s="190">
        <v>0</v>
      </c>
      <c r="BI65" s="199"/>
      <c r="BJ65" s="194"/>
      <c r="BK65" s="194"/>
      <c r="BL65" s="194"/>
      <c r="BM65" s="194"/>
      <c r="BN65" s="194"/>
      <c r="BO65" s="194"/>
      <c r="BP65" s="194"/>
      <c r="BQ65" s="336"/>
      <c r="BR65" s="190">
        <v>0</v>
      </c>
      <c r="BS65" s="190"/>
      <c r="BT65" s="194"/>
      <c r="BU65" s="195"/>
      <c r="BV65" s="176">
        <f t="shared" si="9"/>
        <v>415</v>
      </c>
      <c r="BW65" s="494">
        <v>196</v>
      </c>
      <c r="BX65" s="495">
        <v>51</v>
      </c>
      <c r="BY65" s="331">
        <f t="shared" si="1"/>
        <v>0</v>
      </c>
    </row>
    <row r="66" spans="1:77" ht="37.5" customHeight="1" thickBot="1" x14ac:dyDescent="0.25">
      <c r="A66" s="706"/>
      <c r="B66" s="677"/>
      <c r="C66" s="393"/>
      <c r="D66" s="669"/>
      <c r="E66" s="394" t="s">
        <v>222</v>
      </c>
      <c r="F66" s="292">
        <v>50</v>
      </c>
      <c r="G66" s="190">
        <v>100</v>
      </c>
      <c r="H66" s="190"/>
      <c r="I66" s="195"/>
      <c r="J66" s="190"/>
      <c r="K66" s="195"/>
      <c r="L66" s="291"/>
      <c r="M66" s="292"/>
      <c r="N66" s="190"/>
      <c r="O66" s="190"/>
      <c r="P66" s="190"/>
      <c r="Q66" s="190"/>
      <c r="R66" s="190"/>
      <c r="S66" s="190"/>
      <c r="T66" s="195"/>
      <c r="U66" s="291"/>
      <c r="V66" s="292"/>
      <c r="W66" s="292"/>
      <c r="X66" s="190"/>
      <c r="Y66" s="190"/>
      <c r="Z66" s="190"/>
      <c r="AA66" s="190"/>
      <c r="AB66" s="190"/>
      <c r="AC66" s="195"/>
      <c r="AD66" s="195"/>
      <c r="AE66" s="290"/>
      <c r="AF66" s="190"/>
      <c r="AG66" s="333"/>
      <c r="AH66" s="292">
        <v>20</v>
      </c>
      <c r="AI66" s="334"/>
      <c r="AJ66" s="190"/>
      <c r="AK66" s="195"/>
      <c r="AL66" s="290"/>
      <c r="AM66" s="292"/>
      <c r="AN66" s="292"/>
      <c r="AO66" s="190"/>
      <c r="AP66" s="190"/>
      <c r="AQ66" s="190"/>
      <c r="AR66" s="190"/>
      <c r="AS66" s="195"/>
      <c r="AT66" s="333">
        <v>20</v>
      </c>
      <c r="AU66" s="292"/>
      <c r="AV66" s="190"/>
      <c r="AW66" s="190"/>
      <c r="AX66" s="190"/>
      <c r="AY66" s="190"/>
      <c r="AZ66" s="190"/>
      <c r="BA66" s="190"/>
      <c r="BB66" s="176"/>
      <c r="BC66" s="190"/>
      <c r="BD66" s="190"/>
      <c r="BE66" s="195">
        <v>200</v>
      </c>
      <c r="BF66" s="190"/>
      <c r="BG66" s="190"/>
      <c r="BH66" s="190"/>
      <c r="BI66" s="292">
        <v>0</v>
      </c>
      <c r="BJ66" s="196">
        <v>0</v>
      </c>
      <c r="BK66" s="196"/>
      <c r="BL66" s="196">
        <v>0</v>
      </c>
      <c r="BM66" s="196"/>
      <c r="BN66" s="196"/>
      <c r="BO66" s="196"/>
      <c r="BP66" s="196"/>
      <c r="BQ66" s="339"/>
      <c r="BR66" s="190"/>
      <c r="BS66" s="190"/>
      <c r="BT66" s="196"/>
      <c r="BU66" s="195"/>
      <c r="BV66" s="176">
        <f t="shared" si="9"/>
        <v>50</v>
      </c>
      <c r="BW66" s="497">
        <v>250</v>
      </c>
      <c r="BX66" s="498"/>
      <c r="BY66" s="331">
        <f t="shared" si="1"/>
        <v>0</v>
      </c>
    </row>
    <row r="67" spans="1:77" ht="39" customHeight="1" thickBot="1" x14ac:dyDescent="0.25">
      <c r="A67" s="707"/>
      <c r="B67" s="678"/>
      <c r="C67" s="393" t="s">
        <v>123</v>
      </c>
      <c r="D67" s="409" t="s">
        <v>123</v>
      </c>
      <c r="E67" s="380" t="s">
        <v>224</v>
      </c>
      <c r="F67" s="295"/>
      <c r="G67" s="296"/>
      <c r="H67" s="296"/>
      <c r="I67" s="297">
        <v>0</v>
      </c>
      <c r="J67" s="296"/>
      <c r="K67" s="297">
        <v>60</v>
      </c>
      <c r="L67" s="298"/>
      <c r="M67" s="302"/>
      <c r="N67" s="197"/>
      <c r="O67" s="197"/>
      <c r="P67" s="197"/>
      <c r="Q67" s="197"/>
      <c r="R67" s="197"/>
      <c r="S67" s="197"/>
      <c r="T67" s="189"/>
      <c r="U67" s="294"/>
      <c r="V67" s="302"/>
      <c r="W67" s="302"/>
      <c r="X67" s="197"/>
      <c r="Y67" s="197"/>
      <c r="Z67" s="197"/>
      <c r="AA67" s="197"/>
      <c r="AB67" s="197"/>
      <c r="AC67" s="189"/>
      <c r="AD67" s="189"/>
      <c r="AE67" s="293"/>
      <c r="AF67" s="197">
        <v>15</v>
      </c>
      <c r="AG67" s="341"/>
      <c r="AH67" s="302">
        <v>35</v>
      </c>
      <c r="AI67" s="358">
        <v>1</v>
      </c>
      <c r="AJ67" s="197"/>
      <c r="AK67" s="189"/>
      <c r="AL67" s="293"/>
      <c r="AM67" s="302"/>
      <c r="AN67" s="302"/>
      <c r="AO67" s="197"/>
      <c r="AP67" s="197"/>
      <c r="AQ67" s="197"/>
      <c r="AR67" s="197"/>
      <c r="AS67" s="189"/>
      <c r="AT67" s="341"/>
      <c r="AU67" s="302"/>
      <c r="AV67" s="197"/>
      <c r="AW67" s="197"/>
      <c r="AX67" s="197"/>
      <c r="AY67" s="197"/>
      <c r="AZ67" s="197"/>
      <c r="BA67" s="197"/>
      <c r="BB67" s="185"/>
      <c r="BC67" s="197"/>
      <c r="BD67" s="197"/>
      <c r="BE67" s="189"/>
      <c r="BF67" s="197"/>
      <c r="BG67" s="197"/>
      <c r="BH67" s="197"/>
      <c r="BI67" s="302"/>
      <c r="BJ67" s="188"/>
      <c r="BK67" s="188"/>
      <c r="BL67" s="188"/>
      <c r="BM67" s="188"/>
      <c r="BN67" s="188">
        <v>0</v>
      </c>
      <c r="BO67" s="188"/>
      <c r="BP67" s="188">
        <v>0</v>
      </c>
      <c r="BQ67" s="345"/>
      <c r="BR67" s="197"/>
      <c r="BS67" s="197"/>
      <c r="BT67" s="188"/>
      <c r="BU67" s="189"/>
      <c r="BV67" s="176">
        <f t="shared" si="9"/>
        <v>0</v>
      </c>
      <c r="BW67" s="509">
        <v>250</v>
      </c>
      <c r="BX67" s="510" t="s">
        <v>85</v>
      </c>
      <c r="BY67" s="331">
        <f t="shared" si="1"/>
        <v>0</v>
      </c>
    </row>
    <row r="68" spans="1:77" s="592" customFormat="1" ht="39.950000000000003" customHeight="1" x14ac:dyDescent="0.2">
      <c r="A68" s="656" t="s">
        <v>71</v>
      </c>
      <c r="B68" s="657"/>
      <c r="C68" s="657"/>
      <c r="D68" s="657"/>
      <c r="E68" s="658"/>
      <c r="F68" s="618">
        <f t="shared" ref="F68:AJ68" si="13">F54+F55+F56+F57+F58+F63+F64+F65+F66+F67+F59+F60+F61+F62</f>
        <v>150</v>
      </c>
      <c r="G68" s="618">
        <f t="shared" si="13"/>
        <v>300</v>
      </c>
      <c r="H68" s="618">
        <f t="shared" si="13"/>
        <v>4</v>
      </c>
      <c r="I68" s="618">
        <f t="shared" si="13"/>
        <v>0</v>
      </c>
      <c r="J68" s="618">
        <f t="shared" si="13"/>
        <v>0</v>
      </c>
      <c r="K68" s="619">
        <f t="shared" si="13"/>
        <v>85</v>
      </c>
      <c r="L68" s="620">
        <f t="shared" si="13"/>
        <v>80</v>
      </c>
      <c r="M68" s="618">
        <f t="shared" si="13"/>
        <v>80</v>
      </c>
      <c r="N68" s="618">
        <f t="shared" si="13"/>
        <v>0</v>
      </c>
      <c r="O68" s="618">
        <f t="shared" si="13"/>
        <v>0</v>
      </c>
      <c r="P68" s="618">
        <f t="shared" si="13"/>
        <v>20</v>
      </c>
      <c r="Q68" s="618">
        <f t="shared" si="13"/>
        <v>85</v>
      </c>
      <c r="R68" s="618">
        <f t="shared" si="13"/>
        <v>0</v>
      </c>
      <c r="S68" s="618">
        <f t="shared" si="13"/>
        <v>0</v>
      </c>
      <c r="T68" s="621">
        <f t="shared" si="13"/>
        <v>0</v>
      </c>
      <c r="U68" s="620">
        <f t="shared" si="13"/>
        <v>20</v>
      </c>
      <c r="V68" s="622">
        <f t="shared" si="13"/>
        <v>30</v>
      </c>
      <c r="W68" s="623">
        <f t="shared" si="13"/>
        <v>80</v>
      </c>
      <c r="X68" s="623">
        <f t="shared" si="13"/>
        <v>150</v>
      </c>
      <c r="Y68" s="622">
        <f t="shared" si="13"/>
        <v>0</v>
      </c>
      <c r="Z68" s="624">
        <f t="shared" si="13"/>
        <v>0</v>
      </c>
      <c r="AA68" s="622">
        <f t="shared" si="13"/>
        <v>25</v>
      </c>
      <c r="AB68" s="623">
        <f t="shared" si="13"/>
        <v>120</v>
      </c>
      <c r="AC68" s="623">
        <f t="shared" si="13"/>
        <v>0</v>
      </c>
      <c r="AD68" s="621">
        <f t="shared" si="13"/>
        <v>0</v>
      </c>
      <c r="AE68" s="618">
        <f t="shared" si="13"/>
        <v>0</v>
      </c>
      <c r="AF68" s="625">
        <f t="shared" si="13"/>
        <v>60</v>
      </c>
      <c r="AG68" s="618">
        <f t="shared" si="13"/>
        <v>30</v>
      </c>
      <c r="AH68" s="618">
        <f t="shared" si="13"/>
        <v>70</v>
      </c>
      <c r="AI68" s="618">
        <f t="shared" si="13"/>
        <v>1</v>
      </c>
      <c r="AJ68" s="618">
        <f t="shared" si="13"/>
        <v>17.5</v>
      </c>
      <c r="AK68" s="621">
        <v>20</v>
      </c>
      <c r="AL68" s="618">
        <f>AL54+AL55+AL56+AL57+AL58+AL63+AL64+AL65+AL66+AL67+AL59+AL60+AL61+AL62</f>
        <v>275</v>
      </c>
      <c r="AM68" s="618">
        <f>AM54+AM55+AM56+AM57+AM58+AM59+AM60+AM61+AM62+AM63+AM64+AM65+AM66+AM67</f>
        <v>0</v>
      </c>
      <c r="AN68" s="618">
        <f>AN54+AN55+AN56+AN57+AN58+AN59+AN60+AN61+AN62+AN63+AN64+AN65+AN66+AN67</f>
        <v>0</v>
      </c>
      <c r="AO68" s="618">
        <f t="shared" ref="AO68:AT68" si="14">AO54+AO55+AO56+AO57+AO58+AO63+AO64+AO65+AO66+AO67+AO59+AO60+AO61+AO62</f>
        <v>80</v>
      </c>
      <c r="AP68" s="618">
        <f t="shared" si="14"/>
        <v>0</v>
      </c>
      <c r="AQ68" s="618">
        <f t="shared" si="14"/>
        <v>75</v>
      </c>
      <c r="AR68" s="618">
        <f t="shared" si="14"/>
        <v>45</v>
      </c>
      <c r="AS68" s="618">
        <f t="shared" si="14"/>
        <v>0</v>
      </c>
      <c r="AT68" s="618">
        <f t="shared" si="14"/>
        <v>40</v>
      </c>
      <c r="AU68" s="618">
        <v>6</v>
      </c>
      <c r="AV68" s="618">
        <v>0.2</v>
      </c>
      <c r="AW68" s="618">
        <v>0.3</v>
      </c>
      <c r="AX68" s="618">
        <v>2</v>
      </c>
      <c r="AY68" s="618">
        <v>0.5</v>
      </c>
      <c r="AZ68" s="618">
        <f t="shared" ref="AZ68:BU68" si="15">AZ54+AZ55+AZ56+AZ57+AZ58+AZ63+AZ64+AZ65+AZ66+AZ67+AZ59+AZ60+AZ61+AZ62</f>
        <v>1.5</v>
      </c>
      <c r="BA68" s="618">
        <f t="shared" si="15"/>
        <v>0</v>
      </c>
      <c r="BB68" s="625">
        <f t="shared" si="15"/>
        <v>0</v>
      </c>
      <c r="BC68" s="618">
        <f t="shared" si="15"/>
        <v>1</v>
      </c>
      <c r="BD68" s="618">
        <f t="shared" si="15"/>
        <v>200</v>
      </c>
      <c r="BE68" s="626">
        <f t="shared" si="15"/>
        <v>200</v>
      </c>
      <c r="BF68" s="610">
        <f t="shared" si="15"/>
        <v>8</v>
      </c>
      <c r="BG68" s="618">
        <f t="shared" si="15"/>
        <v>8</v>
      </c>
      <c r="BH68" s="618">
        <f t="shared" si="15"/>
        <v>4</v>
      </c>
      <c r="BI68" s="618">
        <f t="shared" si="15"/>
        <v>0</v>
      </c>
      <c r="BJ68" s="618">
        <f t="shared" si="15"/>
        <v>0</v>
      </c>
      <c r="BK68" s="627">
        <f t="shared" si="15"/>
        <v>25</v>
      </c>
      <c r="BL68" s="628">
        <f t="shared" si="15"/>
        <v>100</v>
      </c>
      <c r="BM68" s="629">
        <f t="shared" si="15"/>
        <v>0</v>
      </c>
      <c r="BN68" s="628">
        <f t="shared" si="15"/>
        <v>20</v>
      </c>
      <c r="BO68" s="627">
        <f t="shared" si="15"/>
        <v>30</v>
      </c>
      <c r="BP68" s="627">
        <f t="shared" si="15"/>
        <v>3</v>
      </c>
      <c r="BQ68" s="627">
        <f t="shared" si="15"/>
        <v>0</v>
      </c>
      <c r="BR68" s="627">
        <f t="shared" si="15"/>
        <v>0</v>
      </c>
      <c r="BS68" s="627">
        <f t="shared" si="15"/>
        <v>0</v>
      </c>
      <c r="BT68" s="627">
        <f t="shared" si="15"/>
        <v>0</v>
      </c>
      <c r="BU68" s="627">
        <f t="shared" si="15"/>
        <v>0</v>
      </c>
      <c r="BV68" s="588">
        <f t="shared" si="9"/>
        <v>1900</v>
      </c>
      <c r="BW68" s="630"/>
      <c r="BX68" s="620" t="s">
        <v>85</v>
      </c>
      <c r="BY68" s="631">
        <f>BD68+BO68*5+I68*5+BJ68</f>
        <v>350</v>
      </c>
    </row>
    <row r="69" spans="1:77" ht="39.950000000000003" customHeight="1" thickBot="1" x14ac:dyDescent="0.4">
      <c r="A69" s="663" t="s">
        <v>50</v>
      </c>
      <c r="B69" s="664"/>
      <c r="C69" s="659" t="s">
        <v>51</v>
      </c>
      <c r="D69" s="660"/>
      <c r="E69" s="812" t="s">
        <v>52</v>
      </c>
      <c r="F69" s="788" t="s">
        <v>0</v>
      </c>
      <c r="G69" s="789"/>
      <c r="H69" s="789"/>
      <c r="I69" s="789"/>
      <c r="J69" s="789"/>
      <c r="K69" s="789"/>
      <c r="L69" s="789"/>
      <c r="M69" s="789"/>
      <c r="N69" s="789"/>
      <c r="O69" s="789"/>
      <c r="P69" s="789"/>
      <c r="Q69" s="789"/>
      <c r="R69" s="789"/>
      <c r="S69" s="789"/>
      <c r="T69" s="789"/>
      <c r="U69" s="789"/>
      <c r="V69" s="789"/>
      <c r="W69" s="789"/>
      <c r="X69" s="789"/>
      <c r="Y69" s="789"/>
      <c r="Z69" s="789"/>
      <c r="AA69" s="789"/>
      <c r="AB69" s="789"/>
      <c r="AC69" s="789"/>
      <c r="AD69" s="789"/>
      <c r="AE69" s="789"/>
      <c r="AF69" s="789"/>
      <c r="AG69" s="789"/>
      <c r="AH69" s="789"/>
      <c r="AI69" s="789"/>
      <c r="AJ69" s="789"/>
      <c r="AK69" s="789"/>
      <c r="AL69" s="799" t="s">
        <v>61</v>
      </c>
      <c r="AM69" s="799"/>
      <c r="AN69" s="799"/>
      <c r="AO69" s="799"/>
      <c r="AP69" s="799"/>
      <c r="AQ69" s="799"/>
      <c r="AR69" s="799"/>
      <c r="AS69" s="799"/>
      <c r="AT69" s="799"/>
      <c r="AU69" s="799"/>
      <c r="AV69" s="799"/>
      <c r="AW69" s="799"/>
      <c r="AX69" s="799"/>
      <c r="AY69" s="799"/>
      <c r="AZ69" s="799"/>
      <c r="BA69" s="799"/>
      <c r="BB69" s="799"/>
      <c r="BC69" s="799"/>
      <c r="BD69" s="799"/>
      <c r="BE69" s="799"/>
      <c r="BF69" s="799"/>
      <c r="BG69" s="799"/>
      <c r="BH69" s="799"/>
      <c r="BI69" s="799"/>
      <c r="BJ69" s="799"/>
      <c r="BK69" s="808" t="s">
        <v>101</v>
      </c>
      <c r="BL69" s="808"/>
      <c r="BM69" s="808"/>
      <c r="BN69" s="808"/>
      <c r="BO69" s="808"/>
      <c r="BP69" s="808"/>
      <c r="BQ69" s="808"/>
      <c r="BR69" s="808"/>
      <c r="BS69" s="808"/>
      <c r="BT69" s="449"/>
      <c r="BU69" s="449"/>
      <c r="BV69" s="776" t="s">
        <v>159</v>
      </c>
      <c r="BW69" s="803" t="s">
        <v>62</v>
      </c>
      <c r="BX69" s="805" t="s">
        <v>63</v>
      </c>
      <c r="BY69" s="450"/>
    </row>
    <row r="70" spans="1:77" ht="39.950000000000003" customHeight="1" thickBot="1" x14ac:dyDescent="0.35">
      <c r="A70" s="663"/>
      <c r="B70" s="664"/>
      <c r="C70" s="659"/>
      <c r="D70" s="660"/>
      <c r="E70" s="812"/>
      <c r="F70" s="786" t="s">
        <v>152</v>
      </c>
      <c r="G70" s="814" t="s">
        <v>154</v>
      </c>
      <c r="H70" s="784" t="s">
        <v>179</v>
      </c>
      <c r="I70" s="810" t="s">
        <v>161</v>
      </c>
      <c r="J70" s="810" t="str">
        <f>J7</f>
        <v>Вафли</v>
      </c>
      <c r="K70" s="782" t="str">
        <f>K7</f>
        <v>Пряники, печенье</v>
      </c>
      <c r="L70" s="786" t="s">
        <v>7</v>
      </c>
      <c r="M70" s="779" t="s">
        <v>53</v>
      </c>
      <c r="N70" s="780"/>
      <c r="O70" s="780"/>
      <c r="P70" s="780"/>
      <c r="Q70" s="780"/>
      <c r="R70" s="780"/>
      <c r="S70" s="780"/>
      <c r="T70" s="781"/>
      <c r="U70" s="786" t="s">
        <v>54</v>
      </c>
      <c r="V70" s="779" t="s">
        <v>55</v>
      </c>
      <c r="W70" s="780"/>
      <c r="X70" s="780"/>
      <c r="Y70" s="780"/>
      <c r="Z70" s="780"/>
      <c r="AA70" s="780"/>
      <c r="AB70" s="780"/>
      <c r="AC70" s="780"/>
      <c r="AD70" s="781"/>
      <c r="AE70" s="779" t="s">
        <v>83</v>
      </c>
      <c r="AF70" s="780"/>
      <c r="AG70" s="781"/>
      <c r="AH70" s="816" t="s">
        <v>57</v>
      </c>
      <c r="AI70" s="818" t="s">
        <v>104</v>
      </c>
      <c r="AJ70" s="784" t="str">
        <f>AJ7</f>
        <v>сыр плавленный</v>
      </c>
      <c r="AK70" s="820" t="s">
        <v>114</v>
      </c>
      <c r="AL70" s="800" t="s">
        <v>58</v>
      </c>
      <c r="AM70" s="801"/>
      <c r="AN70" s="801"/>
      <c r="AO70" s="801"/>
      <c r="AP70" s="801"/>
      <c r="AQ70" s="801"/>
      <c r="AR70" s="801"/>
      <c r="AS70" s="801"/>
      <c r="AT70" s="802"/>
      <c r="AU70" s="800" t="s">
        <v>60</v>
      </c>
      <c r="AV70" s="801"/>
      <c r="AW70" s="801"/>
      <c r="AX70" s="801"/>
      <c r="AY70" s="801"/>
      <c r="AZ70" s="801"/>
      <c r="BA70" s="801"/>
      <c r="BB70" s="801"/>
      <c r="BC70" s="801"/>
      <c r="BD70" s="801"/>
      <c r="BE70" s="801"/>
      <c r="BF70" s="801"/>
      <c r="BG70" s="801"/>
      <c r="BH70" s="801"/>
      <c r="BI70" s="801"/>
      <c r="BJ70" s="802"/>
      <c r="BK70" s="807" t="s">
        <v>100</v>
      </c>
      <c r="BL70" s="808"/>
      <c r="BM70" s="808"/>
      <c r="BN70" s="808"/>
      <c r="BO70" s="808"/>
      <c r="BP70" s="808"/>
      <c r="BQ70" s="808"/>
      <c r="BR70" s="808"/>
      <c r="BS70" s="808"/>
      <c r="BT70" s="410"/>
      <c r="BU70" s="410"/>
      <c r="BV70" s="776"/>
      <c r="BW70" s="803"/>
      <c r="BX70" s="805"/>
      <c r="BY70" s="331"/>
    </row>
    <row r="71" spans="1:77" ht="179.25" customHeight="1" thickTop="1" thickBot="1" x14ac:dyDescent="0.25">
      <c r="A71" s="665"/>
      <c r="B71" s="666"/>
      <c r="C71" s="661"/>
      <c r="D71" s="662"/>
      <c r="E71" s="813"/>
      <c r="F71" s="787"/>
      <c r="G71" s="815"/>
      <c r="H71" s="785"/>
      <c r="I71" s="811"/>
      <c r="J71" s="811"/>
      <c r="K71" s="783"/>
      <c r="L71" s="787"/>
      <c r="M71" s="411" t="s">
        <v>2</v>
      </c>
      <c r="N71" s="412" t="s">
        <v>4</v>
      </c>
      <c r="O71" s="412" t="s">
        <v>170</v>
      </c>
      <c r="P71" s="216" t="s">
        <v>119</v>
      </c>
      <c r="Q71" s="412" t="s">
        <v>137</v>
      </c>
      <c r="R71" s="413" t="s">
        <v>6</v>
      </c>
      <c r="S71" s="413" t="str">
        <f>S8</f>
        <v>Ячневая</v>
      </c>
      <c r="T71" s="414" t="s">
        <v>3</v>
      </c>
      <c r="U71" s="787"/>
      <c r="V71" s="415" t="str">
        <f>V8</f>
        <v>Свинина б/к</v>
      </c>
      <c r="W71" s="415" t="str">
        <f>W8</f>
        <v>Сардельки, сосиски</v>
      </c>
      <c r="X71" s="415" t="str">
        <f>X8</f>
        <v>Мясо птицы</v>
      </c>
      <c r="Y71" s="415" t="str">
        <f>Y8</f>
        <v>Говядина б/к ,печень</v>
      </c>
      <c r="Z71" s="415" t="s">
        <v>197</v>
      </c>
      <c r="AA71" s="553" t="s">
        <v>174</v>
      </c>
      <c r="AB71" s="416" t="s">
        <v>122</v>
      </c>
      <c r="AC71" s="417" t="s">
        <v>175</v>
      </c>
      <c r="AD71" s="418" t="s">
        <v>182</v>
      </c>
      <c r="AE71" s="419" t="str">
        <f>AE8</f>
        <v>сало-шпик</v>
      </c>
      <c r="AF71" s="420" t="s">
        <v>56</v>
      </c>
      <c r="AG71" s="421" t="s">
        <v>117</v>
      </c>
      <c r="AH71" s="817"/>
      <c r="AI71" s="819"/>
      <c r="AJ71" s="785"/>
      <c r="AK71" s="821"/>
      <c r="AL71" s="419" t="s">
        <v>11</v>
      </c>
      <c r="AM71" s="422" t="s">
        <v>13</v>
      </c>
      <c r="AN71" s="422" t="s">
        <v>217</v>
      </c>
      <c r="AO71" s="423" t="s">
        <v>149</v>
      </c>
      <c r="AP71" s="423" t="s">
        <v>107</v>
      </c>
      <c r="AQ71" s="420" t="s">
        <v>14</v>
      </c>
      <c r="AR71" s="420" t="s">
        <v>15</v>
      </c>
      <c r="AS71" s="418" t="s">
        <v>139</v>
      </c>
      <c r="AT71" s="553" t="s">
        <v>164</v>
      </c>
      <c r="AU71" s="424" t="s">
        <v>59</v>
      </c>
      <c r="AV71" s="547" t="s">
        <v>115</v>
      </c>
      <c r="AW71" s="547" t="s">
        <v>105</v>
      </c>
      <c r="AX71" s="547" t="s">
        <v>146</v>
      </c>
      <c r="AY71" s="547" t="s">
        <v>116</v>
      </c>
      <c r="AZ71" s="547" t="s">
        <v>156</v>
      </c>
      <c r="BA71" s="547" t="s">
        <v>158</v>
      </c>
      <c r="BB71" s="50" t="s">
        <v>163</v>
      </c>
      <c r="BC71" s="547" t="s">
        <v>153</v>
      </c>
      <c r="BD71" s="547" t="s">
        <v>118</v>
      </c>
      <c r="BE71" s="547" t="s">
        <v>147</v>
      </c>
      <c r="BF71" s="425" t="s">
        <v>142</v>
      </c>
      <c r="BG71" s="425" t="s">
        <v>143</v>
      </c>
      <c r="BH71" s="425" t="s">
        <v>144</v>
      </c>
      <c r="BI71" s="553"/>
      <c r="BJ71" s="417" t="str">
        <f>BJ8</f>
        <v>Кефир</v>
      </c>
      <c r="BK71" s="443" t="s">
        <v>174</v>
      </c>
      <c r="BL71" s="444" t="s">
        <v>300</v>
      </c>
      <c r="BM71" s="443">
        <v>0</v>
      </c>
      <c r="BN71" s="443" t="s">
        <v>150</v>
      </c>
      <c r="BO71" s="426" t="s">
        <v>172</v>
      </c>
      <c r="BP71" s="426" t="s">
        <v>140</v>
      </c>
      <c r="BQ71" s="321" t="s">
        <v>160</v>
      </c>
      <c r="BR71" s="420" t="s">
        <v>145</v>
      </c>
      <c r="BS71" s="132" t="s">
        <v>150</v>
      </c>
      <c r="BT71" s="133" t="s">
        <v>177</v>
      </c>
      <c r="BU71" s="134" t="s">
        <v>178</v>
      </c>
      <c r="BV71" s="777"/>
      <c r="BW71" s="804"/>
      <c r="BX71" s="806"/>
      <c r="BY71" s="331"/>
    </row>
    <row r="72" spans="1:77" ht="57" customHeight="1" thickBot="1" x14ac:dyDescent="0.25">
      <c r="A72" s="673" t="s">
        <v>77</v>
      </c>
      <c r="B72" s="676">
        <f>ДатаНачала+4</f>
        <v>44505</v>
      </c>
      <c r="C72" s="684" t="s">
        <v>64</v>
      </c>
      <c r="D72" s="685"/>
      <c r="E72" s="332" t="s">
        <v>268</v>
      </c>
      <c r="F72" s="427"/>
      <c r="G72" s="292"/>
      <c r="H72" s="190"/>
      <c r="I72" s="195"/>
      <c r="J72" s="193"/>
      <c r="K72" s="287"/>
      <c r="L72" s="288"/>
      <c r="M72" s="289"/>
      <c r="N72" s="286"/>
      <c r="O72" s="286">
        <v>75</v>
      </c>
      <c r="P72" s="286"/>
      <c r="Q72" s="286"/>
      <c r="R72" s="286"/>
      <c r="S72" s="286"/>
      <c r="T72" s="287"/>
      <c r="U72" s="288"/>
      <c r="V72" s="289"/>
      <c r="W72" s="289">
        <v>80</v>
      </c>
      <c r="X72" s="286"/>
      <c r="Y72" s="286"/>
      <c r="Z72" s="286"/>
      <c r="AA72" s="286"/>
      <c r="AB72" s="286"/>
      <c r="AC72" s="287"/>
      <c r="AD72" s="287"/>
      <c r="AE72" s="303"/>
      <c r="AF72" s="286"/>
      <c r="AG72" s="328"/>
      <c r="AH72" s="289">
        <v>0</v>
      </c>
      <c r="AI72" s="355"/>
      <c r="AJ72" s="286">
        <v>0</v>
      </c>
      <c r="AK72" s="287"/>
      <c r="AL72" s="303"/>
      <c r="AM72" s="289"/>
      <c r="AN72" s="289"/>
      <c r="AO72" s="286"/>
      <c r="AP72" s="286"/>
      <c r="AQ72" s="286"/>
      <c r="AR72" s="286"/>
      <c r="AS72" s="287"/>
      <c r="AT72" s="326">
        <v>20</v>
      </c>
      <c r="AU72" s="289"/>
      <c r="AV72" s="286"/>
      <c r="AW72" s="286"/>
      <c r="AX72" s="286"/>
      <c r="AY72" s="286"/>
      <c r="AZ72" s="286"/>
      <c r="BA72" s="190"/>
      <c r="BB72" s="184"/>
      <c r="BC72" s="286"/>
      <c r="BD72" s="286">
        <v>200</v>
      </c>
      <c r="BE72" s="287"/>
      <c r="BF72" s="286"/>
      <c r="BG72" s="286"/>
      <c r="BH72" s="286"/>
      <c r="BI72" s="299"/>
      <c r="BJ72" s="192"/>
      <c r="BK72" s="194">
        <v>25</v>
      </c>
      <c r="BL72" s="194">
        <v>100</v>
      </c>
      <c r="BM72" s="194"/>
      <c r="BN72" s="194">
        <v>20</v>
      </c>
      <c r="BO72" s="428">
        <v>30</v>
      </c>
      <c r="BP72" s="428">
        <v>3</v>
      </c>
      <c r="BQ72" s="429"/>
      <c r="BR72" s="287"/>
      <c r="BS72" s="375"/>
      <c r="BT72" s="289"/>
      <c r="BU72" s="287"/>
      <c r="BV72" s="176">
        <f t="shared" ref="BV72:BV107" si="16">SUM(L72,M72,N72,O72,Q72,R72,S72,T72,U72)*5+SUM(AL72,AM72,AN72,AO72,AP72,AQ72,AR72)+AS72*4+AT72*2.5+BA72/0.75+BB72</f>
        <v>425</v>
      </c>
      <c r="BW72" s="505">
        <v>267</v>
      </c>
      <c r="BX72" s="506">
        <v>57</v>
      </c>
      <c r="BY72" s="331">
        <f t="shared" si="1"/>
        <v>350</v>
      </c>
    </row>
    <row r="73" spans="1:77" ht="29.25" customHeight="1" thickBot="1" x14ac:dyDescent="0.25">
      <c r="A73" s="674"/>
      <c r="B73" s="677"/>
      <c r="C73" s="686"/>
      <c r="D73" s="687"/>
      <c r="E73" s="181" t="s">
        <v>283</v>
      </c>
      <c r="F73" s="291"/>
      <c r="G73" s="292"/>
      <c r="H73" s="190"/>
      <c r="I73" s="195"/>
      <c r="J73" s="195"/>
      <c r="K73" s="195"/>
      <c r="L73" s="291"/>
      <c r="M73" s="292"/>
      <c r="N73" s="190"/>
      <c r="O73" s="190"/>
      <c r="P73" s="190"/>
      <c r="Q73" s="190"/>
      <c r="R73" s="190"/>
      <c r="S73" s="190"/>
      <c r="T73" s="195"/>
      <c r="U73" s="291">
        <v>0</v>
      </c>
      <c r="V73" s="292"/>
      <c r="W73" s="292"/>
      <c r="X73" s="190"/>
      <c r="Y73" s="190"/>
      <c r="Z73" s="190">
        <v>0</v>
      </c>
      <c r="AA73" s="190"/>
      <c r="AB73" s="190"/>
      <c r="AC73" s="195"/>
      <c r="AD73" s="195"/>
      <c r="AE73" s="290">
        <v>0</v>
      </c>
      <c r="AF73" s="190"/>
      <c r="AG73" s="333"/>
      <c r="AH73" s="292"/>
      <c r="AI73" s="334"/>
      <c r="AJ73" s="190">
        <v>17.5</v>
      </c>
      <c r="AK73" s="195"/>
      <c r="AL73" s="290"/>
      <c r="AM73" s="292"/>
      <c r="AN73" s="292"/>
      <c r="AO73" s="190"/>
      <c r="AP73" s="190"/>
      <c r="AQ73" s="190">
        <v>0</v>
      </c>
      <c r="AR73" s="190">
        <v>0</v>
      </c>
      <c r="AS73" s="195"/>
      <c r="AT73" s="333"/>
      <c r="AU73" s="292"/>
      <c r="AV73" s="190"/>
      <c r="AW73" s="190"/>
      <c r="AX73" s="190"/>
      <c r="AY73" s="190"/>
      <c r="AZ73" s="190">
        <v>1.5</v>
      </c>
      <c r="BA73" s="190">
        <v>0</v>
      </c>
      <c r="BB73" s="176"/>
      <c r="BC73" s="190"/>
      <c r="BD73" s="190">
        <v>20</v>
      </c>
      <c r="BE73" s="195"/>
      <c r="BF73" s="190"/>
      <c r="BG73" s="190"/>
      <c r="BH73" s="190"/>
      <c r="BI73" s="292"/>
      <c r="BJ73" s="196"/>
      <c r="BK73" s="196">
        <v>0</v>
      </c>
      <c r="BL73" s="395"/>
      <c r="BM73" s="196"/>
      <c r="BN73" s="395">
        <v>0</v>
      </c>
      <c r="BO73" s="196">
        <v>20</v>
      </c>
      <c r="BP73" s="196"/>
      <c r="BQ73" s="339"/>
      <c r="BR73" s="195">
        <v>0</v>
      </c>
      <c r="BS73" s="375"/>
      <c r="BT73" s="292"/>
      <c r="BU73" s="195"/>
      <c r="BV73" s="176">
        <f t="shared" si="16"/>
        <v>0</v>
      </c>
      <c r="BW73" s="497"/>
      <c r="BX73" s="498"/>
      <c r="BY73" s="331">
        <f t="shared" ref="BY73:BY107" si="17">BD73+BO73*5+I73*5+BJ73</f>
        <v>120</v>
      </c>
    </row>
    <row r="74" spans="1:77" ht="36" customHeight="1" thickBot="1" x14ac:dyDescent="0.25">
      <c r="A74" s="674"/>
      <c r="B74" s="677"/>
      <c r="C74" s="686"/>
      <c r="D74" s="687"/>
      <c r="E74" s="181" t="s">
        <v>284</v>
      </c>
      <c r="F74" s="291">
        <v>50</v>
      </c>
      <c r="G74" s="292">
        <v>100</v>
      </c>
      <c r="H74" s="190"/>
      <c r="I74" s="195"/>
      <c r="J74" s="195"/>
      <c r="K74" s="195"/>
      <c r="L74" s="291"/>
      <c r="M74" s="292"/>
      <c r="N74" s="190"/>
      <c r="O74" s="190"/>
      <c r="P74" s="190"/>
      <c r="Q74" s="190"/>
      <c r="R74" s="190"/>
      <c r="S74" s="190"/>
      <c r="T74" s="195"/>
      <c r="U74" s="291"/>
      <c r="V74" s="292"/>
      <c r="W74" s="292"/>
      <c r="X74" s="190"/>
      <c r="Y74" s="190"/>
      <c r="Z74" s="190"/>
      <c r="AA74" s="190">
        <v>25</v>
      </c>
      <c r="AB74" s="190"/>
      <c r="AC74" s="195"/>
      <c r="AD74" s="195"/>
      <c r="AE74" s="290">
        <v>0</v>
      </c>
      <c r="AF74" s="190">
        <v>15</v>
      </c>
      <c r="AG74" s="333"/>
      <c r="AH74" s="292">
        <v>25</v>
      </c>
      <c r="AI74" s="334"/>
      <c r="AJ74" s="654"/>
      <c r="AK74" s="195"/>
      <c r="AL74" s="290"/>
      <c r="AM74" s="292"/>
      <c r="AN74" s="292"/>
      <c r="AO74" s="190"/>
      <c r="AP74" s="190"/>
      <c r="AQ74" s="190"/>
      <c r="AR74" s="190"/>
      <c r="AS74" s="195"/>
      <c r="AT74" s="333"/>
      <c r="AU74" s="292"/>
      <c r="AV74" s="190"/>
      <c r="AW74" s="190"/>
      <c r="AX74" s="190"/>
      <c r="AY74" s="190"/>
      <c r="AZ74" s="338"/>
      <c r="BA74" s="190"/>
      <c r="BB74" s="176"/>
      <c r="BC74" s="190"/>
      <c r="BD74" s="190"/>
      <c r="BE74" s="195"/>
      <c r="BF74" s="190"/>
      <c r="BG74" s="190"/>
      <c r="BH74" s="190"/>
      <c r="BI74" s="199"/>
      <c r="BJ74" s="194"/>
      <c r="BK74" s="196"/>
      <c r="BL74" s="395">
        <v>0</v>
      </c>
      <c r="BM74" s="196"/>
      <c r="BN74" s="196"/>
      <c r="BO74" s="196"/>
      <c r="BP74" s="196"/>
      <c r="BQ74" s="339"/>
      <c r="BR74" s="195"/>
      <c r="BS74" s="375"/>
      <c r="BT74" s="292"/>
      <c r="BU74" s="195"/>
      <c r="BV74" s="176">
        <f t="shared" si="16"/>
        <v>0</v>
      </c>
      <c r="BW74" s="497">
        <v>250</v>
      </c>
      <c r="BX74" s="498"/>
      <c r="BY74" s="331">
        <f t="shared" si="17"/>
        <v>0</v>
      </c>
    </row>
    <row r="75" spans="1:77" ht="35.25" customHeight="1" thickBot="1" x14ac:dyDescent="0.25">
      <c r="A75" s="674"/>
      <c r="B75" s="677"/>
      <c r="C75" s="688"/>
      <c r="D75" s="689"/>
      <c r="E75" s="181"/>
      <c r="F75" s="294"/>
      <c r="G75" s="295"/>
      <c r="H75" s="296"/>
      <c r="I75" s="297"/>
      <c r="J75" s="297"/>
      <c r="K75" s="297"/>
      <c r="L75" s="298"/>
      <c r="M75" s="295"/>
      <c r="N75" s="296"/>
      <c r="O75" s="296"/>
      <c r="P75" s="296"/>
      <c r="Q75" s="296"/>
      <c r="R75" s="296"/>
      <c r="S75" s="296"/>
      <c r="T75" s="297"/>
      <c r="U75" s="298"/>
      <c r="V75" s="295"/>
      <c r="W75" s="295"/>
      <c r="X75" s="296"/>
      <c r="Y75" s="296"/>
      <c r="Z75" s="296"/>
      <c r="AA75" s="343"/>
      <c r="AB75" s="296"/>
      <c r="AC75" s="297"/>
      <c r="AD75" s="522"/>
      <c r="AE75" s="340"/>
      <c r="AF75" s="296"/>
      <c r="AG75" s="351"/>
      <c r="AH75" s="295"/>
      <c r="AI75" s="352"/>
      <c r="AJ75" s="296">
        <v>0</v>
      </c>
      <c r="AK75" s="297"/>
      <c r="AL75" s="340"/>
      <c r="AM75" s="295"/>
      <c r="AN75" s="295"/>
      <c r="AO75" s="296"/>
      <c r="AP75" s="296"/>
      <c r="AQ75" s="296"/>
      <c r="AR75" s="296"/>
      <c r="AS75" s="297"/>
      <c r="AT75" s="351">
        <v>0</v>
      </c>
      <c r="AU75" s="295"/>
      <c r="AV75" s="296"/>
      <c r="AW75" s="296"/>
      <c r="AX75" s="296"/>
      <c r="AY75" s="296"/>
      <c r="AZ75" s="296"/>
      <c r="BA75" s="296"/>
      <c r="BB75" s="187"/>
      <c r="BC75" s="197"/>
      <c r="BD75" s="302"/>
      <c r="BE75" s="189"/>
      <c r="BF75" s="197"/>
      <c r="BG75" s="197"/>
      <c r="BH75" s="197"/>
      <c r="BI75" s="302"/>
      <c r="BJ75" s="188">
        <v>0</v>
      </c>
      <c r="BK75" s="190">
        <v>0</v>
      </c>
      <c r="BL75" s="188"/>
      <c r="BM75" s="188"/>
      <c r="BN75" s="188"/>
      <c r="BO75" s="188"/>
      <c r="BP75" s="188"/>
      <c r="BQ75" s="345">
        <v>0</v>
      </c>
      <c r="BR75" s="189"/>
      <c r="BS75" s="375"/>
      <c r="BT75" s="302"/>
      <c r="BU75" s="189"/>
      <c r="BV75" s="176">
        <f t="shared" si="16"/>
        <v>0</v>
      </c>
      <c r="BW75" s="509"/>
      <c r="BX75" s="515"/>
      <c r="BY75" s="331">
        <f t="shared" si="17"/>
        <v>0</v>
      </c>
    </row>
    <row r="76" spans="1:77" ht="31.5" customHeight="1" thickBot="1" x14ac:dyDescent="0.25">
      <c r="A76" s="674"/>
      <c r="B76" s="677"/>
      <c r="C76" s="679" t="s">
        <v>65</v>
      </c>
      <c r="D76" s="371" t="s">
        <v>67</v>
      </c>
      <c r="E76" s="181" t="s">
        <v>290</v>
      </c>
      <c r="F76" s="288"/>
      <c r="G76" s="289"/>
      <c r="H76" s="286"/>
      <c r="I76" s="287"/>
      <c r="J76" s="287"/>
      <c r="K76" s="287"/>
      <c r="L76" s="288"/>
      <c r="M76" s="289"/>
      <c r="N76" s="286"/>
      <c r="O76" s="286"/>
      <c r="P76" s="286"/>
      <c r="Q76" s="286"/>
      <c r="R76" s="286"/>
      <c r="S76" s="286"/>
      <c r="T76" s="287"/>
      <c r="U76" s="288"/>
      <c r="V76" s="289"/>
      <c r="W76" s="289"/>
      <c r="X76" s="286"/>
      <c r="Y76" s="286"/>
      <c r="Z76" s="286"/>
      <c r="AA76" s="286"/>
      <c r="AB76" s="286"/>
      <c r="AC76" s="287"/>
      <c r="AD76" s="287"/>
      <c r="AE76" s="303"/>
      <c r="AF76" s="286"/>
      <c r="AG76" s="328">
        <v>8</v>
      </c>
      <c r="AH76" s="289"/>
      <c r="AI76" s="355"/>
      <c r="AJ76" s="286"/>
      <c r="AK76" s="287"/>
      <c r="AL76" s="303"/>
      <c r="AM76" s="289"/>
      <c r="AN76" s="289"/>
      <c r="AO76" s="286"/>
      <c r="AP76" s="286"/>
      <c r="AQ76" s="286">
        <v>112</v>
      </c>
      <c r="AR76" s="286">
        <v>10</v>
      </c>
      <c r="AS76" s="287">
        <v>2</v>
      </c>
      <c r="AT76" s="328"/>
      <c r="AU76" s="289"/>
      <c r="AV76" s="286"/>
      <c r="AW76" s="286"/>
      <c r="AX76" s="286"/>
      <c r="AY76" s="286">
        <v>0.5</v>
      </c>
      <c r="AZ76" s="286"/>
      <c r="BA76" s="286"/>
      <c r="BB76" s="184">
        <v>0</v>
      </c>
      <c r="BC76" s="286"/>
      <c r="BD76" s="286"/>
      <c r="BE76" s="287"/>
      <c r="BF76" s="191"/>
      <c r="BG76" s="191"/>
      <c r="BH76" s="191"/>
      <c r="BI76" s="299">
        <v>0</v>
      </c>
      <c r="BJ76" s="192"/>
      <c r="BK76" s="194"/>
      <c r="BL76" s="194"/>
      <c r="BM76" s="194"/>
      <c r="BN76" s="194"/>
      <c r="BO76" s="194"/>
      <c r="BP76" s="194"/>
      <c r="BQ76" s="336"/>
      <c r="BR76" s="284"/>
      <c r="BS76" s="375"/>
      <c r="BT76" s="299"/>
      <c r="BU76" s="193"/>
      <c r="BV76" s="176">
        <f t="shared" si="16"/>
        <v>130</v>
      </c>
      <c r="BW76" s="494">
        <v>102</v>
      </c>
      <c r="BX76" s="506"/>
      <c r="BY76" s="331">
        <f t="shared" si="17"/>
        <v>0</v>
      </c>
    </row>
    <row r="77" spans="1:77" ht="42" customHeight="1" thickBot="1" x14ac:dyDescent="0.25">
      <c r="A77" s="674"/>
      <c r="B77" s="677"/>
      <c r="C77" s="680"/>
      <c r="D77" s="347" t="s">
        <v>68</v>
      </c>
      <c r="E77" s="337" t="s">
        <v>270</v>
      </c>
      <c r="F77" s="291"/>
      <c r="G77" s="292"/>
      <c r="H77" s="190"/>
      <c r="I77" s="195"/>
      <c r="J77" s="195">
        <v>0</v>
      </c>
      <c r="K77" s="195"/>
      <c r="L77" s="291"/>
      <c r="M77" s="292"/>
      <c r="N77" s="190"/>
      <c r="O77" s="190">
        <v>0</v>
      </c>
      <c r="P77" s="190"/>
      <c r="Q77" s="190"/>
      <c r="R77" s="190"/>
      <c r="S77" s="190"/>
      <c r="T77" s="195"/>
      <c r="U77" s="291"/>
      <c r="V77" s="292"/>
      <c r="W77" s="292"/>
      <c r="X77" s="190"/>
      <c r="Y77" s="190"/>
      <c r="Z77" s="190"/>
      <c r="AA77" s="190"/>
      <c r="AB77" s="190"/>
      <c r="AC77" s="195"/>
      <c r="AD77" s="195"/>
      <c r="AE77" s="290"/>
      <c r="AF77" s="190"/>
      <c r="AG77" s="333">
        <v>8</v>
      </c>
      <c r="AH77" s="292"/>
      <c r="AI77" s="334"/>
      <c r="AJ77" s="190">
        <v>0</v>
      </c>
      <c r="AK77" s="195"/>
      <c r="AL77" s="290">
        <v>163</v>
      </c>
      <c r="AM77" s="292"/>
      <c r="AN77" s="292"/>
      <c r="AO77" s="190">
        <v>0</v>
      </c>
      <c r="AP77" s="190"/>
      <c r="AQ77" s="190">
        <v>15</v>
      </c>
      <c r="AR77" s="190">
        <v>14</v>
      </c>
      <c r="AS77" s="195">
        <v>2</v>
      </c>
      <c r="AT77" s="333">
        <v>0</v>
      </c>
      <c r="AU77" s="292"/>
      <c r="AV77" s="190"/>
      <c r="AW77" s="190"/>
      <c r="AX77" s="190"/>
      <c r="AY77" s="190"/>
      <c r="AZ77" s="190"/>
      <c r="BA77" s="190"/>
      <c r="BB77" s="176">
        <v>0</v>
      </c>
      <c r="BC77" s="190"/>
      <c r="BD77" s="190"/>
      <c r="BE77" s="195"/>
      <c r="BF77" s="190"/>
      <c r="BG77" s="190"/>
      <c r="BH77" s="190"/>
      <c r="BI77" s="292"/>
      <c r="BJ77" s="196"/>
      <c r="BK77" s="196"/>
      <c r="BL77" s="196"/>
      <c r="BM77" s="196"/>
      <c r="BN77" s="196"/>
      <c r="BO77" s="196"/>
      <c r="BP77" s="196"/>
      <c r="BQ77" s="339"/>
      <c r="BR77" s="195">
        <v>0</v>
      </c>
      <c r="BS77" s="378">
        <v>0</v>
      </c>
      <c r="BT77" s="292"/>
      <c r="BU77" s="195"/>
      <c r="BV77" s="176">
        <f t="shared" si="16"/>
        <v>200</v>
      </c>
      <c r="BW77" s="497">
        <v>500</v>
      </c>
      <c r="BX77" s="498">
        <v>15</v>
      </c>
      <c r="BY77" s="331">
        <f t="shared" si="17"/>
        <v>0</v>
      </c>
    </row>
    <row r="78" spans="1:77" ht="70.150000000000006" customHeight="1" thickBot="1" x14ac:dyDescent="0.25">
      <c r="A78" s="674"/>
      <c r="B78" s="677"/>
      <c r="C78" s="680"/>
      <c r="D78" s="682" t="s">
        <v>69</v>
      </c>
      <c r="E78" s="181" t="s">
        <v>292</v>
      </c>
      <c r="F78" s="291"/>
      <c r="G78" s="292"/>
      <c r="H78" s="190"/>
      <c r="I78" s="195"/>
      <c r="J78" s="195"/>
      <c r="K78" s="195"/>
      <c r="L78" s="291"/>
      <c r="M78" s="292">
        <v>85</v>
      </c>
      <c r="N78" s="190"/>
      <c r="O78" s="190">
        <v>0</v>
      </c>
      <c r="P78" s="190"/>
      <c r="Q78" s="190"/>
      <c r="R78" s="190"/>
      <c r="S78" s="190"/>
      <c r="T78" s="195"/>
      <c r="U78" s="291"/>
      <c r="V78" s="292">
        <v>112.5</v>
      </c>
      <c r="W78" s="292"/>
      <c r="X78" s="190"/>
      <c r="Y78" s="190"/>
      <c r="Z78" s="190">
        <v>0</v>
      </c>
      <c r="AA78" s="190"/>
      <c r="AB78" s="190"/>
      <c r="AC78" s="195"/>
      <c r="AD78" s="195"/>
      <c r="AE78" s="290"/>
      <c r="AF78" s="190"/>
      <c r="AG78" s="333">
        <v>5</v>
      </c>
      <c r="AH78" s="292"/>
      <c r="AI78" s="334"/>
      <c r="AJ78" s="190"/>
      <c r="AK78" s="195"/>
      <c r="AL78" s="290"/>
      <c r="AM78" s="292"/>
      <c r="AN78" s="292"/>
      <c r="AO78" s="190"/>
      <c r="AP78" s="190"/>
      <c r="AQ78" s="190">
        <v>15</v>
      </c>
      <c r="AR78" s="190">
        <v>15</v>
      </c>
      <c r="AS78" s="195"/>
      <c r="AT78" s="333"/>
      <c r="AU78" s="292"/>
      <c r="AV78" s="190"/>
      <c r="AW78" s="190"/>
      <c r="AX78" s="190"/>
      <c r="AY78" s="190"/>
      <c r="AZ78" s="190"/>
      <c r="BA78" s="190"/>
      <c r="BB78" s="176"/>
      <c r="BC78" s="190"/>
      <c r="BD78" s="430"/>
      <c r="BE78" s="195"/>
      <c r="BF78" s="190"/>
      <c r="BG78" s="190"/>
      <c r="BH78" s="190"/>
      <c r="BI78" s="199"/>
      <c r="BJ78" s="194"/>
      <c r="BK78" s="194"/>
      <c r="BL78" s="194"/>
      <c r="BM78" s="194"/>
      <c r="BN78" s="194"/>
      <c r="BO78" s="194"/>
      <c r="BP78" s="194"/>
      <c r="BQ78" s="336"/>
      <c r="BR78" s="195"/>
      <c r="BS78" s="375"/>
      <c r="BT78" s="292"/>
      <c r="BU78" s="195"/>
      <c r="BV78" s="176">
        <f t="shared" si="16"/>
        <v>455</v>
      </c>
      <c r="BW78" s="497">
        <v>243</v>
      </c>
      <c r="BX78" s="498">
        <v>47</v>
      </c>
      <c r="BY78" s="331">
        <f t="shared" si="17"/>
        <v>0</v>
      </c>
    </row>
    <row r="79" spans="1:77" ht="28.5" customHeight="1" thickBot="1" x14ac:dyDescent="0.25">
      <c r="A79" s="674"/>
      <c r="B79" s="677"/>
      <c r="C79" s="680"/>
      <c r="D79" s="683"/>
      <c r="E79" s="181"/>
      <c r="F79" s="291"/>
      <c r="G79" s="292"/>
      <c r="H79" s="190"/>
      <c r="I79" s="195"/>
      <c r="J79" s="195"/>
      <c r="K79" s="195"/>
      <c r="L79" s="291">
        <v>0</v>
      </c>
      <c r="M79" s="292">
        <v>0</v>
      </c>
      <c r="N79" s="190"/>
      <c r="O79" s="190"/>
      <c r="P79" s="190"/>
      <c r="Q79" s="190"/>
      <c r="R79" s="190"/>
      <c r="S79" s="190"/>
      <c r="T79" s="195"/>
      <c r="U79" s="291"/>
      <c r="V79" s="301"/>
      <c r="W79" s="301"/>
      <c r="X79" s="190"/>
      <c r="Y79" s="190"/>
      <c r="Z79" s="190"/>
      <c r="AA79" s="190"/>
      <c r="AB79" s="190"/>
      <c r="AC79" s="195"/>
      <c r="AD79" s="195"/>
      <c r="AE79" s="290"/>
      <c r="AF79" s="190"/>
      <c r="AG79" s="333"/>
      <c r="AH79" s="292"/>
      <c r="AI79" s="334"/>
      <c r="AJ79" s="190"/>
      <c r="AK79" s="195"/>
      <c r="AL79" s="290"/>
      <c r="AM79" s="292"/>
      <c r="AN79" s="292"/>
      <c r="AO79" s="190"/>
      <c r="AP79" s="190"/>
      <c r="AQ79" s="190">
        <v>0</v>
      </c>
      <c r="AR79" s="190">
        <v>0</v>
      </c>
      <c r="AS79" s="195"/>
      <c r="AT79" s="333"/>
      <c r="AU79" s="292"/>
      <c r="AV79" s="190"/>
      <c r="AW79" s="190"/>
      <c r="AX79" s="190"/>
      <c r="AY79" s="190"/>
      <c r="AZ79" s="190"/>
      <c r="BA79" s="190"/>
      <c r="BB79" s="176"/>
      <c r="BC79" s="190"/>
      <c r="BD79" s="190"/>
      <c r="BE79" s="195"/>
      <c r="BF79" s="190"/>
      <c r="BG79" s="190"/>
      <c r="BH79" s="190"/>
      <c r="BI79" s="295"/>
      <c r="BJ79" s="376"/>
      <c r="BK79" s="196"/>
      <c r="BL79" s="196"/>
      <c r="BM79" s="196"/>
      <c r="BN79" s="196"/>
      <c r="BO79" s="196"/>
      <c r="BP79" s="196"/>
      <c r="BQ79" s="339"/>
      <c r="BR79" s="195"/>
      <c r="BS79" s="375"/>
      <c r="BT79" s="292"/>
      <c r="BU79" s="195"/>
      <c r="BV79" s="176">
        <f t="shared" si="16"/>
        <v>0</v>
      </c>
      <c r="BW79" s="497"/>
      <c r="BX79" s="498"/>
      <c r="BY79" s="331">
        <f t="shared" si="17"/>
        <v>0</v>
      </c>
    </row>
    <row r="80" spans="1:77" ht="24.75" customHeight="1" thickBot="1" x14ac:dyDescent="0.4">
      <c r="A80" s="674"/>
      <c r="B80" s="677"/>
      <c r="C80" s="680"/>
      <c r="D80" s="347"/>
      <c r="E80" s="181"/>
      <c r="F80" s="431"/>
      <c r="G80" s="292"/>
      <c r="H80" s="190"/>
      <c r="I80" s="195"/>
      <c r="J80" s="195"/>
      <c r="K80" s="195"/>
      <c r="L80" s="291"/>
      <c r="M80" s="292"/>
      <c r="N80" s="190"/>
      <c r="O80" s="190"/>
      <c r="P80" s="190"/>
      <c r="Q80" s="190"/>
      <c r="R80" s="190"/>
      <c r="S80" s="190"/>
      <c r="T80" s="195"/>
      <c r="U80" s="291"/>
      <c r="V80" s="292"/>
      <c r="W80" s="292"/>
      <c r="X80" s="190"/>
      <c r="Y80" s="190"/>
      <c r="Z80" s="190"/>
      <c r="AA80" s="190"/>
      <c r="AB80" s="190"/>
      <c r="AC80" s="195"/>
      <c r="AD80" s="195"/>
      <c r="AE80" s="290"/>
      <c r="AF80" s="190"/>
      <c r="AG80" s="333"/>
      <c r="AH80" s="292"/>
      <c r="AI80" s="334"/>
      <c r="AJ80" s="190"/>
      <c r="AK80" s="195"/>
      <c r="AL80" s="290"/>
      <c r="AM80" s="292"/>
      <c r="AN80" s="292"/>
      <c r="AO80" s="190"/>
      <c r="AP80" s="190"/>
      <c r="AQ80" s="190"/>
      <c r="AR80" s="190"/>
      <c r="AS80" s="195"/>
      <c r="AT80" s="333"/>
      <c r="AU80" s="292"/>
      <c r="AV80" s="190"/>
      <c r="AW80" s="190"/>
      <c r="AX80" s="190"/>
      <c r="AY80" s="190"/>
      <c r="AZ80" s="190"/>
      <c r="BA80" s="190"/>
      <c r="BB80" s="176"/>
      <c r="BC80" s="190"/>
      <c r="BD80" s="190"/>
      <c r="BE80" s="195">
        <v>0</v>
      </c>
      <c r="BF80" s="190"/>
      <c r="BG80" s="190"/>
      <c r="BH80" s="190"/>
      <c r="BI80" s="295">
        <v>0</v>
      </c>
      <c r="BJ80" s="376">
        <v>0</v>
      </c>
      <c r="BK80" s="194">
        <v>0</v>
      </c>
      <c r="BL80" s="335"/>
      <c r="BM80" s="194">
        <v>0</v>
      </c>
      <c r="BN80" s="194">
        <v>0</v>
      </c>
      <c r="BO80" s="194">
        <v>0</v>
      </c>
      <c r="BP80" s="194">
        <v>0</v>
      </c>
      <c r="BQ80" s="336"/>
      <c r="BR80" s="190">
        <v>0</v>
      </c>
      <c r="BS80" s="532"/>
      <c r="BT80" s="532"/>
      <c r="BU80" s="532"/>
      <c r="BV80" s="176">
        <f t="shared" si="16"/>
        <v>0</v>
      </c>
      <c r="BW80" s="497"/>
      <c r="BX80" s="498"/>
      <c r="BY80" s="331">
        <f t="shared" si="17"/>
        <v>0</v>
      </c>
    </row>
    <row r="81" spans="1:77" ht="36" customHeight="1" thickBot="1" x14ac:dyDescent="0.25">
      <c r="A81" s="674"/>
      <c r="B81" s="677"/>
      <c r="C81" s="681"/>
      <c r="D81" s="379" t="s">
        <v>70</v>
      </c>
      <c r="E81" s="432" t="s">
        <v>205</v>
      </c>
      <c r="F81" s="294">
        <v>50</v>
      </c>
      <c r="G81" s="302">
        <v>100</v>
      </c>
      <c r="H81" s="197"/>
      <c r="I81" s="189">
        <v>0</v>
      </c>
      <c r="J81" s="189"/>
      <c r="K81" s="189"/>
      <c r="L81" s="294"/>
      <c r="M81" s="302"/>
      <c r="N81" s="197"/>
      <c r="O81" s="197"/>
      <c r="P81" s="197">
        <v>20</v>
      </c>
      <c r="Q81" s="197"/>
      <c r="R81" s="197"/>
      <c r="S81" s="197"/>
      <c r="T81" s="189"/>
      <c r="U81" s="294"/>
      <c r="V81" s="302"/>
      <c r="W81" s="302"/>
      <c r="X81" s="197"/>
      <c r="Y81" s="197"/>
      <c r="Z81" s="197"/>
      <c r="AA81" s="197"/>
      <c r="AB81" s="197"/>
      <c r="AC81" s="189"/>
      <c r="AD81" s="189"/>
      <c r="AE81" s="293"/>
      <c r="AF81" s="197">
        <v>15</v>
      </c>
      <c r="AG81" s="341"/>
      <c r="AH81" s="302">
        <v>20</v>
      </c>
      <c r="AI81" s="342"/>
      <c r="AJ81" s="197"/>
      <c r="AK81" s="189"/>
      <c r="AL81" s="293"/>
      <c r="AM81" s="302"/>
      <c r="AN81" s="302"/>
      <c r="AO81" s="197"/>
      <c r="AP81" s="197"/>
      <c r="AQ81" s="197"/>
      <c r="AR81" s="197"/>
      <c r="AS81" s="189"/>
      <c r="AT81" s="341"/>
      <c r="AU81" s="302"/>
      <c r="AV81" s="197"/>
      <c r="AW81" s="197"/>
      <c r="AX81" s="197"/>
      <c r="AY81" s="197"/>
      <c r="AZ81" s="197"/>
      <c r="BA81" s="197"/>
      <c r="BB81" s="185"/>
      <c r="BC81" s="197"/>
      <c r="BD81" s="197"/>
      <c r="BE81" s="189"/>
      <c r="BF81" s="190">
        <v>8</v>
      </c>
      <c r="BG81" s="190">
        <v>8</v>
      </c>
      <c r="BH81" s="190">
        <v>4</v>
      </c>
      <c r="BI81" s="302"/>
      <c r="BJ81" s="188">
        <v>0</v>
      </c>
      <c r="BK81" s="188"/>
      <c r="BL81" s="335">
        <v>0</v>
      </c>
      <c r="BM81" s="188"/>
      <c r="BN81" s="188"/>
      <c r="BO81" s="188"/>
      <c r="BP81" s="188"/>
      <c r="BQ81" s="345">
        <v>0</v>
      </c>
      <c r="BR81" s="189">
        <v>0</v>
      </c>
      <c r="BS81" s="198"/>
      <c r="BT81" s="188"/>
      <c r="BU81" s="189"/>
      <c r="BV81" s="176">
        <f t="shared" si="16"/>
        <v>0</v>
      </c>
      <c r="BW81" s="509">
        <v>200</v>
      </c>
      <c r="BX81" s="510" t="s">
        <v>85</v>
      </c>
      <c r="BY81" s="331">
        <f t="shared" si="17"/>
        <v>0</v>
      </c>
    </row>
    <row r="82" spans="1:77" ht="29.25" customHeight="1" thickBot="1" x14ac:dyDescent="0.25">
      <c r="A82" s="674"/>
      <c r="B82" s="677"/>
      <c r="C82" s="667" t="s">
        <v>66</v>
      </c>
      <c r="D82" s="667" t="s">
        <v>66</v>
      </c>
      <c r="E82" s="181" t="s">
        <v>291</v>
      </c>
      <c r="F82" s="288"/>
      <c r="G82" s="299"/>
      <c r="H82" s="191"/>
      <c r="I82" s="193"/>
      <c r="J82" s="193"/>
      <c r="K82" s="193"/>
      <c r="L82" s="300">
        <v>10</v>
      </c>
      <c r="M82" s="299"/>
      <c r="N82" s="191"/>
      <c r="O82" s="191"/>
      <c r="P82" s="191"/>
      <c r="Q82" s="191"/>
      <c r="R82" s="191"/>
      <c r="S82" s="191">
        <v>0</v>
      </c>
      <c r="T82" s="193"/>
      <c r="U82" s="300"/>
      <c r="V82" s="299"/>
      <c r="W82" s="299"/>
      <c r="X82" s="191"/>
      <c r="Y82" s="191"/>
      <c r="Z82" s="191"/>
      <c r="AA82" s="191"/>
      <c r="AB82" s="191"/>
      <c r="AC82" s="193"/>
      <c r="AD82" s="193"/>
      <c r="AE82" s="325"/>
      <c r="AF82" s="191"/>
      <c r="AG82" s="326">
        <v>5</v>
      </c>
      <c r="AH82" s="299"/>
      <c r="AI82" s="327"/>
      <c r="AJ82" s="191">
        <v>0</v>
      </c>
      <c r="AK82" s="193"/>
      <c r="AL82" s="325">
        <v>155</v>
      </c>
      <c r="AM82" s="299"/>
      <c r="AN82" s="299"/>
      <c r="AO82" s="191"/>
      <c r="AP82" s="191"/>
      <c r="AQ82" s="191">
        <v>20</v>
      </c>
      <c r="AR82" s="191">
        <v>25</v>
      </c>
      <c r="AS82" s="193"/>
      <c r="AT82" s="326"/>
      <c r="AU82" s="299"/>
      <c r="AV82" s="191"/>
      <c r="AW82" s="191"/>
      <c r="AX82" s="191"/>
      <c r="AY82" s="191"/>
      <c r="AZ82" s="191"/>
      <c r="BA82" s="191"/>
      <c r="BB82" s="186">
        <v>0</v>
      </c>
      <c r="BC82" s="191"/>
      <c r="BD82" s="191"/>
      <c r="BE82" s="193"/>
      <c r="BF82" s="191"/>
      <c r="BG82" s="191"/>
      <c r="BH82" s="191"/>
      <c r="BI82" s="299"/>
      <c r="BJ82" s="192"/>
      <c r="BK82" s="194"/>
      <c r="BL82" s="194"/>
      <c r="BM82" s="194"/>
      <c r="BN82" s="194"/>
      <c r="BO82" s="194"/>
      <c r="BP82" s="194"/>
      <c r="BQ82" s="336"/>
      <c r="BR82" s="193"/>
      <c r="BS82" s="378">
        <v>0</v>
      </c>
      <c r="BT82" s="299"/>
      <c r="BU82" s="193"/>
      <c r="BV82" s="176">
        <f t="shared" si="16"/>
        <v>250</v>
      </c>
      <c r="BW82" s="494">
        <v>500</v>
      </c>
      <c r="BX82" s="495">
        <v>0</v>
      </c>
      <c r="BY82" s="331">
        <f t="shared" si="17"/>
        <v>0</v>
      </c>
    </row>
    <row r="83" spans="1:77" ht="48.75" customHeight="1" thickBot="1" x14ac:dyDescent="0.25">
      <c r="A83" s="674"/>
      <c r="B83" s="677"/>
      <c r="C83" s="668"/>
      <c r="D83" s="668"/>
      <c r="E83" s="181" t="s">
        <v>259</v>
      </c>
      <c r="F83" s="431"/>
      <c r="G83" s="292"/>
      <c r="H83" s="190">
        <v>1</v>
      </c>
      <c r="I83" s="195">
        <v>0</v>
      </c>
      <c r="J83" s="195"/>
      <c r="K83" s="195"/>
      <c r="L83" s="291"/>
      <c r="M83" s="292"/>
      <c r="N83" s="190"/>
      <c r="O83" s="190"/>
      <c r="P83" s="190"/>
      <c r="Q83" s="190"/>
      <c r="R83" s="190"/>
      <c r="S83" s="190"/>
      <c r="T83" s="195"/>
      <c r="U83" s="291">
        <v>75</v>
      </c>
      <c r="V83" s="292"/>
      <c r="W83" s="292"/>
      <c r="X83" s="190"/>
      <c r="Y83" s="190">
        <v>0</v>
      </c>
      <c r="Z83" s="190">
        <v>0</v>
      </c>
      <c r="AA83" s="190"/>
      <c r="AB83" s="190">
        <v>120</v>
      </c>
      <c r="AC83" s="195"/>
      <c r="AD83" s="195"/>
      <c r="AE83" s="290"/>
      <c r="AF83" s="190">
        <v>0</v>
      </c>
      <c r="AG83" s="333">
        <v>4</v>
      </c>
      <c r="AH83" s="292"/>
      <c r="AI83" s="334"/>
      <c r="AJ83" s="190"/>
      <c r="AK83" s="195"/>
      <c r="AL83" s="290"/>
      <c r="AM83" s="292"/>
      <c r="AN83" s="292"/>
      <c r="AO83" s="190"/>
      <c r="AP83" s="190"/>
      <c r="AQ83" s="190">
        <v>10</v>
      </c>
      <c r="AR83" s="190">
        <v>5</v>
      </c>
      <c r="AS83" s="195"/>
      <c r="AT83" s="333">
        <v>0</v>
      </c>
      <c r="AU83" s="292"/>
      <c r="AV83" s="190"/>
      <c r="AW83" s="190"/>
      <c r="AX83" s="190"/>
      <c r="AY83" s="190"/>
      <c r="AZ83" s="190"/>
      <c r="BA83" s="190">
        <v>37.5</v>
      </c>
      <c r="BB83" s="176"/>
      <c r="BC83" s="190"/>
      <c r="BD83" s="190"/>
      <c r="BE83" s="195"/>
      <c r="BF83" s="190"/>
      <c r="BG83" s="190"/>
      <c r="BH83" s="190"/>
      <c r="BI83" s="199"/>
      <c r="BJ83" s="194"/>
      <c r="BK83" s="376"/>
      <c r="BL83" s="376"/>
      <c r="BM83" s="376"/>
      <c r="BN83" s="376"/>
      <c r="BO83" s="376"/>
      <c r="BP83" s="376"/>
      <c r="BQ83" s="377"/>
      <c r="BR83" s="195">
        <v>0</v>
      </c>
      <c r="BS83" s="375"/>
      <c r="BT83" s="292"/>
      <c r="BU83" s="195"/>
      <c r="BV83" s="176">
        <f>SUM(L83,M83,N83,O83,Q83,R83,S83,T83,U83)*5+SUM(AL83,AM83,AN83,AO83,AP83,AQ83,AR83)+AS83*4+AT83*2.5+BA83/0.75+BB83</f>
        <v>440</v>
      </c>
      <c r="BW83" s="494">
        <v>325</v>
      </c>
      <c r="BX83" s="495">
        <v>59</v>
      </c>
      <c r="BY83" s="331">
        <f>BD83+BO83*5+I83*5+BJ83</f>
        <v>0</v>
      </c>
    </row>
    <row r="84" spans="1:77" ht="39.75" customHeight="1" thickBot="1" x14ac:dyDescent="0.25">
      <c r="A84" s="674"/>
      <c r="B84" s="677"/>
      <c r="C84" s="668"/>
      <c r="D84" s="669"/>
      <c r="E84" s="394" t="s">
        <v>222</v>
      </c>
      <c r="F84" s="291">
        <v>50</v>
      </c>
      <c r="G84" s="292">
        <v>100</v>
      </c>
      <c r="H84" s="190"/>
      <c r="I84" s="195"/>
      <c r="J84" s="190"/>
      <c r="K84" s="195"/>
      <c r="L84" s="291"/>
      <c r="M84" s="292"/>
      <c r="N84" s="190"/>
      <c r="O84" s="190"/>
      <c r="P84" s="190"/>
      <c r="Q84" s="190"/>
      <c r="R84" s="190"/>
      <c r="S84" s="190"/>
      <c r="T84" s="195"/>
      <c r="U84" s="291"/>
      <c r="V84" s="292"/>
      <c r="W84" s="292"/>
      <c r="X84" s="190"/>
      <c r="Y84" s="190"/>
      <c r="Z84" s="190"/>
      <c r="AA84" s="190"/>
      <c r="AB84" s="190"/>
      <c r="AC84" s="195"/>
      <c r="AD84" s="195"/>
      <c r="AE84" s="290"/>
      <c r="AF84" s="190">
        <v>15</v>
      </c>
      <c r="AG84" s="333"/>
      <c r="AH84" s="292"/>
      <c r="AI84" s="334"/>
      <c r="AJ84" s="190"/>
      <c r="AK84" s="195"/>
      <c r="AL84" s="290"/>
      <c r="AM84" s="292"/>
      <c r="AN84" s="292"/>
      <c r="AO84" s="190"/>
      <c r="AP84" s="190"/>
      <c r="AQ84" s="190"/>
      <c r="AR84" s="190"/>
      <c r="AS84" s="195"/>
      <c r="AT84" s="333">
        <v>0</v>
      </c>
      <c r="AU84" s="292"/>
      <c r="AV84" s="190"/>
      <c r="AW84" s="190"/>
      <c r="AX84" s="190"/>
      <c r="AY84" s="190"/>
      <c r="AZ84" s="190"/>
      <c r="BA84" s="190">
        <v>0</v>
      </c>
      <c r="BB84" s="176">
        <v>0</v>
      </c>
      <c r="BC84" s="190"/>
      <c r="BD84" s="190">
        <v>0</v>
      </c>
      <c r="BE84" s="195">
        <v>200</v>
      </c>
      <c r="BF84" s="190"/>
      <c r="BG84" s="190"/>
      <c r="BH84" s="190"/>
      <c r="BI84" s="292"/>
      <c r="BJ84" s="196"/>
      <c r="BK84" s="196"/>
      <c r="BL84" s="196">
        <v>0</v>
      </c>
      <c r="BM84" s="196"/>
      <c r="BN84" s="196"/>
      <c r="BO84" s="196"/>
      <c r="BP84" s="196"/>
      <c r="BQ84" s="339"/>
      <c r="BR84" s="195"/>
      <c r="BS84" s="375"/>
      <c r="BT84" s="292"/>
      <c r="BU84" s="195"/>
      <c r="BV84" s="176">
        <f t="shared" si="16"/>
        <v>0</v>
      </c>
      <c r="BW84" s="497">
        <v>200</v>
      </c>
      <c r="BX84" s="498"/>
      <c r="BY84" s="331">
        <f t="shared" si="17"/>
        <v>0</v>
      </c>
    </row>
    <row r="85" spans="1:77" ht="39.75" customHeight="1" thickBot="1" x14ac:dyDescent="0.25">
      <c r="A85" s="675"/>
      <c r="B85" s="678"/>
      <c r="C85" s="562" t="s">
        <v>123</v>
      </c>
      <c r="D85" s="558" t="s">
        <v>123</v>
      </c>
      <c r="E85" s="181" t="s">
        <v>221</v>
      </c>
      <c r="F85" s="294"/>
      <c r="G85" s="295"/>
      <c r="H85" s="296"/>
      <c r="I85" s="297"/>
      <c r="J85" s="296"/>
      <c r="K85" s="297">
        <v>60</v>
      </c>
      <c r="L85" s="298"/>
      <c r="M85" s="295"/>
      <c r="N85" s="296"/>
      <c r="O85" s="296"/>
      <c r="P85" s="296"/>
      <c r="Q85" s="296"/>
      <c r="R85" s="296"/>
      <c r="S85" s="296"/>
      <c r="T85" s="297"/>
      <c r="U85" s="294"/>
      <c r="V85" s="302"/>
      <c r="W85" s="302"/>
      <c r="X85" s="197"/>
      <c r="Y85" s="197"/>
      <c r="Z85" s="197"/>
      <c r="AA85" s="197"/>
      <c r="AB85" s="197"/>
      <c r="AC85" s="189"/>
      <c r="AD85" s="189"/>
      <c r="AE85" s="293">
        <v>0</v>
      </c>
      <c r="AF85" s="197">
        <v>15</v>
      </c>
      <c r="AG85" s="341"/>
      <c r="AH85" s="302">
        <v>25</v>
      </c>
      <c r="AI85" s="358">
        <v>1</v>
      </c>
      <c r="AJ85" s="197"/>
      <c r="AK85" s="189"/>
      <c r="AL85" s="293"/>
      <c r="AM85" s="302"/>
      <c r="AN85" s="302"/>
      <c r="AO85" s="197"/>
      <c r="AP85" s="197"/>
      <c r="AQ85" s="197"/>
      <c r="AR85" s="197"/>
      <c r="AS85" s="189"/>
      <c r="AT85" s="341"/>
      <c r="AU85" s="302"/>
      <c r="AV85" s="197"/>
      <c r="AW85" s="197"/>
      <c r="AX85" s="197"/>
      <c r="AY85" s="197"/>
      <c r="AZ85" s="197"/>
      <c r="BA85" s="197"/>
      <c r="BB85" s="185"/>
      <c r="BC85" s="197"/>
      <c r="BD85" s="197"/>
      <c r="BE85" s="189"/>
      <c r="BF85" s="296"/>
      <c r="BG85" s="296"/>
      <c r="BH85" s="296"/>
      <c r="BI85" s="295"/>
      <c r="BJ85" s="188"/>
      <c r="BK85" s="390"/>
      <c r="BL85" s="390">
        <v>0</v>
      </c>
      <c r="BM85" s="390"/>
      <c r="BN85" s="188">
        <v>0</v>
      </c>
      <c r="BO85" s="188">
        <v>0</v>
      </c>
      <c r="BP85" s="188">
        <v>0</v>
      </c>
      <c r="BQ85" s="391"/>
      <c r="BR85" s="189"/>
      <c r="BS85" s="375"/>
      <c r="BT85" s="302">
        <v>0</v>
      </c>
      <c r="BU85" s="189">
        <v>0</v>
      </c>
      <c r="BV85" s="176">
        <f t="shared" si="16"/>
        <v>0</v>
      </c>
      <c r="BW85" s="509" t="s">
        <v>193</v>
      </c>
      <c r="BX85" s="510" t="s">
        <v>85</v>
      </c>
      <c r="BY85" s="331">
        <f t="shared" si="17"/>
        <v>0</v>
      </c>
    </row>
    <row r="86" spans="1:77" s="592" customFormat="1" ht="39.950000000000003" customHeight="1" thickBot="1" x14ac:dyDescent="0.25">
      <c r="A86" s="690" t="s">
        <v>71</v>
      </c>
      <c r="B86" s="691"/>
      <c r="C86" s="691"/>
      <c r="D86" s="691"/>
      <c r="E86" s="692"/>
      <c r="F86" s="572">
        <f t="shared" ref="F86:K86" si="18">F72+F73+F74+F75+F76+F81+F82+F83+F84+F85+F77+F78+F79+F80</f>
        <v>150</v>
      </c>
      <c r="G86" s="573">
        <f t="shared" si="18"/>
        <v>300</v>
      </c>
      <c r="H86" s="602">
        <f t="shared" si="18"/>
        <v>1</v>
      </c>
      <c r="I86" s="575">
        <f t="shared" si="18"/>
        <v>0</v>
      </c>
      <c r="J86" s="575">
        <f>J72+J73+J74+J75+J76+J81+J82+J83+J84+J85+J77+J78+J79+J80</f>
        <v>0</v>
      </c>
      <c r="K86" s="576">
        <f t="shared" si="18"/>
        <v>60</v>
      </c>
      <c r="L86" s="577">
        <f>L72+L73+L74+L75+L76+L81+L82+L83+L84+L85+L77+L78+L79+L80</f>
        <v>10</v>
      </c>
      <c r="M86" s="572">
        <f t="shared" ref="M86:BO86" si="19">M72+M73+M74+M75+M76+M81+M82+M83+M84+M85+M77+M78+M79+M80</f>
        <v>85</v>
      </c>
      <c r="N86" s="575">
        <f t="shared" si="19"/>
        <v>0</v>
      </c>
      <c r="O86" s="575">
        <f t="shared" si="19"/>
        <v>75</v>
      </c>
      <c r="P86" s="575">
        <f t="shared" si="19"/>
        <v>20</v>
      </c>
      <c r="Q86" s="575">
        <f t="shared" si="19"/>
        <v>0</v>
      </c>
      <c r="R86" s="575">
        <f t="shared" si="19"/>
        <v>0</v>
      </c>
      <c r="S86" s="575">
        <f t="shared" si="19"/>
        <v>0</v>
      </c>
      <c r="T86" s="579">
        <f t="shared" si="19"/>
        <v>0</v>
      </c>
      <c r="U86" s="580">
        <f t="shared" si="19"/>
        <v>75</v>
      </c>
      <c r="V86" s="593">
        <f>V72+V73+V74+V75+V76+V81+V82+V83+V84+V85+V77+V78+V79+V80</f>
        <v>112.5</v>
      </c>
      <c r="W86" s="574">
        <f t="shared" si="19"/>
        <v>80</v>
      </c>
      <c r="X86" s="574">
        <f t="shared" si="19"/>
        <v>0</v>
      </c>
      <c r="Y86" s="593">
        <f t="shared" si="19"/>
        <v>0</v>
      </c>
      <c r="Z86" s="574">
        <f t="shared" si="19"/>
        <v>0</v>
      </c>
      <c r="AA86" s="593">
        <f>AA72+AA73+AA74+AA75+AA76+AA77+AA78+AA79+AA80+AA81+AA82+AA83+AA84+AA85</f>
        <v>25</v>
      </c>
      <c r="AB86" s="574">
        <f t="shared" si="19"/>
        <v>120</v>
      </c>
      <c r="AC86" s="574">
        <f t="shared" si="19"/>
        <v>0</v>
      </c>
      <c r="AD86" s="582">
        <f t="shared" si="19"/>
        <v>0</v>
      </c>
      <c r="AE86" s="573">
        <f t="shared" si="19"/>
        <v>0</v>
      </c>
      <c r="AF86" s="573">
        <f t="shared" si="19"/>
        <v>60</v>
      </c>
      <c r="AG86" s="595">
        <f>AG72+AG73+AG74+AG75+AG76+AG81+AG82+AG83+AG84+AG85+AG77+AG78+AG79+AG80</f>
        <v>30</v>
      </c>
      <c r="AH86" s="572">
        <f t="shared" si="19"/>
        <v>70</v>
      </c>
      <c r="AI86" s="573">
        <f t="shared" si="19"/>
        <v>1</v>
      </c>
      <c r="AJ86" s="573">
        <f t="shared" si="19"/>
        <v>17.5</v>
      </c>
      <c r="AK86" s="579">
        <v>20</v>
      </c>
      <c r="AL86" s="573">
        <f t="shared" si="19"/>
        <v>318</v>
      </c>
      <c r="AM86" s="573">
        <f>AM72+AM73+AM74+AM75+AM76+AM77+AM79+AM78+AM80+AM81+AM82+AM83+AM84+AM85</f>
        <v>0</v>
      </c>
      <c r="AN86" s="573">
        <f>AN72+AN73+AN74+AN75+AN76+AN77+AN78+AN79+AN80+AN81+AN82+AN83+AN84+AN85</f>
        <v>0</v>
      </c>
      <c r="AO86" s="573">
        <f t="shared" si="19"/>
        <v>0</v>
      </c>
      <c r="AP86" s="573">
        <f t="shared" si="19"/>
        <v>0</v>
      </c>
      <c r="AQ86" s="573">
        <f t="shared" si="19"/>
        <v>172</v>
      </c>
      <c r="AR86" s="573">
        <f t="shared" si="19"/>
        <v>69</v>
      </c>
      <c r="AS86" s="573">
        <f t="shared" si="19"/>
        <v>4</v>
      </c>
      <c r="AT86" s="573">
        <f t="shared" si="19"/>
        <v>20</v>
      </c>
      <c r="AU86" s="573">
        <v>6</v>
      </c>
      <c r="AV86" s="573">
        <v>0.2</v>
      </c>
      <c r="AW86" s="573">
        <v>0.3</v>
      </c>
      <c r="AX86" s="573">
        <v>2</v>
      </c>
      <c r="AY86" s="573">
        <v>0.5</v>
      </c>
      <c r="AZ86" s="573">
        <f t="shared" si="19"/>
        <v>1.5</v>
      </c>
      <c r="BA86" s="573">
        <f t="shared" si="19"/>
        <v>37.5</v>
      </c>
      <c r="BB86" s="594">
        <f t="shared" si="19"/>
        <v>0</v>
      </c>
      <c r="BC86" s="573">
        <f t="shared" si="19"/>
        <v>0</v>
      </c>
      <c r="BD86" s="573">
        <f t="shared" si="19"/>
        <v>220</v>
      </c>
      <c r="BE86" s="595">
        <f t="shared" si="19"/>
        <v>200</v>
      </c>
      <c r="BF86" s="603">
        <f t="shared" ref="BF86:BN86" si="20">BF72+BF73+BF74+BF75+BF76+BF81+BF82+BF83+BF84+BF85+BF77+BF78+BF79+BF80</f>
        <v>8</v>
      </c>
      <c r="BG86" s="573">
        <f t="shared" si="20"/>
        <v>8</v>
      </c>
      <c r="BH86" s="573">
        <f t="shared" si="20"/>
        <v>4</v>
      </c>
      <c r="BI86" s="573">
        <f t="shared" si="20"/>
        <v>0</v>
      </c>
      <c r="BJ86" s="573">
        <f t="shared" si="20"/>
        <v>0</v>
      </c>
      <c r="BK86" s="573">
        <f>SUM(BK72:BK85)</f>
        <v>25</v>
      </c>
      <c r="BL86" s="593">
        <f t="shared" si="20"/>
        <v>100</v>
      </c>
      <c r="BM86" s="573">
        <f t="shared" si="20"/>
        <v>0</v>
      </c>
      <c r="BN86" s="593">
        <f t="shared" si="20"/>
        <v>20</v>
      </c>
      <c r="BO86" s="573">
        <f t="shared" si="19"/>
        <v>50</v>
      </c>
      <c r="BP86" s="573">
        <f t="shared" ref="BP86:BU86" si="21">BP72+BP73+BP74+BP75+BP76+BP81+BP82+BP83+BP84+BP85+BP77+BP78+BP79+BP80</f>
        <v>3</v>
      </c>
      <c r="BQ86" s="597">
        <f t="shared" si="21"/>
        <v>0</v>
      </c>
      <c r="BR86" s="597">
        <f t="shared" si="21"/>
        <v>0</v>
      </c>
      <c r="BS86" s="597">
        <f t="shared" si="21"/>
        <v>0</v>
      </c>
      <c r="BT86" s="597">
        <f t="shared" si="21"/>
        <v>0</v>
      </c>
      <c r="BU86" s="604">
        <f t="shared" si="21"/>
        <v>0</v>
      </c>
      <c r="BV86" s="588">
        <f t="shared" si="16"/>
        <v>1900</v>
      </c>
      <c r="BW86" s="589"/>
      <c r="BX86" s="590"/>
      <c r="BY86" s="591">
        <f t="shared" si="17"/>
        <v>470</v>
      </c>
    </row>
    <row r="87" spans="1:77" ht="30.75" customHeight="1" thickBot="1" x14ac:dyDescent="0.25">
      <c r="A87" s="673" t="s">
        <v>78</v>
      </c>
      <c r="B87" s="676">
        <f>ДатаНачала+5</f>
        <v>44506</v>
      </c>
      <c r="C87" s="684" t="s">
        <v>64</v>
      </c>
      <c r="D87" s="685"/>
      <c r="E87" s="533"/>
      <c r="F87" s="199"/>
      <c r="G87" s="401"/>
      <c r="H87" s="401">
        <v>0</v>
      </c>
      <c r="I87" s="284"/>
      <c r="J87" s="401"/>
      <c r="K87" s="284"/>
      <c r="L87" s="427">
        <v>0</v>
      </c>
      <c r="M87" s="299">
        <v>0</v>
      </c>
      <c r="N87" s="191"/>
      <c r="O87" s="191"/>
      <c r="P87" s="191"/>
      <c r="Q87" s="191"/>
      <c r="R87" s="191"/>
      <c r="S87" s="191"/>
      <c r="T87" s="193">
        <v>0</v>
      </c>
      <c r="U87" s="291"/>
      <c r="V87" s="292"/>
      <c r="W87" s="292"/>
      <c r="X87" s="190"/>
      <c r="Y87" s="190"/>
      <c r="Z87" s="190"/>
      <c r="AA87" s="190"/>
      <c r="AB87" s="190"/>
      <c r="AC87" s="195"/>
      <c r="AD87" s="534"/>
      <c r="AE87" s="290"/>
      <c r="AF87" s="190"/>
      <c r="AG87" s="333"/>
      <c r="AH87" s="292"/>
      <c r="AI87" s="334"/>
      <c r="AJ87" s="190"/>
      <c r="AK87" s="195"/>
      <c r="AL87" s="290">
        <v>0</v>
      </c>
      <c r="AM87" s="292"/>
      <c r="AN87" s="292"/>
      <c r="AO87" s="190"/>
      <c r="AP87" s="190"/>
      <c r="AQ87" s="190">
        <v>0</v>
      </c>
      <c r="AR87" s="190">
        <v>0</v>
      </c>
      <c r="AS87" s="195"/>
      <c r="AT87" s="333"/>
      <c r="AU87" s="292"/>
      <c r="AV87" s="190"/>
      <c r="AW87" s="190"/>
      <c r="AX87" s="190"/>
      <c r="AY87" s="190"/>
      <c r="AZ87" s="190"/>
      <c r="BA87" s="190"/>
      <c r="BB87" s="176"/>
      <c r="BC87" s="190"/>
      <c r="BD87" s="190"/>
      <c r="BE87" s="287"/>
      <c r="BF87" s="286"/>
      <c r="BG87" s="191"/>
      <c r="BH87" s="191"/>
      <c r="BI87" s="299"/>
      <c r="BJ87" s="192"/>
      <c r="BK87" s="192">
        <v>25</v>
      </c>
      <c r="BL87" s="192">
        <v>100</v>
      </c>
      <c r="BM87" s="192">
        <v>0</v>
      </c>
      <c r="BN87" s="192">
        <v>20</v>
      </c>
      <c r="BO87" s="192">
        <v>30</v>
      </c>
      <c r="BP87" s="192">
        <v>3</v>
      </c>
      <c r="BQ87" s="330"/>
      <c r="BR87" s="195"/>
      <c r="BS87" s="375"/>
      <c r="BT87" s="292"/>
      <c r="BU87" s="195"/>
      <c r="BV87" s="176">
        <f t="shared" si="16"/>
        <v>0</v>
      </c>
      <c r="BW87" s="535"/>
      <c r="BX87" s="498"/>
      <c r="BY87" s="331">
        <f t="shared" si="17"/>
        <v>150</v>
      </c>
    </row>
    <row r="88" spans="1:77" ht="70.900000000000006" customHeight="1" thickBot="1" x14ac:dyDescent="0.25">
      <c r="A88" s="674"/>
      <c r="B88" s="677"/>
      <c r="C88" s="686"/>
      <c r="D88" s="687"/>
      <c r="E88" s="332" t="s">
        <v>269</v>
      </c>
      <c r="F88" s="303"/>
      <c r="G88" s="286"/>
      <c r="H88" s="286"/>
      <c r="I88" s="287"/>
      <c r="J88" s="286"/>
      <c r="K88" s="287"/>
      <c r="L88" s="288"/>
      <c r="M88" s="292"/>
      <c r="N88" s="190"/>
      <c r="O88" s="190"/>
      <c r="P88" s="190"/>
      <c r="Q88" s="190"/>
      <c r="R88" s="190">
        <v>0</v>
      </c>
      <c r="S88" s="190">
        <v>75</v>
      </c>
      <c r="T88" s="195"/>
      <c r="U88" s="291"/>
      <c r="V88" s="292"/>
      <c r="W88" s="292"/>
      <c r="X88" s="190"/>
      <c r="Y88" s="190">
        <v>0</v>
      </c>
      <c r="Z88" s="190">
        <v>0</v>
      </c>
      <c r="AA88" s="190"/>
      <c r="AB88" s="190"/>
      <c r="AC88" s="195"/>
      <c r="AD88" s="195"/>
      <c r="AE88" s="290">
        <v>0</v>
      </c>
      <c r="AF88" s="190"/>
      <c r="AG88" s="333">
        <v>5</v>
      </c>
      <c r="AH88" s="292">
        <v>10</v>
      </c>
      <c r="AI88" s="334"/>
      <c r="AJ88" s="190"/>
      <c r="AK88" s="195"/>
      <c r="AL88" s="290"/>
      <c r="AM88" s="292"/>
      <c r="AN88" s="292"/>
      <c r="AO88" s="190"/>
      <c r="AP88" s="190"/>
      <c r="AQ88" s="190"/>
      <c r="AR88" s="190"/>
      <c r="AS88" s="195"/>
      <c r="AT88" s="333">
        <v>20</v>
      </c>
      <c r="AU88" s="292"/>
      <c r="AV88" s="190"/>
      <c r="AW88" s="190"/>
      <c r="AX88" s="190"/>
      <c r="AY88" s="190"/>
      <c r="AZ88" s="190">
        <v>1.5</v>
      </c>
      <c r="BA88" s="190">
        <v>0</v>
      </c>
      <c r="BB88" s="176"/>
      <c r="BC88" s="190"/>
      <c r="BD88" s="190">
        <v>200</v>
      </c>
      <c r="BE88" s="195"/>
      <c r="BF88" s="190"/>
      <c r="BG88" s="190"/>
      <c r="BH88" s="190"/>
      <c r="BI88" s="292"/>
      <c r="BJ88" s="196"/>
      <c r="BK88" s="196">
        <v>0</v>
      </c>
      <c r="BL88" s="196"/>
      <c r="BM88" s="196"/>
      <c r="BN88" s="395">
        <v>0</v>
      </c>
      <c r="BO88" s="196"/>
      <c r="BP88" s="196"/>
      <c r="BQ88" s="339"/>
      <c r="BR88" s="195">
        <v>0</v>
      </c>
      <c r="BS88" s="375"/>
      <c r="BT88" s="292"/>
      <c r="BU88" s="195"/>
      <c r="BV88" s="176">
        <f>SUM(L88,M88,N88,O88,Q88,R88,S88,T88,U88)*5+SUM(AL88,AM88,AN88,AO88,AP88,AQ88,AR88)+AS88*4+AT88*2.5+BA88/0.75+BB88</f>
        <v>425</v>
      </c>
      <c r="BW88" s="497">
        <v>393</v>
      </c>
      <c r="BX88" s="498">
        <v>78</v>
      </c>
      <c r="BY88" s="331">
        <f t="shared" si="17"/>
        <v>200</v>
      </c>
    </row>
    <row r="89" spans="1:77" ht="30" customHeight="1" thickBot="1" x14ac:dyDescent="0.25">
      <c r="A89" s="674"/>
      <c r="B89" s="677"/>
      <c r="C89" s="686"/>
      <c r="D89" s="687"/>
      <c r="E89" s="332" t="s">
        <v>285</v>
      </c>
      <c r="F89" s="290">
        <v>50</v>
      </c>
      <c r="G89" s="190">
        <v>100</v>
      </c>
      <c r="H89" s="190"/>
      <c r="I89" s="195"/>
      <c r="J89" s="190"/>
      <c r="K89" s="195"/>
      <c r="L89" s="291"/>
      <c r="M89" s="292"/>
      <c r="N89" s="190"/>
      <c r="O89" s="190"/>
      <c r="P89" s="190"/>
      <c r="Q89" s="190"/>
      <c r="R89" s="190"/>
      <c r="S89" s="190"/>
      <c r="T89" s="195"/>
      <c r="U89" s="291"/>
      <c r="V89" s="292"/>
      <c r="W89" s="292"/>
      <c r="X89" s="190"/>
      <c r="Y89" s="190"/>
      <c r="Z89" s="190"/>
      <c r="AA89" s="190"/>
      <c r="AB89" s="190"/>
      <c r="AC89" s="195"/>
      <c r="AD89" s="195"/>
      <c r="AE89" s="290">
        <v>0</v>
      </c>
      <c r="AF89" s="190">
        <v>15</v>
      </c>
      <c r="AG89" s="333"/>
      <c r="AH89" s="292">
        <v>15</v>
      </c>
      <c r="AI89" s="334"/>
      <c r="AJ89" s="190">
        <v>17.5</v>
      </c>
      <c r="AK89" s="195"/>
      <c r="AL89" s="290"/>
      <c r="AM89" s="292"/>
      <c r="AN89" s="292"/>
      <c r="AO89" s="190"/>
      <c r="AP89" s="190"/>
      <c r="AQ89" s="190"/>
      <c r="AR89" s="190"/>
      <c r="AS89" s="195"/>
      <c r="AT89" s="333"/>
      <c r="AU89" s="292"/>
      <c r="AV89" s="190"/>
      <c r="AW89" s="190"/>
      <c r="AX89" s="190"/>
      <c r="AY89" s="190"/>
      <c r="AZ89" s="338"/>
      <c r="BA89" s="190"/>
      <c r="BB89" s="176"/>
      <c r="BC89" s="190">
        <v>1</v>
      </c>
      <c r="BD89" s="190"/>
      <c r="BE89" s="195"/>
      <c r="BF89" s="190"/>
      <c r="BG89" s="190"/>
      <c r="BH89" s="190"/>
      <c r="BI89" s="199"/>
      <c r="BJ89" s="194"/>
      <c r="BK89" s="194"/>
      <c r="BL89" s="194"/>
      <c r="BM89" s="194"/>
      <c r="BN89" s="194"/>
      <c r="BO89" s="194"/>
      <c r="BP89" s="194"/>
      <c r="BQ89" s="336">
        <v>0</v>
      </c>
      <c r="BR89" s="195"/>
      <c r="BS89" s="375"/>
      <c r="BT89" s="292"/>
      <c r="BU89" s="195"/>
      <c r="BV89" s="176">
        <f t="shared" si="16"/>
        <v>0</v>
      </c>
      <c r="BW89" s="497">
        <v>250</v>
      </c>
      <c r="BX89" s="498">
        <v>0</v>
      </c>
      <c r="BY89" s="331">
        <f t="shared" si="17"/>
        <v>0</v>
      </c>
    </row>
    <row r="90" spans="1:77" ht="35.25" customHeight="1" thickBot="1" x14ac:dyDescent="0.25">
      <c r="A90" s="674"/>
      <c r="B90" s="677"/>
      <c r="C90" s="688"/>
      <c r="D90" s="689"/>
      <c r="E90" s="332"/>
      <c r="F90" s="293"/>
      <c r="G90" s="197"/>
      <c r="H90" s="197"/>
      <c r="I90" s="189"/>
      <c r="J90" s="197"/>
      <c r="K90" s="189"/>
      <c r="L90" s="294"/>
      <c r="M90" s="295"/>
      <c r="N90" s="296"/>
      <c r="O90" s="296"/>
      <c r="P90" s="296"/>
      <c r="Q90" s="296"/>
      <c r="R90" s="296"/>
      <c r="S90" s="296"/>
      <c r="T90" s="297"/>
      <c r="U90" s="298"/>
      <c r="V90" s="295"/>
      <c r="W90" s="295"/>
      <c r="X90" s="296"/>
      <c r="Y90" s="296"/>
      <c r="Z90" s="296"/>
      <c r="AA90" s="361"/>
      <c r="AB90" s="296"/>
      <c r="AC90" s="297"/>
      <c r="AD90" s="297"/>
      <c r="AE90" s="340"/>
      <c r="AF90" s="296"/>
      <c r="AG90" s="351"/>
      <c r="AH90" s="295"/>
      <c r="AI90" s="352"/>
      <c r="AJ90" s="655"/>
      <c r="AK90" s="297">
        <v>0</v>
      </c>
      <c r="AL90" s="340"/>
      <c r="AM90" s="295"/>
      <c r="AN90" s="295"/>
      <c r="AO90" s="296"/>
      <c r="AP90" s="296"/>
      <c r="AQ90" s="296"/>
      <c r="AR90" s="296"/>
      <c r="AS90" s="297"/>
      <c r="AT90" s="351"/>
      <c r="AU90" s="295"/>
      <c r="AV90" s="296"/>
      <c r="AW90" s="296"/>
      <c r="AX90" s="296"/>
      <c r="AY90" s="296"/>
      <c r="AZ90" s="296"/>
      <c r="BA90" s="296"/>
      <c r="BB90" s="187"/>
      <c r="BC90" s="296"/>
      <c r="BD90" s="296"/>
      <c r="BE90" s="297"/>
      <c r="BF90" s="197"/>
      <c r="BG90" s="197"/>
      <c r="BH90" s="197"/>
      <c r="BI90" s="190">
        <v>0</v>
      </c>
      <c r="BJ90" s="376"/>
      <c r="BK90" s="190">
        <v>0</v>
      </c>
      <c r="BL90" s="433">
        <v>0</v>
      </c>
      <c r="BM90" s="376">
        <v>0</v>
      </c>
      <c r="BN90" s="376"/>
      <c r="BO90" s="376"/>
      <c r="BP90" s="376"/>
      <c r="BQ90" s="377">
        <v>0</v>
      </c>
      <c r="BR90" s="297"/>
      <c r="BS90" s="375"/>
      <c r="BT90" s="295"/>
      <c r="BU90" s="297"/>
      <c r="BV90" s="176">
        <f t="shared" si="16"/>
        <v>0</v>
      </c>
      <c r="BW90" s="514"/>
      <c r="BX90" s="515"/>
      <c r="BY90" s="331">
        <f t="shared" si="17"/>
        <v>0</v>
      </c>
    </row>
    <row r="91" spans="1:77" ht="39.75" customHeight="1" thickBot="1" x14ac:dyDescent="0.3">
      <c r="A91" s="674"/>
      <c r="B91" s="677"/>
      <c r="C91" s="679" t="s">
        <v>65</v>
      </c>
      <c r="D91" s="371" t="s">
        <v>67</v>
      </c>
      <c r="E91" s="332" t="s">
        <v>293</v>
      </c>
      <c r="F91" s="303"/>
      <c r="G91" s="286"/>
      <c r="H91" s="286"/>
      <c r="I91" s="287"/>
      <c r="J91" s="286">
        <v>0</v>
      </c>
      <c r="K91" s="287"/>
      <c r="L91" s="288"/>
      <c r="M91" s="289"/>
      <c r="N91" s="286"/>
      <c r="O91" s="286"/>
      <c r="P91" s="286"/>
      <c r="Q91" s="286"/>
      <c r="R91" s="286"/>
      <c r="S91" s="286"/>
      <c r="T91" s="287"/>
      <c r="U91" s="288"/>
      <c r="V91" s="289"/>
      <c r="W91" s="289"/>
      <c r="X91" s="286"/>
      <c r="Y91" s="286"/>
      <c r="Z91" s="286"/>
      <c r="AA91" s="286"/>
      <c r="AB91" s="286"/>
      <c r="AC91" s="287"/>
      <c r="AD91" s="287"/>
      <c r="AE91" s="303"/>
      <c r="AF91" s="286"/>
      <c r="AG91" s="328">
        <v>8</v>
      </c>
      <c r="AH91" s="289"/>
      <c r="AI91" s="355"/>
      <c r="AJ91" s="286"/>
      <c r="AK91" s="287"/>
      <c r="AL91" s="303"/>
      <c r="AM91" s="289"/>
      <c r="AN91" s="289">
        <v>100</v>
      </c>
      <c r="AO91" s="286"/>
      <c r="AP91" s="286"/>
      <c r="AQ91" s="286">
        <v>0</v>
      </c>
      <c r="AR91" s="286">
        <v>10</v>
      </c>
      <c r="AS91" s="287"/>
      <c r="AT91" s="328"/>
      <c r="AU91" s="289"/>
      <c r="AV91" s="286"/>
      <c r="AW91" s="286"/>
      <c r="AX91" s="286"/>
      <c r="AY91" s="286">
        <v>0.5</v>
      </c>
      <c r="AZ91" s="286"/>
      <c r="BA91" s="286"/>
      <c r="BB91" s="184"/>
      <c r="BC91" s="286"/>
      <c r="BD91" s="286"/>
      <c r="BE91" s="287"/>
      <c r="BF91" s="191"/>
      <c r="BG91" s="191"/>
      <c r="BH91" s="191"/>
      <c r="BI91" s="536"/>
      <c r="BJ91" s="397"/>
      <c r="BK91" s="397"/>
      <c r="BL91" s="397"/>
      <c r="BM91" s="397"/>
      <c r="BN91" s="397"/>
      <c r="BO91" s="397"/>
      <c r="BP91" s="397"/>
      <c r="BQ91" s="398">
        <v>0</v>
      </c>
      <c r="BR91" s="287"/>
      <c r="BS91" s="375"/>
      <c r="BT91" s="397"/>
      <c r="BU91" s="287"/>
      <c r="BV91" s="176">
        <f t="shared" si="16"/>
        <v>110</v>
      </c>
      <c r="BW91" s="517">
        <v>110</v>
      </c>
      <c r="BX91" s="506"/>
      <c r="BY91" s="331">
        <f t="shared" si="17"/>
        <v>0</v>
      </c>
    </row>
    <row r="92" spans="1:77" ht="32.25" customHeight="1" thickBot="1" x14ac:dyDescent="0.25">
      <c r="A92" s="674"/>
      <c r="B92" s="677"/>
      <c r="C92" s="680"/>
      <c r="D92" s="347" t="s">
        <v>68</v>
      </c>
      <c r="E92" s="332" t="s">
        <v>209</v>
      </c>
      <c r="F92" s="290"/>
      <c r="G92" s="190"/>
      <c r="H92" s="190"/>
      <c r="I92" s="195"/>
      <c r="J92" s="190">
        <v>0</v>
      </c>
      <c r="K92" s="195"/>
      <c r="L92" s="291"/>
      <c r="M92" s="292"/>
      <c r="N92" s="190"/>
      <c r="O92" s="190">
        <v>0</v>
      </c>
      <c r="P92" s="190"/>
      <c r="Q92" s="190"/>
      <c r="R92" s="190">
        <v>16</v>
      </c>
      <c r="S92" s="190"/>
      <c r="T92" s="195"/>
      <c r="U92" s="291"/>
      <c r="V92" s="292"/>
      <c r="W92" s="292"/>
      <c r="X92" s="190"/>
      <c r="Y92" s="190"/>
      <c r="Z92" s="190"/>
      <c r="AA92" s="190">
        <v>25</v>
      </c>
      <c r="AB92" s="190"/>
      <c r="AC92" s="195"/>
      <c r="AD92" s="195"/>
      <c r="AE92" s="290"/>
      <c r="AF92" s="190"/>
      <c r="AG92" s="333">
        <v>4</v>
      </c>
      <c r="AH92" s="292"/>
      <c r="AI92" s="334"/>
      <c r="AJ92" s="190">
        <v>0</v>
      </c>
      <c r="AK92" s="195"/>
      <c r="AL92" s="290">
        <v>120</v>
      </c>
      <c r="AM92" s="292"/>
      <c r="AN92" s="292"/>
      <c r="AO92" s="190"/>
      <c r="AP92" s="190">
        <v>14</v>
      </c>
      <c r="AQ92" s="190">
        <v>15</v>
      </c>
      <c r="AR92" s="190">
        <v>15</v>
      </c>
      <c r="AS92" s="195">
        <v>5</v>
      </c>
      <c r="AT92" s="333"/>
      <c r="AU92" s="292"/>
      <c r="AV92" s="190"/>
      <c r="AW92" s="190"/>
      <c r="AX92" s="190"/>
      <c r="AY92" s="190"/>
      <c r="AZ92" s="190"/>
      <c r="BA92" s="190"/>
      <c r="BB92" s="176">
        <v>0</v>
      </c>
      <c r="BC92" s="190"/>
      <c r="BD92" s="190"/>
      <c r="BE92" s="195"/>
      <c r="BF92" s="190"/>
      <c r="BG92" s="190"/>
      <c r="BH92" s="190"/>
      <c r="BI92" s="292"/>
      <c r="BJ92" s="196"/>
      <c r="BK92" s="196"/>
      <c r="BL92" s="196"/>
      <c r="BM92" s="395"/>
      <c r="BN92" s="196"/>
      <c r="BO92" s="196"/>
      <c r="BP92" s="196"/>
      <c r="BQ92" s="339"/>
      <c r="BR92" s="195"/>
      <c r="BS92" s="537">
        <v>0</v>
      </c>
      <c r="BT92" s="196"/>
      <c r="BU92" s="195"/>
      <c r="BV92" s="176">
        <f t="shared" si="16"/>
        <v>264</v>
      </c>
      <c r="BW92" s="497">
        <v>500</v>
      </c>
      <c r="BX92" s="498"/>
      <c r="BY92" s="331">
        <f t="shared" si="17"/>
        <v>0</v>
      </c>
    </row>
    <row r="93" spans="1:77" ht="65.25" customHeight="1" thickBot="1" x14ac:dyDescent="0.25">
      <c r="A93" s="674"/>
      <c r="B93" s="677"/>
      <c r="C93" s="680"/>
      <c r="D93" s="682" t="s">
        <v>69</v>
      </c>
      <c r="E93" s="332" t="s">
        <v>260</v>
      </c>
      <c r="F93" s="290"/>
      <c r="G93" s="190"/>
      <c r="H93" s="190">
        <v>5</v>
      </c>
      <c r="I93" s="195"/>
      <c r="J93" s="190"/>
      <c r="K93" s="195"/>
      <c r="L93" s="291"/>
      <c r="M93" s="292"/>
      <c r="N93" s="190"/>
      <c r="O93" s="190"/>
      <c r="P93" s="190"/>
      <c r="Q93" s="190"/>
      <c r="R93" s="190"/>
      <c r="S93" s="190"/>
      <c r="T93" s="195"/>
      <c r="U93" s="291">
        <v>75</v>
      </c>
      <c r="V93" s="190">
        <v>112.5</v>
      </c>
      <c r="W93" s="292"/>
      <c r="X93" s="190"/>
      <c r="Y93" s="190"/>
      <c r="Z93" s="190">
        <v>0</v>
      </c>
      <c r="AA93" s="190"/>
      <c r="AB93" s="190"/>
      <c r="AC93" s="195"/>
      <c r="AD93" s="195"/>
      <c r="AE93" s="290"/>
      <c r="AF93" s="190"/>
      <c r="AG93" s="333">
        <v>5</v>
      </c>
      <c r="AH93" s="292"/>
      <c r="AI93" s="334"/>
      <c r="AJ93" s="190"/>
      <c r="AK93" s="195"/>
      <c r="AL93" s="290"/>
      <c r="AM93" s="292"/>
      <c r="AN93" s="292"/>
      <c r="AO93" s="190"/>
      <c r="AP93" s="190"/>
      <c r="AQ93" s="190"/>
      <c r="AR93" s="190"/>
      <c r="AS93" s="195">
        <v>2</v>
      </c>
      <c r="AT93" s="333"/>
      <c r="AU93" s="292">
        <v>5</v>
      </c>
      <c r="AV93" s="190"/>
      <c r="AW93" s="190"/>
      <c r="AX93" s="190"/>
      <c r="AY93" s="190"/>
      <c r="AZ93" s="190"/>
      <c r="BA93" s="190"/>
      <c r="BB93" s="176"/>
      <c r="BC93" s="190"/>
      <c r="BD93" s="190"/>
      <c r="BE93" s="195"/>
      <c r="BF93" s="190"/>
      <c r="BG93" s="190"/>
      <c r="BH93" s="190"/>
      <c r="BI93" s="199"/>
      <c r="BJ93" s="194"/>
      <c r="BK93" s="194"/>
      <c r="BL93" s="194"/>
      <c r="BM93" s="194"/>
      <c r="BN93" s="194"/>
      <c r="BO93" s="194"/>
      <c r="BP93" s="194"/>
      <c r="BQ93" s="336"/>
      <c r="BR93" s="193"/>
      <c r="BS93" s="375"/>
      <c r="BT93" s="194"/>
      <c r="BU93" s="195"/>
      <c r="BV93" s="176">
        <f t="shared" si="16"/>
        <v>383</v>
      </c>
      <c r="BW93" s="535">
        <v>275</v>
      </c>
      <c r="BX93" s="538">
        <v>88</v>
      </c>
      <c r="BY93" s="331">
        <f t="shared" si="17"/>
        <v>0</v>
      </c>
    </row>
    <row r="94" spans="1:77" ht="33.75" customHeight="1" thickBot="1" x14ac:dyDescent="0.25">
      <c r="A94" s="674"/>
      <c r="B94" s="677"/>
      <c r="C94" s="680"/>
      <c r="D94" s="683"/>
      <c r="E94" s="181" t="s">
        <v>251</v>
      </c>
      <c r="F94" s="290"/>
      <c r="G94" s="190"/>
      <c r="H94" s="190"/>
      <c r="I94" s="195"/>
      <c r="J94" s="190"/>
      <c r="K94" s="195"/>
      <c r="L94" s="291"/>
      <c r="M94" s="292"/>
      <c r="N94" s="190"/>
      <c r="O94" s="190"/>
      <c r="P94" s="190"/>
      <c r="Q94" s="190"/>
      <c r="R94" s="190"/>
      <c r="S94" s="190"/>
      <c r="T94" s="195"/>
      <c r="U94" s="291"/>
      <c r="V94" s="301"/>
      <c r="W94" s="301"/>
      <c r="X94" s="190"/>
      <c r="Y94" s="190"/>
      <c r="Z94" s="190"/>
      <c r="AA94" s="190"/>
      <c r="AB94" s="190"/>
      <c r="AC94" s="195"/>
      <c r="AD94" s="195"/>
      <c r="AE94" s="290">
        <v>20</v>
      </c>
      <c r="AF94" s="190"/>
      <c r="AG94" s="333"/>
      <c r="AH94" s="292"/>
      <c r="AI94" s="334"/>
      <c r="AJ94" s="190"/>
      <c r="AK94" s="195"/>
      <c r="AL94" s="290">
        <v>0</v>
      </c>
      <c r="AM94" s="292"/>
      <c r="AN94" s="292"/>
      <c r="AO94" s="190"/>
      <c r="AP94" s="190"/>
      <c r="AQ94" s="190">
        <v>0</v>
      </c>
      <c r="AR94" s="190">
        <v>0</v>
      </c>
      <c r="AS94" s="195"/>
      <c r="AT94" s="333">
        <v>0</v>
      </c>
      <c r="AU94" s="292"/>
      <c r="AV94" s="190"/>
      <c r="AW94" s="190"/>
      <c r="AX94" s="190"/>
      <c r="AY94" s="190"/>
      <c r="AZ94" s="190"/>
      <c r="BA94" s="190"/>
      <c r="BB94" s="176"/>
      <c r="BC94" s="190"/>
      <c r="BD94" s="190"/>
      <c r="BE94" s="195"/>
      <c r="BF94" s="190"/>
      <c r="BG94" s="190"/>
      <c r="BH94" s="190"/>
      <c r="BI94" s="295"/>
      <c r="BJ94" s="376"/>
      <c r="BK94" s="376"/>
      <c r="BL94" s="376"/>
      <c r="BM94" s="376"/>
      <c r="BN94" s="376"/>
      <c r="BO94" s="376"/>
      <c r="BP94" s="376"/>
      <c r="BQ94" s="377"/>
      <c r="BR94" s="195"/>
      <c r="BS94" s="375"/>
      <c r="BT94" s="376"/>
      <c r="BU94" s="195"/>
      <c r="BV94" s="176">
        <f t="shared" si="16"/>
        <v>0</v>
      </c>
      <c r="BW94" s="497">
        <f>BX94+M94*2.1+N94*2.1+O94*1.4+P94*4.5+U94*2.5+Q94*4+L94*2.8+R94*3+S94*2.5+T94*2.5+0+AL94*0.75+AM94*0.7+AN94*0.63+AT94</f>
        <v>20</v>
      </c>
      <c r="BX94" s="498">
        <f>V94*0.46+W94+X94*0.61+Z94*0.57+AB94*0.71+AE94</f>
        <v>20</v>
      </c>
      <c r="BY94" s="331">
        <f t="shared" si="17"/>
        <v>0</v>
      </c>
    </row>
    <row r="95" spans="1:77" ht="24.75" customHeight="1" thickBot="1" x14ac:dyDescent="0.25">
      <c r="A95" s="674"/>
      <c r="B95" s="677"/>
      <c r="C95" s="680"/>
      <c r="D95" s="347"/>
      <c r="E95" s="181"/>
      <c r="F95" s="290"/>
      <c r="G95" s="190"/>
      <c r="H95" s="190"/>
      <c r="I95" s="195"/>
      <c r="J95" s="190"/>
      <c r="K95" s="195"/>
      <c r="L95" s="291"/>
      <c r="M95" s="292"/>
      <c r="N95" s="190"/>
      <c r="O95" s="190"/>
      <c r="P95" s="190"/>
      <c r="Q95" s="190"/>
      <c r="R95" s="190"/>
      <c r="S95" s="190"/>
      <c r="T95" s="195"/>
      <c r="U95" s="291"/>
      <c r="V95" s="292"/>
      <c r="W95" s="292"/>
      <c r="X95" s="190"/>
      <c r="Y95" s="190"/>
      <c r="Z95" s="190"/>
      <c r="AA95" s="190"/>
      <c r="AB95" s="190"/>
      <c r="AC95" s="195"/>
      <c r="AD95" s="195"/>
      <c r="AE95" s="290"/>
      <c r="AF95" s="190"/>
      <c r="AG95" s="333"/>
      <c r="AH95" s="292"/>
      <c r="AI95" s="334"/>
      <c r="AJ95" s="190"/>
      <c r="AK95" s="195"/>
      <c r="AL95" s="290"/>
      <c r="AM95" s="292"/>
      <c r="AN95" s="292"/>
      <c r="AO95" s="190"/>
      <c r="AP95" s="190"/>
      <c r="AQ95" s="190"/>
      <c r="AR95" s="190"/>
      <c r="AS95" s="195"/>
      <c r="AT95" s="333"/>
      <c r="AU95" s="292"/>
      <c r="AV95" s="190"/>
      <c r="AW95" s="190"/>
      <c r="AX95" s="190"/>
      <c r="AY95" s="190"/>
      <c r="AZ95" s="190"/>
      <c r="BA95" s="190"/>
      <c r="BB95" s="176"/>
      <c r="BC95" s="190"/>
      <c r="BD95" s="190"/>
      <c r="BE95" s="195"/>
      <c r="BF95" s="190"/>
      <c r="BG95" s="190"/>
      <c r="BH95" s="190"/>
      <c r="BI95" s="295">
        <v>0</v>
      </c>
      <c r="BJ95" s="376"/>
      <c r="BK95" s="376"/>
      <c r="BL95" s="335"/>
      <c r="BM95" s="376"/>
      <c r="BN95" s="376"/>
      <c r="BO95" s="376">
        <v>0</v>
      </c>
      <c r="BP95" s="376">
        <v>0</v>
      </c>
      <c r="BQ95" s="377">
        <v>0</v>
      </c>
      <c r="BR95" s="190">
        <v>0</v>
      </c>
      <c r="BS95" s="378"/>
      <c r="BT95" s="539"/>
      <c r="BU95" s="512"/>
      <c r="BV95" s="176">
        <f t="shared" si="16"/>
        <v>0</v>
      </c>
      <c r="BW95" s="497"/>
      <c r="BX95" s="498"/>
      <c r="BY95" s="331">
        <f t="shared" si="17"/>
        <v>0</v>
      </c>
    </row>
    <row r="96" spans="1:77" ht="33.75" customHeight="1" thickBot="1" x14ac:dyDescent="0.25">
      <c r="A96" s="674"/>
      <c r="B96" s="677"/>
      <c r="C96" s="681"/>
      <c r="D96" s="379" t="s">
        <v>70</v>
      </c>
      <c r="E96" s="540" t="s">
        <v>203</v>
      </c>
      <c r="F96" s="293">
        <v>50</v>
      </c>
      <c r="G96" s="197">
        <v>100</v>
      </c>
      <c r="H96" s="197"/>
      <c r="I96" s="189"/>
      <c r="J96" s="197">
        <v>0</v>
      </c>
      <c r="K96" s="189">
        <v>0</v>
      </c>
      <c r="L96" s="294"/>
      <c r="M96" s="302"/>
      <c r="N96" s="197"/>
      <c r="O96" s="197"/>
      <c r="P96" s="197">
        <v>20</v>
      </c>
      <c r="Q96" s="197"/>
      <c r="R96" s="197"/>
      <c r="S96" s="197"/>
      <c r="T96" s="189"/>
      <c r="U96" s="294"/>
      <c r="V96" s="302"/>
      <c r="W96" s="302"/>
      <c r="X96" s="197"/>
      <c r="Y96" s="197"/>
      <c r="Z96" s="197"/>
      <c r="AA96" s="197"/>
      <c r="AB96" s="197"/>
      <c r="AC96" s="189"/>
      <c r="AD96" s="189"/>
      <c r="AE96" s="293"/>
      <c r="AF96" s="197">
        <v>15</v>
      </c>
      <c r="AG96" s="341"/>
      <c r="AH96" s="302">
        <v>20</v>
      </c>
      <c r="AI96" s="342"/>
      <c r="AJ96" s="197"/>
      <c r="AK96" s="189"/>
      <c r="AL96" s="293"/>
      <c r="AM96" s="302"/>
      <c r="AN96" s="302"/>
      <c r="AO96" s="197"/>
      <c r="AP96" s="197"/>
      <c r="AQ96" s="197"/>
      <c r="AR96" s="197"/>
      <c r="AS96" s="189"/>
      <c r="AT96" s="341"/>
      <c r="AU96" s="302"/>
      <c r="AV96" s="197"/>
      <c r="AW96" s="197"/>
      <c r="AX96" s="197"/>
      <c r="AY96" s="197"/>
      <c r="AZ96" s="197"/>
      <c r="BA96" s="197"/>
      <c r="BB96" s="185">
        <v>0</v>
      </c>
      <c r="BC96" s="197"/>
      <c r="BD96" s="197"/>
      <c r="BE96" s="189"/>
      <c r="BF96" s="197">
        <v>8</v>
      </c>
      <c r="BG96" s="197">
        <v>8</v>
      </c>
      <c r="BH96" s="197">
        <v>4</v>
      </c>
      <c r="BI96" s="302">
        <v>0</v>
      </c>
      <c r="BJ96" s="188">
        <v>0</v>
      </c>
      <c r="BK96" s="188"/>
      <c r="BL96" s="335">
        <v>0</v>
      </c>
      <c r="BM96" s="188"/>
      <c r="BN96" s="188"/>
      <c r="BO96" s="188"/>
      <c r="BP96" s="188"/>
      <c r="BQ96" s="345">
        <v>0</v>
      </c>
      <c r="BR96" s="189">
        <v>0</v>
      </c>
      <c r="BS96" s="198"/>
      <c r="BT96" s="188"/>
      <c r="BU96" s="189"/>
      <c r="BV96" s="176">
        <f t="shared" si="16"/>
        <v>0</v>
      </c>
      <c r="BW96" s="509">
        <v>200</v>
      </c>
      <c r="BX96" s="510" t="s">
        <v>85</v>
      </c>
      <c r="BY96" s="331">
        <f t="shared" si="17"/>
        <v>0</v>
      </c>
    </row>
    <row r="97" spans="1:77" ht="36.75" customHeight="1" thickBot="1" x14ac:dyDescent="0.25">
      <c r="A97" s="674"/>
      <c r="B97" s="677"/>
      <c r="C97" s="667" t="s">
        <v>66</v>
      </c>
      <c r="D97" s="667" t="s">
        <v>66</v>
      </c>
      <c r="E97" s="332" t="s">
        <v>252</v>
      </c>
      <c r="F97" s="325"/>
      <c r="G97" s="191"/>
      <c r="H97" s="191"/>
      <c r="I97" s="193"/>
      <c r="J97" s="191"/>
      <c r="K97" s="193"/>
      <c r="L97" s="300"/>
      <c r="M97" s="299"/>
      <c r="N97" s="191"/>
      <c r="O97" s="191"/>
      <c r="P97" s="191"/>
      <c r="Q97" s="191"/>
      <c r="R97" s="191"/>
      <c r="S97" s="191"/>
      <c r="T97" s="193"/>
      <c r="U97" s="300"/>
      <c r="V97" s="299"/>
      <c r="W97" s="299"/>
      <c r="X97" s="191"/>
      <c r="Y97" s="191"/>
      <c r="Z97" s="191"/>
      <c r="AA97" s="191"/>
      <c r="AB97" s="191">
        <v>30</v>
      </c>
      <c r="AC97" s="193"/>
      <c r="AD97" s="193"/>
      <c r="AE97" s="325"/>
      <c r="AF97" s="191"/>
      <c r="AG97" s="326">
        <v>10</v>
      </c>
      <c r="AH97" s="299"/>
      <c r="AI97" s="327"/>
      <c r="AJ97" s="191">
        <v>0</v>
      </c>
      <c r="AK97" s="193"/>
      <c r="AL97" s="325">
        <v>220</v>
      </c>
      <c r="AM97" s="299"/>
      <c r="AN97" s="299"/>
      <c r="AO97" s="191"/>
      <c r="AP97" s="191"/>
      <c r="AQ97" s="191">
        <v>10</v>
      </c>
      <c r="AR97" s="191">
        <v>10</v>
      </c>
      <c r="AS97" s="193">
        <v>1</v>
      </c>
      <c r="AT97" s="326"/>
      <c r="AU97" s="299"/>
      <c r="AV97" s="191"/>
      <c r="AW97" s="191"/>
      <c r="AX97" s="191"/>
      <c r="AY97" s="191"/>
      <c r="AZ97" s="191"/>
      <c r="BA97" s="191"/>
      <c r="BB97" s="186">
        <v>0</v>
      </c>
      <c r="BC97" s="191"/>
      <c r="BD97" s="191"/>
      <c r="BE97" s="193"/>
      <c r="BF97" s="191"/>
      <c r="BG97" s="191"/>
      <c r="BH97" s="191"/>
      <c r="BI97" s="299"/>
      <c r="BJ97" s="192"/>
      <c r="BK97" s="192"/>
      <c r="BL97" s="192"/>
      <c r="BM97" s="192"/>
      <c r="BN97" s="192"/>
      <c r="BO97" s="192"/>
      <c r="BP97" s="192"/>
      <c r="BQ97" s="330"/>
      <c r="BR97" s="193"/>
      <c r="BS97" s="378">
        <v>0</v>
      </c>
      <c r="BT97" s="192"/>
      <c r="BU97" s="193"/>
      <c r="BV97" s="176">
        <f t="shared" si="16"/>
        <v>244</v>
      </c>
      <c r="BW97" s="494">
        <v>500</v>
      </c>
      <c r="BX97" s="495"/>
      <c r="BY97" s="331">
        <f t="shared" si="17"/>
        <v>0</v>
      </c>
    </row>
    <row r="98" spans="1:77" ht="33.75" customHeight="1" thickBot="1" x14ac:dyDescent="0.25">
      <c r="A98" s="674"/>
      <c r="B98" s="677"/>
      <c r="C98" s="668"/>
      <c r="D98" s="668"/>
      <c r="E98" s="332" t="s">
        <v>294</v>
      </c>
      <c r="F98" s="290"/>
      <c r="G98" s="190"/>
      <c r="H98" s="190">
        <v>5</v>
      </c>
      <c r="I98" s="195"/>
      <c r="J98" s="190"/>
      <c r="K98" s="195"/>
      <c r="L98" s="291">
        <v>80</v>
      </c>
      <c r="M98" s="292"/>
      <c r="N98" s="190"/>
      <c r="O98" s="190"/>
      <c r="P98" s="190"/>
      <c r="Q98" s="190"/>
      <c r="R98" s="190"/>
      <c r="S98" s="190"/>
      <c r="T98" s="195"/>
      <c r="U98" s="291"/>
      <c r="V98" s="292"/>
      <c r="W98" s="292"/>
      <c r="X98" s="190"/>
      <c r="Y98" s="496"/>
      <c r="Z98" s="190"/>
      <c r="AA98" s="190"/>
      <c r="AB98" s="190">
        <v>90</v>
      </c>
      <c r="AC98" s="195"/>
      <c r="AD98" s="195"/>
      <c r="AE98" s="290"/>
      <c r="AF98" s="190"/>
      <c r="AG98" s="333">
        <v>10</v>
      </c>
      <c r="AH98" s="292"/>
      <c r="AI98" s="334"/>
      <c r="AJ98" s="190"/>
      <c r="AK98" s="195"/>
      <c r="AL98" s="290"/>
      <c r="AM98" s="292"/>
      <c r="AN98" s="292">
        <v>0</v>
      </c>
      <c r="AO98" s="190"/>
      <c r="AP98" s="190"/>
      <c r="AQ98" s="190">
        <v>10</v>
      </c>
      <c r="AR98" s="190">
        <v>10</v>
      </c>
      <c r="AS98" s="195">
        <v>1</v>
      </c>
      <c r="AT98" s="333"/>
      <c r="AU98" s="292">
        <v>2</v>
      </c>
      <c r="AV98" s="190"/>
      <c r="AW98" s="190"/>
      <c r="AX98" s="190"/>
      <c r="AY98" s="190"/>
      <c r="AZ98" s="190"/>
      <c r="BA98" s="190"/>
      <c r="BB98" s="176"/>
      <c r="BC98" s="190"/>
      <c r="BD98" s="190"/>
      <c r="BE98" s="195"/>
      <c r="BF98" s="190"/>
      <c r="BG98" s="190"/>
      <c r="BH98" s="190"/>
      <c r="BI98" s="199"/>
      <c r="BJ98" s="194"/>
      <c r="BK98" s="194"/>
      <c r="BL98" s="194"/>
      <c r="BM98" s="194"/>
      <c r="BN98" s="194"/>
      <c r="BO98" s="194"/>
      <c r="BP98" s="194"/>
      <c r="BQ98" s="336"/>
      <c r="BR98" s="195">
        <v>0</v>
      </c>
      <c r="BS98" s="375"/>
      <c r="BT98" s="194"/>
      <c r="BU98" s="195"/>
      <c r="BV98" s="176">
        <f t="shared" si="16"/>
        <v>424</v>
      </c>
      <c r="BW98" s="494">
        <v>334</v>
      </c>
      <c r="BX98" s="495">
        <v>71</v>
      </c>
      <c r="BY98" s="331">
        <f t="shared" si="17"/>
        <v>0</v>
      </c>
    </row>
    <row r="99" spans="1:77" ht="36.6" customHeight="1" thickBot="1" x14ac:dyDescent="0.25">
      <c r="A99" s="674"/>
      <c r="B99" s="677"/>
      <c r="C99" s="668"/>
      <c r="D99" s="669"/>
      <c r="E99" s="332" t="s">
        <v>232</v>
      </c>
      <c r="F99" s="293">
        <v>50</v>
      </c>
      <c r="G99" s="197">
        <v>100</v>
      </c>
      <c r="H99" s="197"/>
      <c r="I99" s="189"/>
      <c r="J99" s="197"/>
      <c r="K99" s="189"/>
      <c r="L99" s="294"/>
      <c r="M99" s="292"/>
      <c r="N99" s="190"/>
      <c r="O99" s="190"/>
      <c r="P99" s="190"/>
      <c r="Q99" s="190"/>
      <c r="R99" s="190"/>
      <c r="S99" s="190"/>
      <c r="T99" s="195"/>
      <c r="U99" s="291"/>
      <c r="V99" s="292"/>
      <c r="W99" s="292"/>
      <c r="X99" s="190"/>
      <c r="Y99" s="190"/>
      <c r="Z99" s="190"/>
      <c r="AA99" s="190"/>
      <c r="AB99" s="190"/>
      <c r="AC99" s="195"/>
      <c r="AD99" s="195"/>
      <c r="AE99" s="290"/>
      <c r="AF99" s="190">
        <v>15</v>
      </c>
      <c r="AG99" s="333"/>
      <c r="AH99" s="292"/>
      <c r="AI99" s="334"/>
      <c r="AJ99" s="190"/>
      <c r="AK99" s="195"/>
      <c r="AL99" s="290"/>
      <c r="AM99" s="292"/>
      <c r="AN99" s="292"/>
      <c r="AO99" s="190"/>
      <c r="AP99" s="190"/>
      <c r="AQ99" s="190"/>
      <c r="AR99" s="190"/>
      <c r="AS99" s="195"/>
      <c r="AT99" s="333">
        <v>20</v>
      </c>
      <c r="AU99" s="292"/>
      <c r="AV99" s="190"/>
      <c r="AW99" s="190"/>
      <c r="AX99" s="190"/>
      <c r="AY99" s="190"/>
      <c r="AZ99" s="190"/>
      <c r="BA99" s="190"/>
      <c r="BB99" s="176"/>
      <c r="BC99" s="190"/>
      <c r="BD99" s="190"/>
      <c r="BE99" s="195">
        <v>200</v>
      </c>
      <c r="BF99" s="190"/>
      <c r="BG99" s="190"/>
      <c r="BH99" s="190"/>
      <c r="BI99" s="292"/>
      <c r="BJ99" s="196"/>
      <c r="BK99" s="196">
        <v>0</v>
      </c>
      <c r="BL99" s="196">
        <v>0</v>
      </c>
      <c r="BM99" s="196"/>
      <c r="BN99" s="196"/>
      <c r="BO99" s="196">
        <v>0</v>
      </c>
      <c r="BP99" s="196"/>
      <c r="BQ99" s="339"/>
      <c r="BR99" s="195"/>
      <c r="BS99" s="375"/>
      <c r="BT99" s="196"/>
      <c r="BU99" s="195"/>
      <c r="BV99" s="176">
        <f t="shared" si="16"/>
        <v>50</v>
      </c>
      <c r="BW99" s="497">
        <v>250</v>
      </c>
      <c r="BX99" s="498"/>
      <c r="BY99" s="331">
        <f t="shared" si="17"/>
        <v>0</v>
      </c>
    </row>
    <row r="100" spans="1:77" ht="36.75" customHeight="1" thickBot="1" x14ac:dyDescent="0.25">
      <c r="A100" s="675"/>
      <c r="B100" s="678"/>
      <c r="C100" s="558" t="s">
        <v>123</v>
      </c>
      <c r="D100" s="558" t="s">
        <v>123</v>
      </c>
      <c r="E100" s="332" t="s">
        <v>208</v>
      </c>
      <c r="F100" s="285"/>
      <c r="G100" s="361"/>
      <c r="H100" s="361"/>
      <c r="I100" s="362">
        <v>0</v>
      </c>
      <c r="J100" s="361">
        <v>0</v>
      </c>
      <c r="K100" s="362">
        <v>60</v>
      </c>
      <c r="L100" s="363"/>
      <c r="M100" s="295"/>
      <c r="N100" s="296"/>
      <c r="O100" s="296"/>
      <c r="P100" s="296"/>
      <c r="Q100" s="296"/>
      <c r="R100" s="296"/>
      <c r="S100" s="296"/>
      <c r="T100" s="297"/>
      <c r="U100" s="298"/>
      <c r="V100" s="295"/>
      <c r="W100" s="295"/>
      <c r="X100" s="296"/>
      <c r="Y100" s="296"/>
      <c r="Z100" s="296"/>
      <c r="AA100" s="296"/>
      <c r="AB100" s="296"/>
      <c r="AC100" s="297"/>
      <c r="AD100" s="297"/>
      <c r="AE100" s="340">
        <v>0</v>
      </c>
      <c r="AF100" s="296">
        <v>15</v>
      </c>
      <c r="AG100" s="351"/>
      <c r="AH100" s="295">
        <v>25</v>
      </c>
      <c r="AI100" s="388">
        <v>1</v>
      </c>
      <c r="AJ100" s="296"/>
      <c r="AK100" s="297"/>
      <c r="AL100" s="340"/>
      <c r="AM100" s="295"/>
      <c r="AN100" s="295"/>
      <c r="AO100" s="296"/>
      <c r="AP100" s="296"/>
      <c r="AQ100" s="296"/>
      <c r="AR100" s="296"/>
      <c r="AS100" s="297"/>
      <c r="AT100" s="351"/>
      <c r="AU100" s="295"/>
      <c r="AV100" s="296"/>
      <c r="AW100" s="296"/>
      <c r="AX100" s="296"/>
      <c r="AY100" s="296"/>
      <c r="AZ100" s="296"/>
      <c r="BA100" s="296"/>
      <c r="BB100" s="187"/>
      <c r="BC100" s="296"/>
      <c r="BD100" s="296"/>
      <c r="BE100" s="297"/>
      <c r="BF100" s="296"/>
      <c r="BG100" s="197"/>
      <c r="BH100" s="296"/>
      <c r="BI100" s="295"/>
      <c r="BJ100" s="188"/>
      <c r="BK100" s="188"/>
      <c r="BL100" s="188"/>
      <c r="BM100" s="188"/>
      <c r="BN100" s="188">
        <v>0</v>
      </c>
      <c r="BO100" s="188"/>
      <c r="BP100" s="188">
        <v>0</v>
      </c>
      <c r="BQ100" s="345"/>
      <c r="BR100" s="297"/>
      <c r="BS100" s="434"/>
      <c r="BT100" s="376">
        <v>0</v>
      </c>
      <c r="BU100" s="297">
        <v>0</v>
      </c>
      <c r="BV100" s="176">
        <f t="shared" si="16"/>
        <v>0</v>
      </c>
      <c r="BW100" s="509">
        <v>250</v>
      </c>
      <c r="BX100" s="515" t="s">
        <v>85</v>
      </c>
      <c r="BY100" s="331">
        <f>BD100+BO100*5+I100*5+BJ100</f>
        <v>0</v>
      </c>
    </row>
    <row r="101" spans="1:77" s="592" customFormat="1" ht="39.950000000000003" customHeight="1" thickBot="1" x14ac:dyDescent="0.25">
      <c r="A101" s="670" t="s">
        <v>162</v>
      </c>
      <c r="B101" s="671"/>
      <c r="C101" s="671"/>
      <c r="D101" s="671"/>
      <c r="E101" s="672"/>
      <c r="F101" s="605">
        <f t="shared" ref="F101:AJ101" si="22">F87+F88+F89+F90+F91+F96+F97+F98+F99+F100+F92+F93+F94+F95</f>
        <v>150</v>
      </c>
      <c r="G101" s="605">
        <f t="shared" si="22"/>
        <v>300</v>
      </c>
      <c r="H101" s="606">
        <f t="shared" si="22"/>
        <v>10</v>
      </c>
      <c r="I101" s="605">
        <f t="shared" si="22"/>
        <v>0</v>
      </c>
      <c r="J101" s="605">
        <f t="shared" si="22"/>
        <v>0</v>
      </c>
      <c r="K101" s="607">
        <f t="shared" si="22"/>
        <v>60</v>
      </c>
      <c r="L101" s="608">
        <f t="shared" si="22"/>
        <v>80</v>
      </c>
      <c r="M101" s="572">
        <f t="shared" si="22"/>
        <v>0</v>
      </c>
      <c r="N101" s="573">
        <f t="shared" si="22"/>
        <v>0</v>
      </c>
      <c r="O101" s="573">
        <f t="shared" si="22"/>
        <v>0</v>
      </c>
      <c r="P101" s="573">
        <f t="shared" si="22"/>
        <v>20</v>
      </c>
      <c r="Q101" s="573">
        <f t="shared" si="22"/>
        <v>0</v>
      </c>
      <c r="R101" s="573">
        <f t="shared" si="22"/>
        <v>16</v>
      </c>
      <c r="S101" s="573">
        <f t="shared" si="22"/>
        <v>75</v>
      </c>
      <c r="T101" s="579">
        <f t="shared" si="22"/>
        <v>0</v>
      </c>
      <c r="U101" s="595">
        <f t="shared" si="22"/>
        <v>75</v>
      </c>
      <c r="V101" s="601">
        <f t="shared" si="22"/>
        <v>112.5</v>
      </c>
      <c r="W101" s="599">
        <f t="shared" si="22"/>
        <v>0</v>
      </c>
      <c r="X101" s="601">
        <f t="shared" si="22"/>
        <v>0</v>
      </c>
      <c r="Y101" s="601">
        <f t="shared" si="22"/>
        <v>0</v>
      </c>
      <c r="Z101" s="599">
        <f t="shared" si="22"/>
        <v>0</v>
      </c>
      <c r="AA101" s="601">
        <f t="shared" si="22"/>
        <v>25</v>
      </c>
      <c r="AB101" s="599">
        <f t="shared" si="22"/>
        <v>120</v>
      </c>
      <c r="AC101" s="599">
        <f t="shared" si="22"/>
        <v>0</v>
      </c>
      <c r="AD101" s="579">
        <f t="shared" si="22"/>
        <v>0</v>
      </c>
      <c r="AE101" s="573">
        <f t="shared" si="22"/>
        <v>20</v>
      </c>
      <c r="AF101" s="573">
        <f t="shared" si="22"/>
        <v>60</v>
      </c>
      <c r="AG101" s="595">
        <f>AG87+AG88+AG89+AG90+AG91+AG96+AG97+AG98+AG99+AG100+AG92+AG93+AG94+AG95</f>
        <v>42</v>
      </c>
      <c r="AH101" s="572">
        <f t="shared" si="22"/>
        <v>70</v>
      </c>
      <c r="AI101" s="573">
        <f t="shared" si="22"/>
        <v>1</v>
      </c>
      <c r="AJ101" s="573">
        <f t="shared" si="22"/>
        <v>17.5</v>
      </c>
      <c r="AK101" s="579">
        <v>20</v>
      </c>
      <c r="AL101" s="573">
        <f>AL87+AL88+AL89+AL90+AL91+AL96+AL97+AL98+AL99+AL100+AL92+AL93+AL94+AL95</f>
        <v>340</v>
      </c>
      <c r="AM101" s="573">
        <f>AM87+AM88+AM89+AM90+AM92+AM91+AM93+AM94+AM95+AM96+AM97+AM98+AM99+AM100</f>
        <v>0</v>
      </c>
      <c r="AN101" s="573">
        <f>AN87+AN88+AN89+AN90+AN91+AN92+AN93+AN94+AN95+AN96+AN97+AN98+AN99+AN100</f>
        <v>100</v>
      </c>
      <c r="AO101" s="573">
        <f t="shared" ref="AO101:AU101" si="23">AO87+AO88+AO89+AO90+AO91+AO96+AO97+AO98+AO99+AO100+AO92+AO93+AO94+AO95</f>
        <v>0</v>
      </c>
      <c r="AP101" s="609">
        <f t="shared" si="23"/>
        <v>14</v>
      </c>
      <c r="AQ101" s="573">
        <f t="shared" si="23"/>
        <v>35</v>
      </c>
      <c r="AR101" s="573">
        <f t="shared" si="23"/>
        <v>45</v>
      </c>
      <c r="AS101" s="573">
        <f t="shared" si="23"/>
        <v>9</v>
      </c>
      <c r="AT101" s="595">
        <f t="shared" si="23"/>
        <v>40</v>
      </c>
      <c r="AU101" s="595">
        <f t="shared" si="23"/>
        <v>7</v>
      </c>
      <c r="AV101" s="573">
        <v>0.2</v>
      </c>
      <c r="AW101" s="573">
        <v>0.3</v>
      </c>
      <c r="AX101" s="573">
        <v>2</v>
      </c>
      <c r="AY101" s="573">
        <v>0.5</v>
      </c>
      <c r="AZ101" s="573">
        <f t="shared" ref="AZ101:BU101" si="24">AZ87+AZ88+AZ89+AZ90+AZ91+AZ96+AZ97+AZ98+AZ99+AZ100+AZ92+AZ93+AZ94+AZ95</f>
        <v>1.5</v>
      </c>
      <c r="BA101" s="573">
        <f t="shared" si="24"/>
        <v>0</v>
      </c>
      <c r="BB101" s="594">
        <f t="shared" si="24"/>
        <v>0</v>
      </c>
      <c r="BC101" s="573">
        <f t="shared" si="24"/>
        <v>1</v>
      </c>
      <c r="BD101" s="573">
        <f t="shared" si="24"/>
        <v>200</v>
      </c>
      <c r="BE101" s="595">
        <f t="shared" si="24"/>
        <v>200</v>
      </c>
      <c r="BF101" s="575">
        <f t="shared" si="24"/>
        <v>8</v>
      </c>
      <c r="BG101" s="578">
        <f t="shared" si="24"/>
        <v>8</v>
      </c>
      <c r="BH101" s="573">
        <f t="shared" si="24"/>
        <v>4</v>
      </c>
      <c r="BI101" s="573">
        <f t="shared" si="24"/>
        <v>0</v>
      </c>
      <c r="BJ101" s="573">
        <f t="shared" si="24"/>
        <v>0</v>
      </c>
      <c r="BK101" s="575">
        <f t="shared" si="24"/>
        <v>25</v>
      </c>
      <c r="BL101" s="574">
        <f t="shared" si="24"/>
        <v>100</v>
      </c>
      <c r="BM101" s="574">
        <f t="shared" si="24"/>
        <v>0</v>
      </c>
      <c r="BN101" s="586">
        <f t="shared" si="24"/>
        <v>20</v>
      </c>
      <c r="BO101" s="573">
        <f t="shared" si="24"/>
        <v>30</v>
      </c>
      <c r="BP101" s="573">
        <f t="shared" si="24"/>
        <v>3</v>
      </c>
      <c r="BQ101" s="587">
        <f t="shared" si="24"/>
        <v>0</v>
      </c>
      <c r="BR101" s="610">
        <f t="shared" si="24"/>
        <v>0</v>
      </c>
      <c r="BS101" s="610">
        <f t="shared" si="24"/>
        <v>0</v>
      </c>
      <c r="BT101" s="610">
        <f t="shared" si="24"/>
        <v>0</v>
      </c>
      <c r="BU101" s="611">
        <f t="shared" si="24"/>
        <v>0</v>
      </c>
      <c r="BV101" s="588">
        <f>SUM(L101,M101,N101,O101,Q101,R101,S101,T101,U101)*5+SUM(AL101,AM101,AN101,AO101,AP101,AQ101,AR101)+AS101*4+AT101*2.5+BA101/0.75+BB101</f>
        <v>1900</v>
      </c>
      <c r="BW101" s="589"/>
      <c r="BX101" s="598"/>
      <c r="BY101" s="591">
        <f t="shared" si="17"/>
        <v>350</v>
      </c>
    </row>
    <row r="102" spans="1:77" ht="58.15" customHeight="1" thickBot="1" x14ac:dyDescent="0.25">
      <c r="A102" s="673" t="s">
        <v>79</v>
      </c>
      <c r="B102" s="676">
        <f>ДатаНачала+6</f>
        <v>44507</v>
      </c>
      <c r="C102" s="684" t="s">
        <v>64</v>
      </c>
      <c r="D102" s="685"/>
      <c r="E102" s="332" t="s">
        <v>296</v>
      </c>
      <c r="F102" s="560"/>
      <c r="G102" s="286"/>
      <c r="H102" s="286">
        <v>3</v>
      </c>
      <c r="I102" s="287"/>
      <c r="J102" s="286"/>
      <c r="K102" s="287"/>
      <c r="L102" s="288"/>
      <c r="M102" s="289"/>
      <c r="N102" s="286"/>
      <c r="O102" s="286"/>
      <c r="P102" s="286"/>
      <c r="Q102" s="286">
        <v>85</v>
      </c>
      <c r="R102" s="286"/>
      <c r="S102" s="286"/>
      <c r="T102" s="287"/>
      <c r="U102" s="288"/>
      <c r="V102" s="289"/>
      <c r="W102" s="289"/>
      <c r="X102" s="286"/>
      <c r="Y102" s="286">
        <v>0</v>
      </c>
      <c r="Z102" s="286">
        <v>0</v>
      </c>
      <c r="AA102" s="286"/>
      <c r="AB102" s="286"/>
      <c r="AC102" s="287"/>
      <c r="AD102" s="287"/>
      <c r="AE102" s="303">
        <v>0</v>
      </c>
      <c r="AF102" s="286"/>
      <c r="AG102" s="328"/>
      <c r="AH102" s="289"/>
      <c r="AI102" s="355"/>
      <c r="AJ102" s="286"/>
      <c r="AK102" s="328"/>
      <c r="AL102" s="289"/>
      <c r="AM102" s="289"/>
      <c r="AN102" s="289"/>
      <c r="AO102" s="286"/>
      <c r="AP102" s="286"/>
      <c r="AQ102" s="190"/>
      <c r="AR102" s="190"/>
      <c r="AS102" s="193"/>
      <c r="AT102" s="328">
        <v>20</v>
      </c>
      <c r="AU102" s="289"/>
      <c r="AV102" s="286"/>
      <c r="AW102" s="286"/>
      <c r="AX102" s="286"/>
      <c r="AY102" s="286"/>
      <c r="AZ102" s="286"/>
      <c r="BA102" s="286"/>
      <c r="BB102" s="184"/>
      <c r="BC102" s="286"/>
      <c r="BD102" s="286"/>
      <c r="BE102" s="287"/>
      <c r="BF102" s="286"/>
      <c r="BG102" s="191"/>
      <c r="BH102" s="191"/>
      <c r="BI102" s="299"/>
      <c r="BJ102" s="192"/>
      <c r="BK102" s="435">
        <v>25</v>
      </c>
      <c r="BL102" s="436">
        <v>100</v>
      </c>
      <c r="BM102" s="436"/>
      <c r="BN102" s="436">
        <v>20</v>
      </c>
      <c r="BO102" s="192">
        <v>30</v>
      </c>
      <c r="BP102" s="192">
        <v>3</v>
      </c>
      <c r="BQ102" s="330"/>
      <c r="BR102" s="193"/>
      <c r="BS102" s="437"/>
      <c r="BT102" s="299"/>
      <c r="BU102" s="193"/>
      <c r="BV102" s="176">
        <f t="shared" si="16"/>
        <v>475</v>
      </c>
      <c r="BW102" s="505">
        <v>325</v>
      </c>
      <c r="BX102" s="506">
        <v>69</v>
      </c>
      <c r="BY102" s="331">
        <f t="shared" si="17"/>
        <v>150</v>
      </c>
    </row>
    <row r="103" spans="1:77" ht="29.25" customHeight="1" thickBot="1" x14ac:dyDescent="0.25">
      <c r="A103" s="674"/>
      <c r="B103" s="677"/>
      <c r="C103" s="686"/>
      <c r="D103" s="687"/>
      <c r="E103" s="332" t="s">
        <v>263</v>
      </c>
      <c r="F103" s="290"/>
      <c r="G103" s="190"/>
      <c r="H103" s="190"/>
      <c r="I103" s="195"/>
      <c r="J103" s="190"/>
      <c r="K103" s="195"/>
      <c r="L103" s="291"/>
      <c r="M103" s="292"/>
      <c r="N103" s="190"/>
      <c r="O103" s="190"/>
      <c r="P103" s="190"/>
      <c r="Q103" s="190"/>
      <c r="R103" s="190"/>
      <c r="S103" s="190"/>
      <c r="T103" s="195"/>
      <c r="U103" s="291"/>
      <c r="V103" s="292"/>
      <c r="W103" s="292"/>
      <c r="X103" s="190"/>
      <c r="Y103" s="190"/>
      <c r="Z103" s="190"/>
      <c r="AA103" s="190"/>
      <c r="AB103" s="190"/>
      <c r="AC103" s="195"/>
      <c r="AD103" s="195"/>
      <c r="AE103" s="290"/>
      <c r="AF103" s="190"/>
      <c r="AG103" s="333"/>
      <c r="AH103" s="292">
        <v>25</v>
      </c>
      <c r="AI103" s="334"/>
      <c r="AJ103" s="190"/>
      <c r="AK103" s="195"/>
      <c r="AL103" s="290"/>
      <c r="AM103" s="292"/>
      <c r="AN103" s="292"/>
      <c r="AO103" s="190"/>
      <c r="AP103" s="190"/>
      <c r="AQ103" s="190"/>
      <c r="AR103" s="190"/>
      <c r="AS103" s="195"/>
      <c r="AT103" s="333">
        <v>0</v>
      </c>
      <c r="AU103" s="292"/>
      <c r="AV103" s="190"/>
      <c r="AW103" s="190"/>
      <c r="AX103" s="190"/>
      <c r="AY103" s="190"/>
      <c r="AZ103" s="190"/>
      <c r="BA103" s="190"/>
      <c r="BB103" s="176"/>
      <c r="BC103" s="190">
        <v>1</v>
      </c>
      <c r="BD103" s="190">
        <v>200</v>
      </c>
      <c r="BE103" s="195"/>
      <c r="BF103" s="190"/>
      <c r="BG103" s="190"/>
      <c r="BH103" s="190"/>
      <c r="BI103" s="292"/>
      <c r="BJ103" s="196">
        <v>0</v>
      </c>
      <c r="BK103" s="386">
        <v>0</v>
      </c>
      <c r="BL103" s="367"/>
      <c r="BM103" s="301">
        <v>0</v>
      </c>
      <c r="BN103" s="395">
        <v>0</v>
      </c>
      <c r="BO103" s="196"/>
      <c r="BP103" s="196"/>
      <c r="BQ103" s="339"/>
      <c r="BR103" s="195">
        <v>0</v>
      </c>
      <c r="BS103" s="375"/>
      <c r="BT103" s="292"/>
      <c r="BU103" s="195"/>
      <c r="BV103" s="176">
        <f t="shared" si="16"/>
        <v>0</v>
      </c>
      <c r="BW103" s="497"/>
      <c r="BX103" s="498"/>
      <c r="BY103" s="331">
        <f t="shared" si="17"/>
        <v>200</v>
      </c>
    </row>
    <row r="104" spans="1:77" ht="41.45" customHeight="1" thickBot="1" x14ac:dyDescent="0.25">
      <c r="A104" s="674"/>
      <c r="B104" s="677"/>
      <c r="C104" s="686"/>
      <c r="D104" s="687"/>
      <c r="E104" s="332" t="s">
        <v>190</v>
      </c>
      <c r="F104" s="290">
        <v>50</v>
      </c>
      <c r="G104" s="190">
        <v>100</v>
      </c>
      <c r="H104" s="190"/>
      <c r="I104" s="195"/>
      <c r="J104" s="190"/>
      <c r="K104" s="195"/>
      <c r="L104" s="291"/>
      <c r="M104" s="292"/>
      <c r="N104" s="190"/>
      <c r="O104" s="190"/>
      <c r="P104" s="190"/>
      <c r="Q104" s="190"/>
      <c r="R104" s="190"/>
      <c r="S104" s="190"/>
      <c r="T104" s="195"/>
      <c r="U104" s="291"/>
      <c r="V104" s="292"/>
      <c r="W104" s="292"/>
      <c r="X104" s="190"/>
      <c r="Y104" s="190"/>
      <c r="Z104" s="190"/>
      <c r="AA104" s="190"/>
      <c r="AB104" s="190"/>
      <c r="AC104" s="195"/>
      <c r="AD104" s="541">
        <v>0</v>
      </c>
      <c r="AE104" s="290">
        <v>0</v>
      </c>
      <c r="AF104" s="190">
        <v>15</v>
      </c>
      <c r="AG104" s="333"/>
      <c r="AH104" s="292"/>
      <c r="AI104" s="334"/>
      <c r="AJ104" s="190"/>
      <c r="AK104" s="195"/>
      <c r="AL104" s="290"/>
      <c r="AM104" s="292"/>
      <c r="AN104" s="292"/>
      <c r="AO104" s="190"/>
      <c r="AP104" s="190"/>
      <c r="AQ104" s="190"/>
      <c r="AR104" s="190"/>
      <c r="AS104" s="195"/>
      <c r="AT104" s="333"/>
      <c r="AU104" s="292"/>
      <c r="AV104" s="190"/>
      <c r="AW104" s="190"/>
      <c r="AX104" s="190"/>
      <c r="AY104" s="190"/>
      <c r="AZ104" s="338">
        <v>1.5</v>
      </c>
      <c r="BA104" s="190"/>
      <c r="BB104" s="176"/>
      <c r="BC104" s="190"/>
      <c r="BD104" s="190"/>
      <c r="BE104" s="195"/>
      <c r="BF104" s="190"/>
      <c r="BG104" s="190"/>
      <c r="BH104" s="190"/>
      <c r="BI104" s="199"/>
      <c r="BJ104" s="194"/>
      <c r="BK104" s="383"/>
      <c r="BL104" s="283"/>
      <c r="BM104" s="283"/>
      <c r="BN104" s="283"/>
      <c r="BO104" s="194"/>
      <c r="BP104" s="194"/>
      <c r="BQ104" s="336"/>
      <c r="BR104" s="195"/>
      <c r="BS104" s="375"/>
      <c r="BT104" s="292"/>
      <c r="BU104" s="195"/>
      <c r="BV104" s="176">
        <f t="shared" si="16"/>
        <v>0</v>
      </c>
      <c r="BW104" s="497">
        <v>250</v>
      </c>
      <c r="BX104" s="498">
        <v>0</v>
      </c>
      <c r="BY104" s="331">
        <f t="shared" si="17"/>
        <v>0</v>
      </c>
    </row>
    <row r="105" spans="1:77" ht="27.75" customHeight="1" thickBot="1" x14ac:dyDescent="0.25">
      <c r="A105" s="674"/>
      <c r="B105" s="677"/>
      <c r="C105" s="688"/>
      <c r="D105" s="689"/>
      <c r="E105" s="332" t="s">
        <v>228</v>
      </c>
      <c r="F105" s="293"/>
      <c r="G105" s="197"/>
      <c r="H105" s="197"/>
      <c r="I105" s="189"/>
      <c r="J105" s="197"/>
      <c r="K105" s="189"/>
      <c r="L105" s="294"/>
      <c r="M105" s="295"/>
      <c r="N105" s="296"/>
      <c r="O105" s="296"/>
      <c r="P105" s="296"/>
      <c r="Q105" s="296"/>
      <c r="R105" s="296"/>
      <c r="S105" s="296"/>
      <c r="T105" s="297"/>
      <c r="U105" s="298"/>
      <c r="V105" s="295"/>
      <c r="W105" s="295"/>
      <c r="X105" s="296"/>
      <c r="Y105" s="296"/>
      <c r="Z105" s="296"/>
      <c r="AA105" s="361">
        <v>25</v>
      </c>
      <c r="AB105" s="296"/>
      <c r="AC105" s="297"/>
      <c r="AD105" s="297"/>
      <c r="AE105" s="340"/>
      <c r="AF105" s="296"/>
      <c r="AG105" s="351"/>
      <c r="AH105" s="295"/>
      <c r="AI105" s="352"/>
      <c r="AJ105" s="296"/>
      <c r="AK105" s="297"/>
      <c r="AL105" s="340"/>
      <c r="AM105" s="295"/>
      <c r="AN105" s="295"/>
      <c r="AO105" s="296"/>
      <c r="AP105" s="296"/>
      <c r="AQ105" s="296"/>
      <c r="AR105" s="296"/>
      <c r="AS105" s="297"/>
      <c r="AT105" s="351"/>
      <c r="AU105" s="295"/>
      <c r="AV105" s="296"/>
      <c r="AW105" s="296"/>
      <c r="AX105" s="296"/>
      <c r="AY105" s="296"/>
      <c r="AZ105" s="438"/>
      <c r="BA105" s="296"/>
      <c r="BB105" s="187"/>
      <c r="BC105" s="296"/>
      <c r="BD105" s="296">
        <v>0</v>
      </c>
      <c r="BE105" s="297"/>
      <c r="BF105" s="197"/>
      <c r="BG105" s="197"/>
      <c r="BH105" s="197"/>
      <c r="BI105" s="190"/>
      <c r="BJ105" s="376">
        <v>0</v>
      </c>
      <c r="BK105" s="190">
        <v>0</v>
      </c>
      <c r="BL105" s="433">
        <v>0</v>
      </c>
      <c r="BM105" s="433"/>
      <c r="BN105" s="433"/>
      <c r="BO105" s="376"/>
      <c r="BP105" s="376"/>
      <c r="BQ105" s="377">
        <v>0</v>
      </c>
      <c r="BR105" s="297"/>
      <c r="BS105" s="375"/>
      <c r="BT105" s="295"/>
      <c r="BU105" s="189"/>
      <c r="BV105" s="176">
        <f t="shared" si="16"/>
        <v>0</v>
      </c>
      <c r="BW105" s="514"/>
      <c r="BX105" s="515"/>
      <c r="BY105" s="331">
        <f t="shared" si="17"/>
        <v>0</v>
      </c>
    </row>
    <row r="106" spans="1:77" ht="39.75" customHeight="1" thickBot="1" x14ac:dyDescent="0.25">
      <c r="A106" s="674"/>
      <c r="B106" s="677"/>
      <c r="C106" s="679" t="s">
        <v>65</v>
      </c>
      <c r="D106" s="371" t="s">
        <v>67</v>
      </c>
      <c r="E106" s="337" t="s">
        <v>253</v>
      </c>
      <c r="F106" s="299"/>
      <c r="G106" s="191"/>
      <c r="H106" s="191"/>
      <c r="I106" s="193"/>
      <c r="J106" s="191">
        <v>0</v>
      </c>
      <c r="K106" s="193"/>
      <c r="L106" s="300"/>
      <c r="M106" s="289"/>
      <c r="N106" s="286"/>
      <c r="O106" s="286"/>
      <c r="P106" s="286"/>
      <c r="Q106" s="286"/>
      <c r="R106" s="286"/>
      <c r="S106" s="286"/>
      <c r="T106" s="287"/>
      <c r="U106" s="288"/>
      <c r="V106" s="289"/>
      <c r="W106" s="289"/>
      <c r="X106" s="286"/>
      <c r="Y106" s="286"/>
      <c r="Z106" s="286"/>
      <c r="AA106" s="286"/>
      <c r="AB106" s="286"/>
      <c r="AC106" s="287">
        <v>0</v>
      </c>
      <c r="AD106" s="287"/>
      <c r="AE106" s="303"/>
      <c r="AF106" s="286"/>
      <c r="AG106" s="328">
        <v>8</v>
      </c>
      <c r="AH106" s="289"/>
      <c r="AI106" s="355"/>
      <c r="AJ106" s="286"/>
      <c r="AK106" s="287"/>
      <c r="AL106" s="303"/>
      <c r="AM106" s="289"/>
      <c r="AN106" s="289"/>
      <c r="AO106" s="286">
        <v>60</v>
      </c>
      <c r="AP106" s="286"/>
      <c r="AQ106" s="286">
        <v>5</v>
      </c>
      <c r="AR106" s="286">
        <v>5</v>
      </c>
      <c r="AS106" s="287">
        <v>0</v>
      </c>
      <c r="AT106" s="328">
        <v>10</v>
      </c>
      <c r="AU106" s="289"/>
      <c r="AV106" s="286"/>
      <c r="AW106" s="286"/>
      <c r="AX106" s="286"/>
      <c r="AY106" s="286">
        <v>0.5</v>
      </c>
      <c r="AZ106" s="439"/>
      <c r="BA106" s="286"/>
      <c r="BB106" s="184"/>
      <c r="BC106" s="286"/>
      <c r="BD106" s="286"/>
      <c r="BE106" s="287"/>
      <c r="BF106" s="191"/>
      <c r="BG106" s="191"/>
      <c r="BH106" s="191"/>
      <c r="BI106" s="299">
        <v>0</v>
      </c>
      <c r="BJ106" s="397"/>
      <c r="BK106" s="397">
        <v>0</v>
      </c>
      <c r="BL106" s="440">
        <v>0</v>
      </c>
      <c r="BM106" s="397">
        <v>0</v>
      </c>
      <c r="BN106" s="397"/>
      <c r="BO106" s="397"/>
      <c r="BP106" s="397"/>
      <c r="BQ106" s="398"/>
      <c r="BR106" s="287"/>
      <c r="BS106" s="375"/>
      <c r="BT106" s="397"/>
      <c r="BU106" s="193"/>
      <c r="BV106" s="176">
        <f t="shared" si="16"/>
        <v>95</v>
      </c>
      <c r="BW106" s="517">
        <v>110</v>
      </c>
      <c r="BX106" s="506">
        <v>0</v>
      </c>
      <c r="BY106" s="331">
        <f t="shared" si="17"/>
        <v>0</v>
      </c>
    </row>
    <row r="107" spans="1:77" ht="36" customHeight="1" thickBot="1" x14ac:dyDescent="0.25">
      <c r="A107" s="674"/>
      <c r="B107" s="677"/>
      <c r="C107" s="680"/>
      <c r="D107" s="347" t="s">
        <v>68</v>
      </c>
      <c r="E107" s="392" t="s">
        <v>239</v>
      </c>
      <c r="F107" s="292"/>
      <c r="G107" s="190"/>
      <c r="H107" s="190"/>
      <c r="I107" s="195"/>
      <c r="J107" s="190">
        <v>0</v>
      </c>
      <c r="K107" s="195"/>
      <c r="L107" s="291"/>
      <c r="M107" s="292"/>
      <c r="N107" s="190"/>
      <c r="O107" s="190"/>
      <c r="P107" s="190"/>
      <c r="Q107" s="190"/>
      <c r="R107" s="190">
        <v>0</v>
      </c>
      <c r="S107" s="190"/>
      <c r="T107" s="195">
        <v>0</v>
      </c>
      <c r="U107" s="291"/>
      <c r="V107" s="292"/>
      <c r="W107" s="292"/>
      <c r="X107" s="190"/>
      <c r="Y107" s="190"/>
      <c r="Z107" s="190"/>
      <c r="AA107" s="190"/>
      <c r="AB107" s="190"/>
      <c r="AC107" s="195"/>
      <c r="AD107" s="195"/>
      <c r="AE107" s="290"/>
      <c r="AF107" s="190"/>
      <c r="AG107" s="333">
        <v>3</v>
      </c>
      <c r="AH107" s="292"/>
      <c r="AI107" s="334"/>
      <c r="AJ107" s="190">
        <v>0</v>
      </c>
      <c r="AK107" s="195"/>
      <c r="AL107" s="290">
        <v>100</v>
      </c>
      <c r="AM107" s="292">
        <v>52</v>
      </c>
      <c r="AN107" s="292">
        <v>70</v>
      </c>
      <c r="AO107" s="190"/>
      <c r="AP107" s="190"/>
      <c r="AQ107" s="190">
        <v>10</v>
      </c>
      <c r="AR107" s="190">
        <v>10</v>
      </c>
      <c r="AS107" s="195">
        <v>2</v>
      </c>
      <c r="AT107" s="333"/>
      <c r="AU107" s="292"/>
      <c r="AV107" s="190"/>
      <c r="AW107" s="190"/>
      <c r="AX107" s="190"/>
      <c r="AY107" s="190"/>
      <c r="AZ107" s="338"/>
      <c r="BA107" s="190"/>
      <c r="BB107" s="176">
        <v>0</v>
      </c>
      <c r="BC107" s="190"/>
      <c r="BD107" s="190"/>
      <c r="BE107" s="195"/>
      <c r="BF107" s="190"/>
      <c r="BG107" s="190"/>
      <c r="BH107" s="190"/>
      <c r="BI107" s="292"/>
      <c r="BJ107" s="196"/>
      <c r="BK107" s="196"/>
      <c r="BL107" s="196"/>
      <c r="BM107" s="196"/>
      <c r="BN107" s="196"/>
      <c r="BO107" s="196"/>
      <c r="BP107" s="196"/>
      <c r="BQ107" s="339"/>
      <c r="BR107" s="195"/>
      <c r="BS107" s="378">
        <v>0</v>
      </c>
      <c r="BT107" s="196"/>
      <c r="BU107" s="195"/>
      <c r="BV107" s="176">
        <f t="shared" si="16"/>
        <v>250</v>
      </c>
      <c r="BW107" s="497">
        <v>500</v>
      </c>
      <c r="BX107" s="498"/>
      <c r="BY107" s="331">
        <f t="shared" si="17"/>
        <v>0</v>
      </c>
    </row>
    <row r="108" spans="1:77" ht="54" customHeight="1" thickBot="1" x14ac:dyDescent="0.25">
      <c r="A108" s="674"/>
      <c r="B108" s="677"/>
      <c r="C108" s="680"/>
      <c r="D108" s="682" t="s">
        <v>69</v>
      </c>
      <c r="E108" s="337" t="s">
        <v>297</v>
      </c>
      <c r="F108" s="292"/>
      <c r="G108" s="190"/>
      <c r="H108" s="190">
        <v>2</v>
      </c>
      <c r="I108" s="195"/>
      <c r="J108" s="190"/>
      <c r="K108" s="195"/>
      <c r="L108" s="291"/>
      <c r="M108" s="292"/>
      <c r="N108" s="190"/>
      <c r="O108" s="190"/>
      <c r="P108" s="190"/>
      <c r="Q108" s="190"/>
      <c r="R108" s="190"/>
      <c r="S108" s="190"/>
      <c r="T108" s="195"/>
      <c r="U108" s="291"/>
      <c r="V108" s="292">
        <v>112.5</v>
      </c>
      <c r="W108" s="292"/>
      <c r="X108" s="190"/>
      <c r="Y108" s="190"/>
      <c r="Z108" s="190"/>
      <c r="AA108" s="190"/>
      <c r="AB108" s="190"/>
      <c r="AC108" s="195"/>
      <c r="AD108" s="195"/>
      <c r="AE108" s="290"/>
      <c r="AF108" s="190"/>
      <c r="AG108" s="333"/>
      <c r="AH108" s="292"/>
      <c r="AI108" s="334"/>
      <c r="AJ108" s="190"/>
      <c r="AK108" s="195"/>
      <c r="AL108" s="290">
        <v>300</v>
      </c>
      <c r="AM108" s="292"/>
      <c r="AN108" s="292"/>
      <c r="AO108" s="190"/>
      <c r="AP108" s="190"/>
      <c r="AQ108" s="190">
        <v>23</v>
      </c>
      <c r="AR108" s="190">
        <v>10</v>
      </c>
      <c r="AS108" s="195">
        <v>2</v>
      </c>
      <c r="AT108" s="333"/>
      <c r="AU108" s="292">
        <v>2</v>
      </c>
      <c r="AV108" s="190"/>
      <c r="AW108" s="190"/>
      <c r="AX108" s="190"/>
      <c r="AY108" s="190"/>
      <c r="AZ108" s="338"/>
      <c r="BA108" s="190"/>
      <c r="BB108" s="176"/>
      <c r="BC108" s="190"/>
      <c r="BD108" s="190"/>
      <c r="BE108" s="195"/>
      <c r="BF108" s="190"/>
      <c r="BG108" s="190"/>
      <c r="BH108" s="190"/>
      <c r="BI108" s="292"/>
      <c r="BJ108" s="196"/>
      <c r="BK108" s="194"/>
      <c r="BL108" s="194"/>
      <c r="BM108" s="194"/>
      <c r="BN108" s="194"/>
      <c r="BO108" s="194"/>
      <c r="BP108" s="194"/>
      <c r="BQ108" s="336"/>
      <c r="BR108" s="193">
        <v>0</v>
      </c>
      <c r="BS108" s="375"/>
      <c r="BT108" s="194"/>
      <c r="BU108" s="195"/>
      <c r="BV108" s="176">
        <f t="shared" ref="BV108:BV117" si="25">SUM(L108,M108,N108,O108,Q108,R108,S108,T108,U108)*5+SUM(AL108,AM108,AN108,AO108,AP108,AQ108,AR108)+AS108*4+AT108*2.5+BA108/0.75+BB108</f>
        <v>341</v>
      </c>
      <c r="BW108" s="497">
        <v>262</v>
      </c>
      <c r="BX108" s="498">
        <v>52</v>
      </c>
      <c r="BY108" s="331">
        <f t="shared" ref="BY108:BY117" si="26">BD108+BO108*5+I108*5+BJ108</f>
        <v>0</v>
      </c>
    </row>
    <row r="109" spans="1:77" ht="34.5" customHeight="1" thickBot="1" x14ac:dyDescent="0.25">
      <c r="A109" s="674"/>
      <c r="B109" s="677"/>
      <c r="C109" s="680"/>
      <c r="D109" s="683"/>
      <c r="E109" s="337" t="s">
        <v>251</v>
      </c>
      <c r="F109" s="292"/>
      <c r="G109" s="190"/>
      <c r="H109" s="190">
        <v>4</v>
      </c>
      <c r="I109" s="195"/>
      <c r="J109" s="190"/>
      <c r="K109" s="195"/>
      <c r="L109" s="291"/>
      <c r="M109" s="292"/>
      <c r="N109" s="190"/>
      <c r="O109" s="190"/>
      <c r="P109" s="190"/>
      <c r="Q109" s="190"/>
      <c r="R109" s="190"/>
      <c r="S109" s="190"/>
      <c r="T109" s="195"/>
      <c r="U109" s="291"/>
      <c r="V109" s="301"/>
      <c r="W109" s="367"/>
      <c r="X109" s="190"/>
      <c r="Y109" s="190"/>
      <c r="Z109" s="190"/>
      <c r="AA109" s="190"/>
      <c r="AB109" s="190"/>
      <c r="AC109" s="195"/>
      <c r="AD109" s="195"/>
      <c r="AE109" s="290"/>
      <c r="AF109" s="190">
        <v>15</v>
      </c>
      <c r="AG109" s="333">
        <v>5</v>
      </c>
      <c r="AH109" s="292"/>
      <c r="AI109" s="334"/>
      <c r="AJ109" s="190"/>
      <c r="AK109" s="195"/>
      <c r="AL109" s="290">
        <v>0</v>
      </c>
      <c r="AM109" s="292"/>
      <c r="AN109" s="292"/>
      <c r="AO109" s="190"/>
      <c r="AP109" s="190"/>
      <c r="AQ109" s="190">
        <v>0</v>
      </c>
      <c r="AR109" s="190">
        <v>0</v>
      </c>
      <c r="AS109" s="195"/>
      <c r="AT109" s="333"/>
      <c r="AU109" s="292"/>
      <c r="AV109" s="190"/>
      <c r="AW109" s="190"/>
      <c r="AX109" s="190"/>
      <c r="AY109" s="190"/>
      <c r="AZ109" s="338"/>
      <c r="BA109" s="190"/>
      <c r="BB109" s="176"/>
      <c r="BC109" s="190"/>
      <c r="BD109" s="190"/>
      <c r="BE109" s="195"/>
      <c r="BF109" s="190"/>
      <c r="BG109" s="190"/>
      <c r="BH109" s="190"/>
      <c r="BI109" s="295"/>
      <c r="BJ109" s="376"/>
      <c r="BK109" s="376"/>
      <c r="BL109" s="376"/>
      <c r="BM109" s="376">
        <v>20</v>
      </c>
      <c r="BN109" s="376"/>
      <c r="BO109" s="376"/>
      <c r="BP109" s="376"/>
      <c r="BQ109" s="377"/>
      <c r="BR109" s="195"/>
      <c r="BS109" s="375"/>
      <c r="BT109" s="376"/>
      <c r="BU109" s="195"/>
      <c r="BV109" s="176">
        <f t="shared" si="25"/>
        <v>0</v>
      </c>
      <c r="BW109" s="497"/>
      <c r="BX109" s="498"/>
      <c r="BY109" s="331">
        <f t="shared" si="26"/>
        <v>0</v>
      </c>
    </row>
    <row r="110" spans="1:77" ht="27.75" customHeight="1" thickBot="1" x14ac:dyDescent="0.25">
      <c r="A110" s="674"/>
      <c r="B110" s="677"/>
      <c r="C110" s="680"/>
      <c r="D110" s="347"/>
      <c r="E110" s="181"/>
      <c r="F110" s="190"/>
      <c r="G110" s="190"/>
      <c r="H110" s="190"/>
      <c r="I110" s="195"/>
      <c r="J110" s="190"/>
      <c r="K110" s="195"/>
      <c r="L110" s="291"/>
      <c r="M110" s="292"/>
      <c r="N110" s="190"/>
      <c r="O110" s="190"/>
      <c r="P110" s="190"/>
      <c r="Q110" s="190"/>
      <c r="R110" s="190"/>
      <c r="S110" s="190"/>
      <c r="T110" s="195"/>
      <c r="U110" s="291"/>
      <c r="V110" s="292"/>
      <c r="W110" s="292"/>
      <c r="X110" s="190"/>
      <c r="Y110" s="190"/>
      <c r="Z110" s="190"/>
      <c r="AA110" s="190"/>
      <c r="AB110" s="190"/>
      <c r="AC110" s="195"/>
      <c r="AD110" s="195"/>
      <c r="AE110" s="290"/>
      <c r="AF110" s="190"/>
      <c r="AG110" s="333"/>
      <c r="AH110" s="292"/>
      <c r="AI110" s="334"/>
      <c r="AJ110" s="190"/>
      <c r="AK110" s="195"/>
      <c r="AL110" s="290"/>
      <c r="AM110" s="292"/>
      <c r="AN110" s="292"/>
      <c r="AO110" s="190"/>
      <c r="AP110" s="190"/>
      <c r="AQ110" s="190"/>
      <c r="AR110" s="190"/>
      <c r="AS110" s="195"/>
      <c r="AT110" s="333"/>
      <c r="AU110" s="292"/>
      <c r="AV110" s="190"/>
      <c r="AW110" s="190"/>
      <c r="AX110" s="190"/>
      <c r="AY110" s="190"/>
      <c r="AZ110" s="338"/>
      <c r="BA110" s="190"/>
      <c r="BB110" s="176"/>
      <c r="BC110" s="190"/>
      <c r="BD110" s="190"/>
      <c r="BE110" s="195"/>
      <c r="BF110" s="190"/>
      <c r="BG110" s="190"/>
      <c r="BH110" s="190"/>
      <c r="BI110" s="295">
        <v>0</v>
      </c>
      <c r="BJ110" s="376">
        <v>0</v>
      </c>
      <c r="BK110" s="376">
        <v>0</v>
      </c>
      <c r="BL110" s="335"/>
      <c r="BM110" s="376"/>
      <c r="BN110" s="376"/>
      <c r="BO110" s="376">
        <v>0</v>
      </c>
      <c r="BP110" s="376">
        <v>0</v>
      </c>
      <c r="BQ110" s="377">
        <v>0</v>
      </c>
      <c r="BR110" s="190">
        <v>0</v>
      </c>
      <c r="BS110" s="375"/>
      <c r="BT110" s="292"/>
      <c r="BU110" s="195"/>
      <c r="BV110" s="176">
        <f t="shared" si="25"/>
        <v>0</v>
      </c>
      <c r="BW110" s="497"/>
      <c r="BX110" s="498"/>
      <c r="BY110" s="331">
        <f t="shared" si="26"/>
        <v>0</v>
      </c>
    </row>
    <row r="111" spans="1:77" ht="41.25" customHeight="1" thickBot="1" x14ac:dyDescent="0.25">
      <c r="A111" s="674"/>
      <c r="B111" s="677"/>
      <c r="C111" s="681"/>
      <c r="D111" s="379" t="s">
        <v>70</v>
      </c>
      <c r="E111" s="380" t="s">
        <v>225</v>
      </c>
      <c r="F111" s="295">
        <v>50</v>
      </c>
      <c r="G111" s="296">
        <v>100</v>
      </c>
      <c r="H111" s="296"/>
      <c r="I111" s="297"/>
      <c r="J111" s="296"/>
      <c r="K111" s="297">
        <v>0</v>
      </c>
      <c r="L111" s="298"/>
      <c r="M111" s="302"/>
      <c r="N111" s="197"/>
      <c r="O111" s="197"/>
      <c r="P111" s="197">
        <v>20</v>
      </c>
      <c r="Q111" s="197"/>
      <c r="R111" s="197"/>
      <c r="S111" s="197"/>
      <c r="T111" s="189"/>
      <c r="U111" s="294"/>
      <c r="V111" s="302"/>
      <c r="W111" s="302"/>
      <c r="X111" s="197"/>
      <c r="Y111" s="197"/>
      <c r="Z111" s="197"/>
      <c r="AA111" s="197"/>
      <c r="AB111" s="197"/>
      <c r="AC111" s="189"/>
      <c r="AD111" s="189"/>
      <c r="AE111" s="293"/>
      <c r="AF111" s="197"/>
      <c r="AG111" s="341"/>
      <c r="AH111" s="302">
        <v>20</v>
      </c>
      <c r="AI111" s="342"/>
      <c r="AJ111" s="197"/>
      <c r="AK111" s="189"/>
      <c r="AL111" s="293"/>
      <c r="AM111" s="302"/>
      <c r="AN111" s="302"/>
      <c r="AO111" s="197"/>
      <c r="AP111" s="197"/>
      <c r="AQ111" s="197"/>
      <c r="AR111" s="197"/>
      <c r="AS111" s="189"/>
      <c r="AT111" s="341"/>
      <c r="AU111" s="302"/>
      <c r="AV111" s="197"/>
      <c r="AW111" s="197"/>
      <c r="AX111" s="197"/>
      <c r="AY111" s="197"/>
      <c r="AZ111" s="441"/>
      <c r="BA111" s="197"/>
      <c r="BB111" s="185"/>
      <c r="BC111" s="197"/>
      <c r="BD111" s="197"/>
      <c r="BE111" s="189">
        <v>200</v>
      </c>
      <c r="BF111" s="190"/>
      <c r="BG111" s="190"/>
      <c r="BH111" s="190"/>
      <c r="BI111" s="302"/>
      <c r="BJ111" s="188">
        <v>0</v>
      </c>
      <c r="BK111" s="188">
        <v>0</v>
      </c>
      <c r="BL111" s="188">
        <v>0</v>
      </c>
      <c r="BM111" s="188"/>
      <c r="BN111" s="188"/>
      <c r="BO111" s="188"/>
      <c r="BP111" s="188"/>
      <c r="BQ111" s="345">
        <v>0</v>
      </c>
      <c r="BR111" s="189">
        <v>0</v>
      </c>
      <c r="BS111" s="198"/>
      <c r="BT111" s="188"/>
      <c r="BU111" s="189"/>
      <c r="BV111" s="176">
        <f t="shared" si="25"/>
        <v>0</v>
      </c>
      <c r="BW111" s="509">
        <v>250</v>
      </c>
      <c r="BX111" s="510"/>
      <c r="BY111" s="331">
        <f t="shared" si="26"/>
        <v>0</v>
      </c>
    </row>
    <row r="112" spans="1:77" ht="41.25" customHeight="1" thickBot="1" x14ac:dyDescent="0.25">
      <c r="A112" s="674"/>
      <c r="B112" s="677"/>
      <c r="C112" s="667" t="s">
        <v>66</v>
      </c>
      <c r="D112" s="667" t="s">
        <v>66</v>
      </c>
      <c r="E112" s="332" t="s">
        <v>237</v>
      </c>
      <c r="F112" s="303"/>
      <c r="G112" s="286"/>
      <c r="H112" s="286"/>
      <c r="I112" s="287"/>
      <c r="J112" s="286"/>
      <c r="K112" s="287"/>
      <c r="L112" s="288"/>
      <c r="M112" s="299"/>
      <c r="N112" s="191"/>
      <c r="O112" s="191"/>
      <c r="P112" s="191"/>
      <c r="Q112" s="191"/>
      <c r="R112" s="191"/>
      <c r="S112" s="191"/>
      <c r="T112" s="193"/>
      <c r="U112" s="300">
        <v>20</v>
      </c>
      <c r="V112" s="299">
        <v>20</v>
      </c>
      <c r="W112" s="299"/>
      <c r="X112" s="191"/>
      <c r="Y112" s="191"/>
      <c r="Z112" s="191"/>
      <c r="AA112" s="191"/>
      <c r="AB112" s="191"/>
      <c r="AC112" s="193"/>
      <c r="AD112" s="193"/>
      <c r="AE112" s="325"/>
      <c r="AF112" s="191"/>
      <c r="AG112" s="326"/>
      <c r="AH112" s="299"/>
      <c r="AI112" s="327"/>
      <c r="AJ112" s="191">
        <v>0</v>
      </c>
      <c r="AK112" s="193"/>
      <c r="AL112" s="325">
        <v>130</v>
      </c>
      <c r="AM112" s="299"/>
      <c r="AN112" s="299"/>
      <c r="AO112" s="191">
        <v>0</v>
      </c>
      <c r="AP112" s="191"/>
      <c r="AQ112" s="191">
        <v>10</v>
      </c>
      <c r="AR112" s="191">
        <v>10</v>
      </c>
      <c r="AS112" s="193">
        <v>0</v>
      </c>
      <c r="AT112" s="326"/>
      <c r="AU112" s="299"/>
      <c r="AV112" s="191"/>
      <c r="AW112" s="191"/>
      <c r="AX112" s="191"/>
      <c r="AY112" s="191"/>
      <c r="AZ112" s="442"/>
      <c r="BA112" s="191"/>
      <c r="BB112" s="186">
        <v>0</v>
      </c>
      <c r="BC112" s="191"/>
      <c r="BD112" s="191"/>
      <c r="BE112" s="193"/>
      <c r="BF112" s="191"/>
      <c r="BG112" s="191"/>
      <c r="BH112" s="191"/>
      <c r="BI112" s="299"/>
      <c r="BJ112" s="192"/>
      <c r="BK112" s="192"/>
      <c r="BL112" s="192"/>
      <c r="BM112" s="192"/>
      <c r="BN112" s="192"/>
      <c r="BO112" s="192"/>
      <c r="BP112" s="192"/>
      <c r="BQ112" s="330"/>
      <c r="BR112" s="193"/>
      <c r="BS112" s="378">
        <v>0</v>
      </c>
      <c r="BT112" s="192"/>
      <c r="BU112" s="193"/>
      <c r="BV112" s="176">
        <f t="shared" si="25"/>
        <v>250</v>
      </c>
      <c r="BW112" s="505">
        <v>500</v>
      </c>
      <c r="BX112" s="495"/>
      <c r="BY112" s="331">
        <f t="shared" si="26"/>
        <v>0</v>
      </c>
    </row>
    <row r="113" spans="1:77" ht="66" customHeight="1" thickBot="1" x14ac:dyDescent="0.25">
      <c r="A113" s="674"/>
      <c r="B113" s="677"/>
      <c r="C113" s="668"/>
      <c r="D113" s="668"/>
      <c r="E113" s="332" t="s">
        <v>298</v>
      </c>
      <c r="F113" s="570"/>
      <c r="G113" s="190"/>
      <c r="H113" s="190">
        <v>1</v>
      </c>
      <c r="I113" s="195"/>
      <c r="J113" s="190"/>
      <c r="K113" s="195"/>
      <c r="L113" s="291">
        <v>85</v>
      </c>
      <c r="M113" s="292"/>
      <c r="N113" s="190"/>
      <c r="O113" s="190"/>
      <c r="P113" s="190"/>
      <c r="Q113" s="190"/>
      <c r="R113" s="190"/>
      <c r="S113" s="190">
        <v>0</v>
      </c>
      <c r="T113" s="195">
        <v>0</v>
      </c>
      <c r="U113" s="291"/>
      <c r="V113" s="292">
        <v>52</v>
      </c>
      <c r="W113" s="292">
        <v>0</v>
      </c>
      <c r="X113" s="190"/>
      <c r="Y113" s="190"/>
      <c r="Z113" s="190">
        <v>0</v>
      </c>
      <c r="AA113" s="190"/>
      <c r="AB113" s="190"/>
      <c r="AC113" s="195"/>
      <c r="AD113" s="195"/>
      <c r="AE113" s="290"/>
      <c r="AF113" s="190">
        <v>15</v>
      </c>
      <c r="AG113" s="333">
        <v>4</v>
      </c>
      <c r="AH113" s="292"/>
      <c r="AI113" s="334"/>
      <c r="AJ113" s="190"/>
      <c r="AK113" s="195"/>
      <c r="AL113" s="290"/>
      <c r="AM113" s="292">
        <v>0</v>
      </c>
      <c r="AN113" s="292">
        <v>0</v>
      </c>
      <c r="AO113" s="190"/>
      <c r="AP113" s="190"/>
      <c r="AQ113" s="190">
        <v>5</v>
      </c>
      <c r="AR113" s="190">
        <v>5</v>
      </c>
      <c r="AS113" s="195">
        <v>1</v>
      </c>
      <c r="AT113" s="333"/>
      <c r="AU113" s="292">
        <v>2</v>
      </c>
      <c r="AV113" s="190"/>
      <c r="AW113" s="190"/>
      <c r="AX113" s="190"/>
      <c r="AY113" s="190"/>
      <c r="AZ113" s="338"/>
      <c r="BA113" s="190"/>
      <c r="BB113" s="176"/>
      <c r="BC113" s="190"/>
      <c r="BD113" s="190"/>
      <c r="BE113" s="195"/>
      <c r="BF113" s="190"/>
      <c r="BG113" s="190"/>
      <c r="BH113" s="190"/>
      <c r="BI113" s="199"/>
      <c r="BJ113" s="194"/>
      <c r="BK113" s="194"/>
      <c r="BL113" s="194"/>
      <c r="BM113" s="194"/>
      <c r="BN113" s="194"/>
      <c r="BO113" s="194"/>
      <c r="BP113" s="194"/>
      <c r="BQ113" s="336"/>
      <c r="BR113" s="195"/>
      <c r="BS113" s="375"/>
      <c r="BT113" s="194"/>
      <c r="BU113" s="195"/>
      <c r="BV113" s="176">
        <f t="shared" si="25"/>
        <v>439</v>
      </c>
      <c r="BW113" s="494">
        <v>262</v>
      </c>
      <c r="BX113" s="495">
        <v>51</v>
      </c>
      <c r="BY113" s="331">
        <f t="shared" si="26"/>
        <v>0</v>
      </c>
    </row>
    <row r="114" spans="1:77" ht="32.25" customHeight="1" thickBot="1" x14ac:dyDescent="0.25">
      <c r="A114" s="674"/>
      <c r="B114" s="677"/>
      <c r="C114" s="668"/>
      <c r="D114" s="669"/>
      <c r="E114" s="332" t="s">
        <v>226</v>
      </c>
      <c r="F114" s="290">
        <v>50</v>
      </c>
      <c r="G114" s="190">
        <v>100</v>
      </c>
      <c r="H114" s="190"/>
      <c r="I114" s="195"/>
      <c r="J114" s="190"/>
      <c r="K114" s="195"/>
      <c r="L114" s="291"/>
      <c r="M114" s="292"/>
      <c r="N114" s="190"/>
      <c r="O114" s="190"/>
      <c r="P114" s="190"/>
      <c r="Q114" s="190"/>
      <c r="R114" s="190"/>
      <c r="S114" s="190"/>
      <c r="T114" s="195"/>
      <c r="U114" s="291"/>
      <c r="V114" s="292"/>
      <c r="W114" s="292"/>
      <c r="X114" s="190"/>
      <c r="Y114" s="190"/>
      <c r="Z114" s="190"/>
      <c r="AA114" s="190"/>
      <c r="AB114" s="190"/>
      <c r="AC114" s="195"/>
      <c r="AD114" s="195"/>
      <c r="AE114" s="290"/>
      <c r="AF114" s="190"/>
      <c r="AG114" s="333"/>
      <c r="AH114" s="292"/>
      <c r="AI114" s="334"/>
      <c r="AJ114" s="190"/>
      <c r="AK114" s="195"/>
      <c r="AL114" s="290"/>
      <c r="AM114" s="292"/>
      <c r="AN114" s="292"/>
      <c r="AO114" s="190"/>
      <c r="AP114" s="190"/>
      <c r="AQ114" s="190"/>
      <c r="AR114" s="190"/>
      <c r="AS114" s="195"/>
      <c r="AT114" s="333"/>
      <c r="AU114" s="292"/>
      <c r="AV114" s="190"/>
      <c r="AW114" s="190"/>
      <c r="AX114" s="190"/>
      <c r="AY114" s="190"/>
      <c r="AZ114" s="338"/>
      <c r="BA114" s="190">
        <v>37.5</v>
      </c>
      <c r="BB114" s="176">
        <v>0</v>
      </c>
      <c r="BC114" s="190"/>
      <c r="BD114" s="190"/>
      <c r="BE114" s="195"/>
      <c r="BF114" s="190">
        <v>8</v>
      </c>
      <c r="BG114" s="190">
        <v>8</v>
      </c>
      <c r="BH114" s="190">
        <v>4</v>
      </c>
      <c r="BI114" s="292"/>
      <c r="BJ114" s="196"/>
      <c r="BK114" s="196"/>
      <c r="BL114" s="196">
        <v>0</v>
      </c>
      <c r="BM114" s="196"/>
      <c r="BN114" s="196"/>
      <c r="BO114" s="196"/>
      <c r="BP114" s="196"/>
      <c r="BQ114" s="339"/>
      <c r="BR114" s="195">
        <v>0</v>
      </c>
      <c r="BS114" s="375"/>
      <c r="BT114" s="196"/>
      <c r="BU114" s="195">
        <v>0</v>
      </c>
      <c r="BV114" s="176">
        <f t="shared" si="25"/>
        <v>50</v>
      </c>
      <c r="BW114" s="497">
        <v>200</v>
      </c>
      <c r="BX114" s="498"/>
      <c r="BY114" s="331">
        <f t="shared" si="26"/>
        <v>0</v>
      </c>
    </row>
    <row r="115" spans="1:77" ht="42.75" customHeight="1" thickBot="1" x14ac:dyDescent="0.25">
      <c r="A115" s="675"/>
      <c r="B115" s="678"/>
      <c r="C115" s="550" t="s">
        <v>123</v>
      </c>
      <c r="D115" s="550" t="s">
        <v>123</v>
      </c>
      <c r="E115" s="332" t="s">
        <v>215</v>
      </c>
      <c r="F115" s="293"/>
      <c r="G115" s="197"/>
      <c r="H115" s="197"/>
      <c r="I115" s="189">
        <v>0</v>
      </c>
      <c r="J115" s="197"/>
      <c r="K115" s="189">
        <v>60</v>
      </c>
      <c r="L115" s="294"/>
      <c r="M115" s="295"/>
      <c r="N115" s="296"/>
      <c r="O115" s="296"/>
      <c r="P115" s="296"/>
      <c r="Q115" s="296"/>
      <c r="R115" s="296"/>
      <c r="S115" s="296"/>
      <c r="T115" s="297"/>
      <c r="U115" s="298"/>
      <c r="V115" s="295"/>
      <c r="W115" s="295"/>
      <c r="X115" s="296"/>
      <c r="Y115" s="296"/>
      <c r="Z115" s="296"/>
      <c r="AA115" s="296"/>
      <c r="AB115" s="296"/>
      <c r="AC115" s="297"/>
      <c r="AD115" s="297"/>
      <c r="AE115" s="340">
        <v>0</v>
      </c>
      <c r="AF115" s="296">
        <v>15</v>
      </c>
      <c r="AG115" s="351"/>
      <c r="AH115" s="295">
        <v>25</v>
      </c>
      <c r="AI115" s="388">
        <v>1</v>
      </c>
      <c r="AJ115" s="296"/>
      <c r="AK115" s="297">
        <v>20</v>
      </c>
      <c r="AL115" s="340"/>
      <c r="AM115" s="295"/>
      <c r="AN115" s="295"/>
      <c r="AO115" s="296"/>
      <c r="AP115" s="296"/>
      <c r="AQ115" s="296"/>
      <c r="AR115" s="296"/>
      <c r="AS115" s="297"/>
      <c r="AT115" s="351"/>
      <c r="AU115" s="295"/>
      <c r="AV115" s="296"/>
      <c r="AW115" s="296"/>
      <c r="AX115" s="296"/>
      <c r="AY115" s="296"/>
      <c r="AZ115" s="438"/>
      <c r="BA115" s="296"/>
      <c r="BB115" s="187"/>
      <c r="BC115" s="296"/>
      <c r="BD115" s="296"/>
      <c r="BE115" s="189"/>
      <c r="BF115" s="197"/>
      <c r="BG115" s="197"/>
      <c r="BH115" s="197"/>
      <c r="BI115" s="302"/>
      <c r="BJ115" s="188">
        <v>0</v>
      </c>
      <c r="BK115" s="188"/>
      <c r="BL115" s="188">
        <v>0</v>
      </c>
      <c r="BM115" s="188"/>
      <c r="BN115" s="188">
        <v>0</v>
      </c>
      <c r="BO115" s="188">
        <v>0</v>
      </c>
      <c r="BP115" s="188">
        <v>0</v>
      </c>
      <c r="BQ115" s="345"/>
      <c r="BR115" s="189"/>
      <c r="BS115" s="434"/>
      <c r="BT115" s="376">
        <v>0</v>
      </c>
      <c r="BU115" s="297">
        <v>0</v>
      </c>
      <c r="BV115" s="176">
        <f t="shared" si="25"/>
        <v>0</v>
      </c>
      <c r="BW115" s="509">
        <v>250</v>
      </c>
      <c r="BX115" s="515"/>
      <c r="BY115" s="331">
        <f t="shared" si="26"/>
        <v>0</v>
      </c>
    </row>
    <row r="116" spans="1:77" s="592" customFormat="1" ht="26.25" customHeight="1" thickBot="1" x14ac:dyDescent="0.4">
      <c r="A116" s="796" t="s">
        <v>71</v>
      </c>
      <c r="B116" s="797"/>
      <c r="C116" s="797"/>
      <c r="D116" s="797"/>
      <c r="E116" s="798"/>
      <c r="F116" s="578">
        <f t="shared" ref="F116:AI116" si="27">F102+F103+F104+F105+F106+F111+F112+F113+F114+F115+F107+F108+F109+F110</f>
        <v>150</v>
      </c>
      <c r="G116" s="578">
        <f t="shared" si="27"/>
        <v>300</v>
      </c>
      <c r="H116" s="612">
        <f t="shared" si="27"/>
        <v>10</v>
      </c>
      <c r="I116" s="613">
        <f t="shared" si="27"/>
        <v>0</v>
      </c>
      <c r="J116" s="613">
        <f t="shared" si="27"/>
        <v>0</v>
      </c>
      <c r="K116" s="614">
        <f t="shared" si="27"/>
        <v>60</v>
      </c>
      <c r="L116" s="577">
        <f t="shared" si="27"/>
        <v>85</v>
      </c>
      <c r="M116" s="573">
        <f t="shared" si="27"/>
        <v>0</v>
      </c>
      <c r="N116" s="573">
        <f t="shared" si="27"/>
        <v>0</v>
      </c>
      <c r="O116" s="573">
        <f t="shared" si="27"/>
        <v>0</v>
      </c>
      <c r="P116" s="573">
        <f t="shared" si="27"/>
        <v>20</v>
      </c>
      <c r="Q116" s="573">
        <f t="shared" si="27"/>
        <v>85</v>
      </c>
      <c r="R116" s="573">
        <f t="shared" si="27"/>
        <v>0</v>
      </c>
      <c r="S116" s="573">
        <f t="shared" si="27"/>
        <v>0</v>
      </c>
      <c r="T116" s="595">
        <f t="shared" si="27"/>
        <v>0</v>
      </c>
      <c r="U116" s="577">
        <f t="shared" si="27"/>
        <v>20</v>
      </c>
      <c r="V116" s="593">
        <f t="shared" si="27"/>
        <v>184.5</v>
      </c>
      <c r="W116" s="593">
        <f t="shared" si="27"/>
        <v>0</v>
      </c>
      <c r="X116" s="593">
        <f t="shared" si="27"/>
        <v>0</v>
      </c>
      <c r="Y116" s="593">
        <f t="shared" si="27"/>
        <v>0</v>
      </c>
      <c r="Z116" s="574">
        <f t="shared" si="27"/>
        <v>0</v>
      </c>
      <c r="AA116" s="593">
        <f t="shared" si="27"/>
        <v>25</v>
      </c>
      <c r="AB116" s="574">
        <f t="shared" si="27"/>
        <v>0</v>
      </c>
      <c r="AC116" s="574">
        <f t="shared" si="27"/>
        <v>0</v>
      </c>
      <c r="AD116" s="582">
        <f t="shared" si="27"/>
        <v>0</v>
      </c>
      <c r="AE116" s="573">
        <f t="shared" si="27"/>
        <v>0</v>
      </c>
      <c r="AF116" s="573">
        <f t="shared" si="27"/>
        <v>60</v>
      </c>
      <c r="AG116" s="595">
        <f t="shared" si="27"/>
        <v>20</v>
      </c>
      <c r="AH116" s="572">
        <f t="shared" si="27"/>
        <v>70</v>
      </c>
      <c r="AI116" s="573">
        <f t="shared" si="27"/>
        <v>1</v>
      </c>
      <c r="AJ116" s="573">
        <f>SUM(AJ102:AJ115)</f>
        <v>0</v>
      </c>
      <c r="AK116" s="579">
        <v>20</v>
      </c>
      <c r="AL116" s="573">
        <f>AL102+AL103+AL104+AL105+AL106+AL111+AL112+AL113+AL114+AL115+AL107+AL108+AL109+AL110</f>
        <v>530</v>
      </c>
      <c r="AM116" s="573">
        <f>AM102+AM103+AM104+AM105+AM106+AM107+AM108+AM109+AM110+AM111+AM112+AM113+AM114+AM115</f>
        <v>52</v>
      </c>
      <c r="AN116" s="573">
        <f>AN102+AN103+AN104+AN105+AN106+AN107+AN108+AN109+AN110+AN111+AN112+AN113+AN114+AN115</f>
        <v>70</v>
      </c>
      <c r="AO116" s="573">
        <f t="shared" ref="AO116:AT116" si="28">AO102+AO103+AO104+AO105+AO106+AO111+AO112+AO113+AO114+AO115+AO107+AO108+AO109+AO110</f>
        <v>60</v>
      </c>
      <c r="AP116" s="573">
        <f t="shared" si="28"/>
        <v>0</v>
      </c>
      <c r="AQ116" s="573">
        <f t="shared" si="28"/>
        <v>53</v>
      </c>
      <c r="AR116" s="573">
        <f t="shared" si="28"/>
        <v>40</v>
      </c>
      <c r="AS116" s="573">
        <f t="shared" si="28"/>
        <v>5</v>
      </c>
      <c r="AT116" s="579">
        <f t="shared" si="28"/>
        <v>30</v>
      </c>
      <c r="AU116" s="573">
        <v>6</v>
      </c>
      <c r="AV116" s="573">
        <v>0.2</v>
      </c>
      <c r="AW116" s="573">
        <v>0.3</v>
      </c>
      <c r="AX116" s="573">
        <v>2</v>
      </c>
      <c r="AY116" s="573">
        <v>0.5</v>
      </c>
      <c r="AZ116" s="615">
        <f t="shared" ref="AZ116:BU116" si="29">AZ102+AZ103+AZ104+AZ105+AZ106+AZ111+AZ112+AZ113+AZ114+AZ115+AZ107+AZ108+AZ109+AZ110</f>
        <v>1.5</v>
      </c>
      <c r="BA116" s="580">
        <f t="shared" si="29"/>
        <v>37.5</v>
      </c>
      <c r="BB116" s="616">
        <f t="shared" si="29"/>
        <v>0</v>
      </c>
      <c r="BC116" s="580">
        <f t="shared" si="29"/>
        <v>1</v>
      </c>
      <c r="BD116" s="580">
        <f t="shared" si="29"/>
        <v>200</v>
      </c>
      <c r="BE116" s="595">
        <f t="shared" si="29"/>
        <v>200</v>
      </c>
      <c r="BF116" s="577">
        <f t="shared" si="29"/>
        <v>8</v>
      </c>
      <c r="BG116" s="577">
        <f t="shared" si="29"/>
        <v>8</v>
      </c>
      <c r="BH116" s="577">
        <f t="shared" si="29"/>
        <v>4</v>
      </c>
      <c r="BI116" s="577">
        <f t="shared" si="29"/>
        <v>0</v>
      </c>
      <c r="BJ116" s="577">
        <f t="shared" si="29"/>
        <v>0</v>
      </c>
      <c r="BK116" s="577">
        <f t="shared" si="29"/>
        <v>25</v>
      </c>
      <c r="BL116" s="577">
        <f t="shared" si="29"/>
        <v>100</v>
      </c>
      <c r="BM116" s="577">
        <f t="shared" si="29"/>
        <v>20</v>
      </c>
      <c r="BN116" s="577">
        <f t="shared" si="29"/>
        <v>20</v>
      </c>
      <c r="BO116" s="577">
        <f t="shared" si="29"/>
        <v>30</v>
      </c>
      <c r="BP116" s="595">
        <f t="shared" si="29"/>
        <v>3</v>
      </c>
      <c r="BQ116" s="617">
        <f t="shared" si="29"/>
        <v>0</v>
      </c>
      <c r="BR116" s="595">
        <f t="shared" si="29"/>
        <v>0</v>
      </c>
      <c r="BS116" s="610">
        <f t="shared" si="29"/>
        <v>0</v>
      </c>
      <c r="BT116" s="610">
        <f t="shared" si="29"/>
        <v>0</v>
      </c>
      <c r="BU116" s="611">
        <f t="shared" si="29"/>
        <v>0</v>
      </c>
      <c r="BV116" s="588">
        <f t="shared" si="25"/>
        <v>1900</v>
      </c>
      <c r="BW116" s="583"/>
      <c r="BX116" s="598"/>
      <c r="BY116" s="591">
        <f t="shared" si="26"/>
        <v>350</v>
      </c>
    </row>
    <row r="117" spans="1:77" s="651" customFormat="1" ht="26.25" customHeight="1" thickBot="1" x14ac:dyDescent="0.35">
      <c r="A117" s="793" t="s">
        <v>72</v>
      </c>
      <c r="B117" s="794"/>
      <c r="C117" s="794"/>
      <c r="D117" s="794"/>
      <c r="E117" s="795"/>
      <c r="F117" s="632">
        <f t="shared" ref="F117:X117" si="30">F116+F101+F86+F68+F53+F38+F23</f>
        <v>1050</v>
      </c>
      <c r="G117" s="632">
        <f t="shared" si="30"/>
        <v>2100</v>
      </c>
      <c r="H117" s="633">
        <f t="shared" si="30"/>
        <v>47</v>
      </c>
      <c r="I117" s="632">
        <f t="shared" si="30"/>
        <v>0</v>
      </c>
      <c r="J117" s="632">
        <f t="shared" si="30"/>
        <v>0</v>
      </c>
      <c r="K117" s="634">
        <f t="shared" si="30"/>
        <v>445</v>
      </c>
      <c r="L117" s="635">
        <f t="shared" si="30"/>
        <v>425</v>
      </c>
      <c r="M117" s="632">
        <f t="shared" si="30"/>
        <v>250</v>
      </c>
      <c r="N117" s="632">
        <f t="shared" si="30"/>
        <v>107</v>
      </c>
      <c r="O117" s="632">
        <f t="shared" si="30"/>
        <v>150</v>
      </c>
      <c r="P117" s="632">
        <f t="shared" si="30"/>
        <v>140</v>
      </c>
      <c r="Q117" s="632">
        <f t="shared" si="30"/>
        <v>170</v>
      </c>
      <c r="R117" s="636">
        <f t="shared" si="30"/>
        <v>16</v>
      </c>
      <c r="S117" s="632">
        <f t="shared" si="30"/>
        <v>150</v>
      </c>
      <c r="T117" s="637">
        <f t="shared" si="30"/>
        <v>82</v>
      </c>
      <c r="U117" s="638">
        <f t="shared" si="30"/>
        <v>337</v>
      </c>
      <c r="V117" s="639">
        <f t="shared" si="30"/>
        <v>552</v>
      </c>
      <c r="W117" s="633">
        <f t="shared" si="30"/>
        <v>420</v>
      </c>
      <c r="X117" s="639">
        <f t="shared" si="30"/>
        <v>300</v>
      </c>
      <c r="Y117" s="639" t="s">
        <v>85</v>
      </c>
      <c r="Z117" s="633">
        <f t="shared" ref="Z117:BD117" si="31">Z116+Z101+Z86+Z68+Z53+Z38+Z23</f>
        <v>0</v>
      </c>
      <c r="AA117" s="633">
        <f t="shared" si="31"/>
        <v>175</v>
      </c>
      <c r="AB117" s="633">
        <f t="shared" si="31"/>
        <v>720</v>
      </c>
      <c r="AC117" s="633">
        <f t="shared" si="31"/>
        <v>0</v>
      </c>
      <c r="AD117" s="640">
        <f t="shared" si="31"/>
        <v>0</v>
      </c>
      <c r="AE117" s="632">
        <f t="shared" si="31"/>
        <v>40</v>
      </c>
      <c r="AF117" s="632">
        <f t="shared" si="31"/>
        <v>420</v>
      </c>
      <c r="AG117" s="641">
        <f t="shared" si="31"/>
        <v>212</v>
      </c>
      <c r="AH117" s="632">
        <f t="shared" si="31"/>
        <v>490</v>
      </c>
      <c r="AI117" s="632">
        <f t="shared" si="31"/>
        <v>7</v>
      </c>
      <c r="AJ117" s="632">
        <f t="shared" si="31"/>
        <v>105</v>
      </c>
      <c r="AK117" s="632">
        <f t="shared" si="31"/>
        <v>140</v>
      </c>
      <c r="AL117" s="632">
        <f t="shared" si="31"/>
        <v>2457</v>
      </c>
      <c r="AM117" s="632">
        <f t="shared" si="31"/>
        <v>122</v>
      </c>
      <c r="AN117" s="632">
        <f t="shared" si="31"/>
        <v>349</v>
      </c>
      <c r="AO117" s="632">
        <f t="shared" si="31"/>
        <v>210</v>
      </c>
      <c r="AP117" s="632">
        <f t="shared" si="31"/>
        <v>154</v>
      </c>
      <c r="AQ117" s="632">
        <f t="shared" si="31"/>
        <v>477</v>
      </c>
      <c r="AR117" s="632">
        <f t="shared" si="31"/>
        <v>313</v>
      </c>
      <c r="AS117" s="632">
        <f t="shared" si="31"/>
        <v>27</v>
      </c>
      <c r="AT117" s="642">
        <f t="shared" si="31"/>
        <v>190</v>
      </c>
      <c r="AU117" s="632">
        <f t="shared" si="31"/>
        <v>43</v>
      </c>
      <c r="AV117" s="632">
        <f t="shared" si="31"/>
        <v>1.4</v>
      </c>
      <c r="AW117" s="632">
        <f t="shared" si="31"/>
        <v>2.1</v>
      </c>
      <c r="AX117" s="632">
        <f t="shared" si="31"/>
        <v>14</v>
      </c>
      <c r="AY117" s="639">
        <f t="shared" si="31"/>
        <v>3.5</v>
      </c>
      <c r="AZ117" s="643">
        <f t="shared" si="31"/>
        <v>10.5</v>
      </c>
      <c r="BA117" s="644">
        <f t="shared" si="31"/>
        <v>150</v>
      </c>
      <c r="BB117" s="645">
        <f t="shared" si="31"/>
        <v>0</v>
      </c>
      <c r="BC117" s="644">
        <f t="shared" si="31"/>
        <v>6</v>
      </c>
      <c r="BD117" s="644">
        <f t="shared" si="31"/>
        <v>1420</v>
      </c>
      <c r="BE117" s="644">
        <f t="shared" ref="BE117:BU117" si="32">BE23+BE38+BE53+BE68+BE86+BE101+BE116</f>
        <v>1400</v>
      </c>
      <c r="BF117" s="642">
        <f t="shared" si="32"/>
        <v>56</v>
      </c>
      <c r="BG117" s="642">
        <f t="shared" si="32"/>
        <v>56</v>
      </c>
      <c r="BH117" s="642">
        <f t="shared" si="32"/>
        <v>28</v>
      </c>
      <c r="BI117" s="642">
        <f t="shared" si="32"/>
        <v>0</v>
      </c>
      <c r="BJ117" s="642">
        <f t="shared" si="32"/>
        <v>0</v>
      </c>
      <c r="BK117" s="646">
        <f t="shared" si="32"/>
        <v>125</v>
      </c>
      <c r="BL117" s="647">
        <f t="shared" si="32"/>
        <v>500</v>
      </c>
      <c r="BM117" s="642">
        <f t="shared" si="32"/>
        <v>20</v>
      </c>
      <c r="BN117" s="647">
        <f t="shared" si="32"/>
        <v>100</v>
      </c>
      <c r="BO117" s="642">
        <f t="shared" si="32"/>
        <v>170</v>
      </c>
      <c r="BP117" s="642">
        <f t="shared" si="32"/>
        <v>15</v>
      </c>
      <c r="BQ117" s="642">
        <f t="shared" si="32"/>
        <v>0</v>
      </c>
      <c r="BR117" s="642">
        <f t="shared" si="32"/>
        <v>0</v>
      </c>
      <c r="BS117" s="642">
        <f t="shared" si="32"/>
        <v>0</v>
      </c>
      <c r="BT117" s="642">
        <f t="shared" si="32"/>
        <v>0</v>
      </c>
      <c r="BU117" s="642">
        <f t="shared" si="32"/>
        <v>0</v>
      </c>
      <c r="BV117" s="648">
        <f t="shared" si="25"/>
        <v>13300</v>
      </c>
      <c r="BW117" s="637"/>
      <c r="BX117" s="649"/>
      <c r="BY117" s="650">
        <f t="shared" si="26"/>
        <v>2270</v>
      </c>
    </row>
    <row r="118" spans="1:77" ht="20.100000000000001" customHeight="1" thickBot="1" x14ac:dyDescent="0.3">
      <c r="A118" s="790"/>
      <c r="B118" s="791"/>
      <c r="C118" s="791"/>
      <c r="D118" s="791"/>
      <c r="E118" s="792"/>
      <c r="F118" s="200"/>
      <c r="G118" s="201"/>
      <c r="H118" s="201"/>
      <c r="I118" s="202"/>
      <c r="J118" s="202"/>
      <c r="K118" s="202"/>
      <c r="L118" s="203"/>
      <c r="M118" s="204"/>
      <c r="N118" s="201"/>
      <c r="O118" s="201"/>
      <c r="P118" s="201"/>
      <c r="Q118" s="201"/>
      <c r="R118" s="201"/>
      <c r="S118" s="201"/>
      <c r="T118" s="202"/>
      <c r="U118" s="205"/>
      <c r="V118" s="204"/>
      <c r="W118" s="204"/>
      <c r="X118" s="201"/>
      <c r="Y118" s="201"/>
      <c r="Z118" s="201"/>
      <c r="AA118" s="201"/>
      <c r="AB118" s="201"/>
      <c r="AC118" s="202"/>
      <c r="AD118" s="202"/>
      <c r="AE118" s="200"/>
      <c r="AF118" s="201"/>
      <c r="AG118" s="203"/>
      <c r="AH118" s="204"/>
      <c r="AI118" s="206"/>
      <c r="AJ118" s="201"/>
      <c r="AK118" s="202"/>
      <c r="AL118" s="200"/>
      <c r="AM118" s="204"/>
      <c r="AN118" s="204"/>
      <c r="AO118" s="201"/>
      <c r="AP118" s="201"/>
      <c r="AQ118" s="201"/>
      <c r="AR118" s="201"/>
      <c r="AS118" s="202"/>
      <c r="AT118" s="203"/>
      <c r="AU118" s="204"/>
      <c r="AV118" s="201"/>
      <c r="AW118" s="201"/>
      <c r="AX118" s="201"/>
      <c r="AY118" s="201"/>
      <c r="AZ118" s="203"/>
      <c r="BA118" s="137"/>
      <c r="BB118" s="207"/>
      <c r="BC118" s="137"/>
      <c r="BD118" s="137"/>
      <c r="BE118" s="137"/>
      <c r="BF118" s="208"/>
      <c r="BG118" s="177"/>
      <c r="BH118" s="205"/>
      <c r="BI118" s="205"/>
      <c r="BJ118" s="205"/>
      <c r="BK118" s="209"/>
      <c r="BL118" s="210"/>
      <c r="BM118" s="211"/>
      <c r="BN118" s="212"/>
      <c r="BO118" s="208"/>
      <c r="BP118" s="205"/>
      <c r="BQ118" s="213"/>
      <c r="BR118" s="205"/>
      <c r="BS118" s="208"/>
      <c r="BT118" s="177"/>
      <c r="BU118" s="177"/>
      <c r="BV118" s="378"/>
      <c r="BW118" s="137"/>
      <c r="BX118" s="177"/>
    </row>
    <row r="119" spans="1:77" ht="20.100000000000001" customHeight="1" x14ac:dyDescent="0.35">
      <c r="A119" s="38"/>
      <c r="B119" s="38"/>
      <c r="C119" s="38"/>
      <c r="D119" s="39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C119" s="38"/>
      <c r="BD119" s="38"/>
      <c r="BE119" s="38"/>
      <c r="BF119" s="38"/>
      <c r="BG119" s="38"/>
      <c r="BH119" s="38"/>
      <c r="BI119" s="38"/>
      <c r="BJ119" s="38"/>
      <c r="BK119" s="40"/>
      <c r="BL119" s="40"/>
      <c r="BM119" s="40"/>
      <c r="BN119" s="40"/>
      <c r="BO119" s="46"/>
      <c r="BP119" s="46"/>
      <c r="BQ119" s="47"/>
      <c r="BR119" s="46"/>
      <c r="BS119" s="46"/>
      <c r="BT119" s="38"/>
      <c r="BU119" s="38"/>
      <c r="BW119" s="542"/>
      <c r="BX119" s="542"/>
    </row>
    <row r="120" spans="1:77" s="30" customFormat="1" ht="20.100000000000001" customHeight="1" x14ac:dyDescent="0.3">
      <c r="D120" s="41"/>
      <c r="E120" s="151"/>
      <c r="M120" s="772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809"/>
      <c r="AB120" s="809"/>
      <c r="AC120" s="809"/>
      <c r="AD120" s="809"/>
      <c r="AE120" s="809"/>
      <c r="AF120" s="809"/>
      <c r="AG120" s="809"/>
      <c r="AH120" s="809"/>
      <c r="AI120" s="809"/>
      <c r="AJ120" s="809"/>
      <c r="AK120" s="809"/>
      <c r="AL120" s="809"/>
      <c r="AM120" s="809"/>
      <c r="AN120" s="809"/>
      <c r="AO120" s="809"/>
      <c r="AP120" s="809"/>
      <c r="AQ120" s="809"/>
      <c r="AR120" s="809"/>
      <c r="AS120" s="809"/>
      <c r="AT120" s="809"/>
      <c r="AU120" s="809"/>
      <c r="AV120" s="809"/>
      <c r="BB120" s="152"/>
      <c r="BK120" s="43"/>
      <c r="BL120" s="43"/>
      <c r="BM120" s="43"/>
      <c r="BN120" s="43"/>
      <c r="BO120" s="153"/>
      <c r="BP120" s="153"/>
      <c r="BQ120" s="154"/>
      <c r="BR120" s="153"/>
      <c r="BS120" s="153"/>
      <c r="BT120" s="153"/>
      <c r="BU120" s="153"/>
      <c r="BV120" s="543"/>
      <c r="BW120" s="544"/>
      <c r="BX120" s="155"/>
      <c r="BY120" s="180"/>
    </row>
    <row r="121" spans="1:77" s="30" customFormat="1" ht="20.100000000000001" customHeight="1" x14ac:dyDescent="0.3">
      <c r="D121" s="41"/>
      <c r="E121" s="151"/>
      <c r="BB121" s="152"/>
      <c r="BK121" s="43"/>
      <c r="BL121" s="43"/>
      <c r="BM121" s="43"/>
      <c r="BN121" s="43"/>
      <c r="BQ121" s="42"/>
      <c r="BV121" s="545"/>
      <c r="BW121" s="155"/>
      <c r="BX121" s="155"/>
      <c r="BY121" s="180"/>
    </row>
    <row r="122" spans="1:77" s="30" customFormat="1" ht="30.75" customHeight="1" x14ac:dyDescent="0.35">
      <c r="D122" s="41"/>
      <c r="E122" s="778" t="s">
        <v>273</v>
      </c>
      <c r="F122" s="778"/>
      <c r="G122" s="778"/>
      <c r="H122" s="778"/>
      <c r="I122" s="778"/>
      <c r="J122" s="778"/>
      <c r="K122" s="499"/>
      <c r="L122" s="499"/>
      <c r="M122" s="499"/>
      <c r="N122" s="499"/>
      <c r="O122" s="499"/>
      <c r="P122" s="499"/>
      <c r="Q122" s="499"/>
      <c r="R122" s="499"/>
      <c r="S122" s="499"/>
      <c r="T122" s="499"/>
      <c r="U122" s="499"/>
      <c r="V122" s="499"/>
      <c r="W122" s="499"/>
      <c r="X122" s="499"/>
      <c r="Y122" s="499"/>
      <c r="AW122" s="774" t="s">
        <v>200</v>
      </c>
      <c r="AX122" s="774"/>
      <c r="AY122" s="774"/>
      <c r="AZ122" s="774"/>
      <c r="BA122" s="774"/>
      <c r="BB122" s="774"/>
      <c r="BC122" s="774"/>
      <c r="BD122" s="774"/>
      <c r="BE122" s="774"/>
      <c r="BF122" s="774"/>
      <c r="BG122" s="774"/>
      <c r="BH122" s="774"/>
      <c r="BI122" s="774"/>
      <c r="BJ122" s="774"/>
      <c r="BK122" s="774"/>
      <c r="BL122" s="774"/>
      <c r="BM122" s="774"/>
      <c r="BN122" s="774"/>
      <c r="BO122" s="774"/>
      <c r="BP122" s="774"/>
      <c r="BQ122" s="774"/>
      <c r="BR122" s="774"/>
      <c r="BS122" s="774"/>
      <c r="BV122" s="545"/>
      <c r="BW122" s="155"/>
      <c r="BX122" s="155"/>
      <c r="BY122" s="180"/>
    </row>
    <row r="123" spans="1:77" s="30" customFormat="1" ht="20.100000000000001" customHeight="1" x14ac:dyDescent="0.3">
      <c r="D123" s="41"/>
      <c r="E123" s="151" t="s">
        <v>85</v>
      </c>
      <c r="AW123" s="772" t="s">
        <v>85</v>
      </c>
      <c r="AX123" s="772"/>
      <c r="AY123" s="772"/>
      <c r="AZ123" s="772"/>
      <c r="BA123" s="772"/>
      <c r="BB123" s="772"/>
      <c r="BC123" s="772"/>
      <c r="BD123" s="772"/>
      <c r="BE123" s="772"/>
      <c r="BF123" s="772"/>
      <c r="BG123" s="772"/>
      <c r="BH123" s="772"/>
      <c r="BI123" s="772"/>
      <c r="BJ123" s="772"/>
      <c r="BK123" s="772"/>
      <c r="BL123" s="772"/>
      <c r="BM123" s="772"/>
      <c r="BN123" s="772"/>
      <c r="BO123" s="772"/>
      <c r="BP123" s="772"/>
      <c r="BQ123" s="772"/>
      <c r="BR123" s="772"/>
      <c r="BS123" s="772"/>
      <c r="BV123" s="545"/>
      <c r="BW123" s="155"/>
      <c r="BX123" s="155"/>
      <c r="BY123" s="180"/>
    </row>
    <row r="124" spans="1:77" s="30" customFormat="1" ht="25.5" customHeight="1" x14ac:dyDescent="0.35">
      <c r="D124" s="41"/>
      <c r="E124" s="549" t="s">
        <v>274</v>
      </c>
      <c r="F124" s="775" t="s">
        <v>275</v>
      </c>
      <c r="G124" s="775"/>
      <c r="H124" s="775"/>
      <c r="I124" s="77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BB124" s="774" t="s">
        <v>201</v>
      </c>
      <c r="BC124" s="774"/>
      <c r="BD124" s="774"/>
      <c r="BE124" s="774"/>
      <c r="BF124" s="774"/>
      <c r="BG124" s="774"/>
      <c r="BH124" s="501"/>
      <c r="BI124" s="501"/>
      <c r="BJ124" s="565" t="s">
        <v>202</v>
      </c>
      <c r="BK124" s="501"/>
      <c r="BL124" s="499"/>
      <c r="BM124" s="499"/>
      <c r="BN124" s="499"/>
      <c r="BQ124" s="42"/>
      <c r="BV124" s="545"/>
      <c r="BW124" s="155"/>
      <c r="BX124" s="155"/>
      <c r="BY124" s="180"/>
    </row>
    <row r="125" spans="1:77" s="30" customFormat="1" ht="20.100000000000001" customHeight="1" x14ac:dyDescent="0.3">
      <c r="D125" s="41"/>
      <c r="E125" s="151" t="s">
        <v>180</v>
      </c>
      <c r="BB125" s="152"/>
      <c r="BK125" s="43"/>
      <c r="BL125" s="43"/>
      <c r="BM125" s="43"/>
      <c r="BN125" s="43"/>
      <c r="BQ125" s="42"/>
      <c r="BV125" s="545"/>
      <c r="BW125" s="155"/>
      <c r="BX125" s="155"/>
      <c r="BY125" s="180"/>
    </row>
    <row r="126" spans="1:77" s="30" customFormat="1" ht="29.25" customHeight="1" x14ac:dyDescent="0.35">
      <c r="D126" s="771">
        <f>AG4-3</f>
        <v>44498</v>
      </c>
      <c r="E126" s="771"/>
      <c r="R126" s="773"/>
      <c r="S126" s="772"/>
      <c r="T126" s="772"/>
      <c r="U126" s="772"/>
      <c r="V126" s="772"/>
      <c r="W126" s="772"/>
      <c r="X126" s="772"/>
      <c r="Y126" s="772"/>
      <c r="Z126" s="772"/>
      <c r="AA126" s="772"/>
      <c r="AB126" s="772"/>
      <c r="AC126" s="772"/>
      <c r="AD126" s="772"/>
      <c r="AE126" s="772"/>
      <c r="AW126" s="770">
        <f>AG4-3</f>
        <v>44498</v>
      </c>
      <c r="AX126" s="770"/>
      <c r="AY126" s="770"/>
      <c r="AZ126" s="770"/>
      <c r="BA126" s="770"/>
      <c r="BB126" s="156"/>
      <c r="BC126" s="157"/>
      <c r="BK126" s="43"/>
      <c r="BL126" s="43"/>
      <c r="BM126" s="43"/>
      <c r="BN126" s="43"/>
      <c r="BQ126" s="42"/>
      <c r="BV126" s="545"/>
      <c r="BW126" s="155"/>
      <c r="BX126" s="155"/>
      <c r="BY126" s="180"/>
    </row>
    <row r="127" spans="1:77" ht="20.100000000000001" customHeight="1" x14ac:dyDescent="0.35">
      <c r="D127" s="41"/>
    </row>
    <row r="128" spans="1:77" ht="20.100000000000001" customHeight="1" x14ac:dyDescent="0.35">
      <c r="D128" s="41"/>
    </row>
  </sheetData>
  <mergeCells count="122">
    <mergeCell ref="BW69:BW71"/>
    <mergeCell ref="BX69:BX71"/>
    <mergeCell ref="BK70:BS70"/>
    <mergeCell ref="M120:AV120"/>
    <mergeCell ref="I70:I71"/>
    <mergeCell ref="J70:J71"/>
    <mergeCell ref="E69:E71"/>
    <mergeCell ref="BK69:BS69"/>
    <mergeCell ref="G70:G71"/>
    <mergeCell ref="U70:U71"/>
    <mergeCell ref="AH70:AH71"/>
    <mergeCell ref="AI70:AI71"/>
    <mergeCell ref="AJ70:AJ71"/>
    <mergeCell ref="AL70:AT70"/>
    <mergeCell ref="V70:AD70"/>
    <mergeCell ref="AK70:AK71"/>
    <mergeCell ref="AE70:AG70"/>
    <mergeCell ref="L70:L71"/>
    <mergeCell ref="AW126:BA126"/>
    <mergeCell ref="D126:E126"/>
    <mergeCell ref="AW123:BS123"/>
    <mergeCell ref="R126:AE126"/>
    <mergeCell ref="AW122:BS122"/>
    <mergeCell ref="BB124:BG124"/>
    <mergeCell ref="F124:I124"/>
    <mergeCell ref="BV69:BV71"/>
    <mergeCell ref="E122:J122"/>
    <mergeCell ref="D93:D94"/>
    <mergeCell ref="D108:D109"/>
    <mergeCell ref="M70:T70"/>
    <mergeCell ref="K70:K71"/>
    <mergeCell ref="H70:H71"/>
    <mergeCell ref="F70:F71"/>
    <mergeCell ref="F69:AK69"/>
    <mergeCell ref="A118:E118"/>
    <mergeCell ref="A117:E117"/>
    <mergeCell ref="A116:E116"/>
    <mergeCell ref="C72:D75"/>
    <mergeCell ref="AL69:BJ69"/>
    <mergeCell ref="AU70:BJ70"/>
    <mergeCell ref="A72:A85"/>
    <mergeCell ref="C87:D90"/>
    <mergeCell ref="BK4:BO4"/>
    <mergeCell ref="AK7:AK8"/>
    <mergeCell ref="AD7:AG7"/>
    <mergeCell ref="K7:K8"/>
    <mergeCell ref="M7:T7"/>
    <mergeCell ref="BI1:BX1"/>
    <mergeCell ref="BI3:BX3"/>
    <mergeCell ref="AL1:AY1"/>
    <mergeCell ref="U1:AK1"/>
    <mergeCell ref="AB4:AF4"/>
    <mergeCell ref="AM4:AX4"/>
    <mergeCell ref="AG4:AK4"/>
    <mergeCell ref="X2:AW3"/>
    <mergeCell ref="BX6:BX8"/>
    <mergeCell ref="BK6:BS6"/>
    <mergeCell ref="BW6:BW8"/>
    <mergeCell ref="AH7:AH8"/>
    <mergeCell ref="BK7:BS7"/>
    <mergeCell ref="F6:AK6"/>
    <mergeCell ref="L7:L8"/>
    <mergeCell ref="AU7:BJ7"/>
    <mergeCell ref="AL6:BJ6"/>
    <mergeCell ref="V7:AC7"/>
    <mergeCell ref="AL7:AT7"/>
    <mergeCell ref="U7:U8"/>
    <mergeCell ref="AJ7:AJ8"/>
    <mergeCell ref="A6:B8"/>
    <mergeCell ref="I7:I8"/>
    <mergeCell ref="G7:G8"/>
    <mergeCell ref="H7:H8"/>
    <mergeCell ref="C6:D8"/>
    <mergeCell ref="J7:J8"/>
    <mergeCell ref="E6:E8"/>
    <mergeCell ref="F7:F8"/>
    <mergeCell ref="AI7:AI8"/>
    <mergeCell ref="A23:E23"/>
    <mergeCell ref="D19:D21"/>
    <mergeCell ref="D64:D66"/>
    <mergeCell ref="D54:D57"/>
    <mergeCell ref="D39:D42"/>
    <mergeCell ref="C28:C33"/>
    <mergeCell ref="D30:D31"/>
    <mergeCell ref="D15:D16"/>
    <mergeCell ref="C24:D27"/>
    <mergeCell ref="D34:D36"/>
    <mergeCell ref="D49:D51"/>
    <mergeCell ref="B54:B67"/>
    <mergeCell ref="A39:A52"/>
    <mergeCell ref="A24:A37"/>
    <mergeCell ref="A54:A67"/>
    <mergeCell ref="A9:A22"/>
    <mergeCell ref="C13:C18"/>
    <mergeCell ref="B9:B22"/>
    <mergeCell ref="C9:D12"/>
    <mergeCell ref="A38:E38"/>
    <mergeCell ref="B39:B52"/>
    <mergeCell ref="A53:E53"/>
    <mergeCell ref="B24:B37"/>
    <mergeCell ref="E24:E25"/>
    <mergeCell ref="A68:E68"/>
    <mergeCell ref="C69:D71"/>
    <mergeCell ref="A69:B71"/>
    <mergeCell ref="D82:D84"/>
    <mergeCell ref="A101:E101"/>
    <mergeCell ref="A102:A115"/>
    <mergeCell ref="B102:B115"/>
    <mergeCell ref="C106:C111"/>
    <mergeCell ref="A87:A100"/>
    <mergeCell ref="C97:C99"/>
    <mergeCell ref="D97:D99"/>
    <mergeCell ref="D78:D79"/>
    <mergeCell ref="D112:D114"/>
    <mergeCell ref="C102:D105"/>
    <mergeCell ref="A86:E86"/>
    <mergeCell ref="C112:C114"/>
    <mergeCell ref="C91:C96"/>
    <mergeCell ref="B87:B100"/>
    <mergeCell ref="C82:C84"/>
    <mergeCell ref="C76:C81"/>
    <mergeCell ref="B72:B85"/>
  </mergeCells>
  <phoneticPr fontId="4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24" fitToWidth="2" fitToHeight="2" orientation="portrait" r:id="rId1"/>
  <headerFooter alignWithMargins="0"/>
  <rowBreaks count="1" manualBreakCount="1">
    <brk id="68" max="16383" man="1"/>
  </rowBreaks>
  <colBreaks count="1" manualBreakCount="1">
    <brk id="28" max="1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 filterMode="1">
    <tabColor rgb="FFFF0000"/>
    <pageSetUpPr fitToPage="1"/>
  </sheetPr>
  <dimension ref="A1:J92"/>
  <sheetViews>
    <sheetView view="pageBreakPreview" topLeftCell="A56" zoomScaleSheetLayoutView="100" workbookViewId="0">
      <selection activeCell="B86" sqref="B86"/>
    </sheetView>
  </sheetViews>
  <sheetFormatPr defaultColWidth="9.140625" defaultRowHeight="12.75" x14ac:dyDescent="0.2"/>
  <cols>
    <col min="1" max="1" width="4" style="4" customWidth="1"/>
    <col min="2" max="2" width="41.85546875" style="59" customWidth="1"/>
    <col min="3" max="3" width="8.7109375" style="4" customWidth="1"/>
    <col min="4" max="5" width="14.42578125" style="4" customWidth="1"/>
    <col min="6" max="7" width="9.7109375" style="4" customWidth="1"/>
    <col min="8" max="8" width="12.140625" style="21" customWidth="1"/>
    <col min="9" max="9" width="10.140625" style="4" customWidth="1"/>
    <col min="10" max="10" width="10.42578125" style="4" customWidth="1"/>
    <col min="11" max="13" width="9.140625" style="4"/>
    <col min="14" max="14" width="9.140625" style="4" customWidth="1"/>
    <col min="15" max="16384" width="9.140625" style="4"/>
  </cols>
  <sheetData>
    <row r="1" spans="1:10" x14ac:dyDescent="0.2">
      <c r="J1" s="5" t="s">
        <v>103</v>
      </c>
    </row>
    <row r="2" spans="1:10" ht="18" customHeight="1" x14ac:dyDescent="0.25">
      <c r="A2" s="6"/>
      <c r="B2" s="60"/>
      <c r="C2" s="6"/>
      <c r="D2" s="7" t="s">
        <v>86</v>
      </c>
      <c r="E2" s="6"/>
      <c r="F2" s="8">
        <v>305</v>
      </c>
      <c r="G2" s="8"/>
      <c r="H2" s="22"/>
      <c r="I2" s="6"/>
    </row>
    <row r="3" spans="1:10" ht="18.75" customHeight="1" x14ac:dyDescent="0.2">
      <c r="A3" s="9"/>
      <c r="B3" s="467" t="s">
        <v>214</v>
      </c>
      <c r="C3" s="467"/>
      <c r="D3" s="467"/>
      <c r="E3" s="467"/>
      <c r="F3" s="483"/>
      <c r="G3" s="483"/>
      <c r="H3" s="467"/>
      <c r="I3" s="467"/>
    </row>
    <row r="4" spans="1:10" ht="15" customHeight="1" x14ac:dyDescent="0.2">
      <c r="A4" s="9"/>
      <c r="B4" s="61"/>
      <c r="C4" s="10"/>
      <c r="D4" s="823">
        <f>Раскл!B9</f>
        <v>44501</v>
      </c>
      <c r="E4" s="823"/>
      <c r="G4" s="21" t="s">
        <v>113</v>
      </c>
    </row>
    <row r="5" spans="1:10" ht="18" customHeight="1" x14ac:dyDescent="0.2">
      <c r="A5" s="9"/>
      <c r="B5" s="62" t="s">
        <v>138</v>
      </c>
      <c r="I5" s="160" t="s">
        <v>167</v>
      </c>
      <c r="J5" s="160" t="s">
        <v>301</v>
      </c>
    </row>
    <row r="6" spans="1:10" ht="18" customHeight="1" thickBot="1" x14ac:dyDescent="0.25">
      <c r="A6" s="9"/>
      <c r="B6" s="62"/>
      <c r="H6" s="159" t="s">
        <v>91</v>
      </c>
      <c r="I6" s="160">
        <v>75</v>
      </c>
      <c r="J6" s="160">
        <v>23</v>
      </c>
    </row>
    <row r="7" spans="1:10" ht="17.25" customHeight="1" x14ac:dyDescent="0.2">
      <c r="A7" s="9"/>
      <c r="B7" s="62"/>
      <c r="G7" s="167" t="s">
        <v>171</v>
      </c>
      <c r="H7" s="159" t="s">
        <v>92</v>
      </c>
      <c r="I7" s="160">
        <v>95</v>
      </c>
      <c r="J7" s="160">
        <v>23</v>
      </c>
    </row>
    <row r="8" spans="1:10" ht="21.75" customHeight="1" thickBot="1" x14ac:dyDescent="0.25">
      <c r="A8" s="9"/>
      <c r="B8" s="62"/>
      <c r="G8" s="182">
        <f>I6*0.25+I7*0.4+I8*0.35</f>
        <v>90</v>
      </c>
      <c r="H8" s="161" t="s">
        <v>169</v>
      </c>
      <c r="I8" s="160">
        <v>95</v>
      </c>
      <c r="J8" s="160">
        <v>23</v>
      </c>
    </row>
    <row r="9" spans="1:10" ht="2.25" customHeight="1" thickBot="1" x14ac:dyDescent="0.25">
      <c r="A9" s="12"/>
      <c r="B9" s="63"/>
      <c r="C9" s="12"/>
      <c r="D9" s="12"/>
      <c r="E9" s="12"/>
      <c r="F9" s="12"/>
      <c r="G9" s="12"/>
      <c r="H9" s="23"/>
      <c r="I9" s="12"/>
      <c r="J9" s="160"/>
    </row>
    <row r="10" spans="1:10" ht="14.25" customHeight="1" x14ac:dyDescent="0.2">
      <c r="A10" s="463" t="s">
        <v>87</v>
      </c>
      <c r="B10" s="465" t="s">
        <v>88</v>
      </c>
      <c r="C10" s="571" t="s">
        <v>106</v>
      </c>
      <c r="D10" s="569" t="s">
        <v>89</v>
      </c>
      <c r="E10" s="461"/>
      <c r="F10" s="461"/>
      <c r="G10" s="462"/>
      <c r="H10" s="479" t="s">
        <v>102</v>
      </c>
      <c r="I10" s="456" t="s">
        <v>90</v>
      </c>
      <c r="J10" s="458" t="s">
        <v>94</v>
      </c>
    </row>
    <row r="11" spans="1:10" ht="20.25" customHeight="1" thickBot="1" x14ac:dyDescent="0.25">
      <c r="A11" s="464"/>
      <c r="B11" s="466"/>
      <c r="C11" s="471"/>
      <c r="D11" s="81" t="s">
        <v>91</v>
      </c>
      <c r="E11" s="81" t="s">
        <v>92</v>
      </c>
      <c r="F11" s="82" t="s">
        <v>93</v>
      </c>
      <c r="G11" s="83" t="s">
        <v>136</v>
      </c>
      <c r="H11" s="480"/>
      <c r="I11" s="457"/>
      <c r="J11" s="459"/>
    </row>
    <row r="12" spans="1:10" s="51" customFormat="1" ht="12" customHeight="1" x14ac:dyDescent="0.2">
      <c r="A12" s="84">
        <v>1</v>
      </c>
      <c r="B12" s="85" t="str">
        <f>Раскл!F7</f>
        <v xml:space="preserve"> хлеб дарницкий</v>
      </c>
      <c r="C12" s="86">
        <f>Раскл!F23</f>
        <v>150</v>
      </c>
      <c r="D12" s="86">
        <f>SUM(Раскл!F9:F12)/1000*I6</f>
        <v>3.75</v>
      </c>
      <c r="E12" s="70">
        <f>SUM(Раскл!F13:F18)/1000*I7</f>
        <v>4.75</v>
      </c>
      <c r="F12" s="86">
        <f>SUM(Раскл!F19:F22)/1000*I8</f>
        <v>4.75</v>
      </c>
      <c r="G12" s="86">
        <f>SUM(Раскл!F22)*I8/1000</f>
        <v>0</v>
      </c>
      <c r="H12" s="87">
        <f>SUM(D12:G12)</f>
        <v>13.25</v>
      </c>
      <c r="I12" s="88"/>
      <c r="J12" s="89"/>
    </row>
    <row r="13" spans="1:10" s="51" customFormat="1" ht="12" customHeight="1" x14ac:dyDescent="0.2">
      <c r="A13" s="477">
        <v>2</v>
      </c>
      <c r="B13" s="64" t="str">
        <f>Раскл!G7</f>
        <v>Хлеб из муки пш. 1  сорта</v>
      </c>
      <c r="C13" s="474">
        <f>Раскл!G23</f>
        <v>300</v>
      </c>
      <c r="D13" s="474">
        <f>SUM(Раскл!G9:G12)/1000*I6</f>
        <v>7.5</v>
      </c>
      <c r="E13" s="86">
        <f>SUM(Раскл!G13:G18)/1000*I7</f>
        <v>9.5</v>
      </c>
      <c r="F13" s="474">
        <f>SUM(Раскл!G19:G22)/1000*I8</f>
        <v>9.5</v>
      </c>
      <c r="G13" s="474">
        <f>SUM(Раскл!G22)*I8/1000</f>
        <v>0</v>
      </c>
      <c r="H13" s="87">
        <f t="shared" ref="H13:H50" si="0">SUM(D13:G13)</f>
        <v>26.5</v>
      </c>
      <c r="I13" s="473"/>
      <c r="J13" s="57"/>
    </row>
    <row r="14" spans="1:10" s="51" customFormat="1" ht="12" customHeight="1" x14ac:dyDescent="0.2">
      <c r="A14" s="84">
        <v>3</v>
      </c>
      <c r="B14" s="85" t="str">
        <f>Раскл!H7</f>
        <v xml:space="preserve">Мука пшеничная   1 с </v>
      </c>
      <c r="C14" s="86">
        <f>Раскл!H23</f>
        <v>9</v>
      </c>
      <c r="D14" s="86">
        <f>SUM(Раскл!H9:H12)/1000*I6</f>
        <v>0</v>
      </c>
      <c r="E14" s="474">
        <f>SUM(Раскл!H13:H18)/1000*I7</f>
        <v>0.47500000000000003</v>
      </c>
      <c r="F14" s="86">
        <f>SUM(Раскл!H19:H22)/1000*I8</f>
        <v>0.38</v>
      </c>
      <c r="G14" s="86">
        <f>Раскл!H22*I8/1000</f>
        <v>0</v>
      </c>
      <c r="H14" s="87">
        <f t="shared" si="0"/>
        <v>0.85499999999999998</v>
      </c>
      <c r="I14" s="88"/>
      <c r="J14" s="57"/>
    </row>
    <row r="15" spans="1:10" s="51" customFormat="1" ht="12" customHeight="1" x14ac:dyDescent="0.2">
      <c r="A15" s="477">
        <v>4</v>
      </c>
      <c r="B15" s="64" t="str">
        <f>Раскл!L7</f>
        <v>Рис</v>
      </c>
      <c r="C15" s="474">
        <f>Раскл!L23</f>
        <v>15</v>
      </c>
      <c r="D15" s="474">
        <f>SUM(Раскл!L9:L12)/1000*I6</f>
        <v>0</v>
      </c>
      <c r="E15" s="86">
        <f>SUM(Раскл!L13:L18)/1000*I7</f>
        <v>0</v>
      </c>
      <c r="F15" s="474">
        <f>SUM(Раскл!L19:L22)/1000*I8</f>
        <v>1.425</v>
      </c>
      <c r="G15" s="474">
        <f>Раскл!L22*I8/1000</f>
        <v>0</v>
      </c>
      <c r="H15" s="166">
        <f t="shared" si="0"/>
        <v>1.425</v>
      </c>
      <c r="I15" s="473"/>
      <c r="J15" s="89"/>
    </row>
    <row r="16" spans="1:10" s="51" customFormat="1" ht="12" customHeight="1" x14ac:dyDescent="0.2">
      <c r="A16" s="84">
        <v>5</v>
      </c>
      <c r="B16" s="85" t="str">
        <f>Раскл!M8</f>
        <v>Гречневая</v>
      </c>
      <c r="C16" s="86">
        <f>Раскл!M23</f>
        <v>70</v>
      </c>
      <c r="D16" s="86">
        <f>SUM(Раскл!M9:M12)/1000*I6</f>
        <v>0</v>
      </c>
      <c r="E16" s="72">
        <f>SUM(Раскл!M13:M18)/1000*I7</f>
        <v>6.65</v>
      </c>
      <c r="F16" s="86">
        <f>SUM(Раскл!M19:M22)/1000*I8</f>
        <v>0</v>
      </c>
      <c r="G16" s="86">
        <f>Раскл!M22*I8/1000</f>
        <v>0</v>
      </c>
      <c r="H16" s="166">
        <f t="shared" si="0"/>
        <v>6.65</v>
      </c>
      <c r="I16" s="88"/>
      <c r="J16" s="474"/>
    </row>
    <row r="17" spans="1:10" s="51" customFormat="1" ht="12" customHeight="1" x14ac:dyDescent="0.2">
      <c r="A17" s="477">
        <v>6</v>
      </c>
      <c r="B17" s="90" t="str">
        <f>Раскл!N8</f>
        <v>Горох</v>
      </c>
      <c r="C17" s="91">
        <f>Раскл!N23</f>
        <v>22</v>
      </c>
      <c r="D17" s="91">
        <f>SUM(Раскл!N9:N12)/1000*I6</f>
        <v>0</v>
      </c>
      <c r="E17" s="86">
        <f>SUM(Раскл!N13:N18)/1000*I7</f>
        <v>2.09</v>
      </c>
      <c r="F17" s="91">
        <f>SUM(Раскл!N19:N22)/1000*I8</f>
        <v>0</v>
      </c>
      <c r="G17" s="91">
        <f>Раскл!N22*I8/1000</f>
        <v>0</v>
      </c>
      <c r="H17" s="87">
        <f t="shared" si="0"/>
        <v>2.09</v>
      </c>
      <c r="I17" s="91"/>
      <c r="J17" s="89"/>
    </row>
    <row r="18" spans="1:10" s="51" customFormat="1" ht="12" customHeight="1" x14ac:dyDescent="0.2">
      <c r="A18" s="84">
        <v>7</v>
      </c>
      <c r="B18" s="64" t="str">
        <f>Раскл!O8</f>
        <v>Манная</v>
      </c>
      <c r="C18" s="474">
        <f>Раскл!O23</f>
        <v>75</v>
      </c>
      <c r="D18" s="474">
        <f>SUM(Раскл!O9:O12)/1000*I6</f>
        <v>5.625</v>
      </c>
      <c r="E18" s="474">
        <f>SUM(Раскл!O13:O18)/1000*I7</f>
        <v>0</v>
      </c>
      <c r="F18" s="474">
        <f>SUM(Раскл!O19:O22)/1000*I8</f>
        <v>0</v>
      </c>
      <c r="G18" s="474">
        <f>SUM(Раскл!O22)*I8/1000</f>
        <v>0</v>
      </c>
      <c r="H18" s="87">
        <f t="shared" si="0"/>
        <v>5.625</v>
      </c>
      <c r="I18" s="474"/>
      <c r="J18" s="474" t="s">
        <v>85</v>
      </c>
    </row>
    <row r="19" spans="1:10" s="58" customFormat="1" ht="12" customHeight="1" x14ac:dyDescent="0.2">
      <c r="A19" s="491">
        <v>8</v>
      </c>
      <c r="B19" s="64" t="str">
        <f>Раскл!P8</f>
        <v>карамель</v>
      </c>
      <c r="C19" s="490">
        <f>Раскл!P23</f>
        <v>20</v>
      </c>
      <c r="D19" s="490">
        <f>SUM(Раскл!P9:P12)/1000*J6</f>
        <v>0</v>
      </c>
      <c r="E19" s="490">
        <f>SUM(Раскл!P13:P18)/1000*I6</f>
        <v>1.5</v>
      </c>
      <c r="F19" s="490">
        <f>SUM(Раскл!P19:P21)/1000*I6</f>
        <v>0</v>
      </c>
      <c r="G19" s="490">
        <f>SUM(Раскл!P22)</f>
        <v>0</v>
      </c>
      <c r="H19" s="87">
        <f t="shared" si="0"/>
        <v>1.5</v>
      </c>
      <c r="I19" s="490"/>
      <c r="J19" s="490"/>
    </row>
    <row r="20" spans="1:10" s="51" customFormat="1" ht="12" customHeight="1" x14ac:dyDescent="0.2">
      <c r="A20" s="84">
        <v>9</v>
      </c>
      <c r="B20" s="64" t="str">
        <f>Раскл!Q8</f>
        <v>Овсяная</v>
      </c>
      <c r="C20" s="474">
        <f>Раскл!Q23</f>
        <v>0</v>
      </c>
      <c r="D20" s="474">
        <f>SUM(Раскл!Q9:Q12)/1000*I6</f>
        <v>0</v>
      </c>
      <c r="E20" s="474">
        <f>SUM(Раскл!Q13:Q18)/1000*I7</f>
        <v>0</v>
      </c>
      <c r="F20" s="474">
        <f>SUM(Раскл!Q19:Q21)/1000*I8</f>
        <v>0</v>
      </c>
      <c r="G20" s="474">
        <f>SUM(Раскл!Q22)*I8/1000</f>
        <v>0</v>
      </c>
      <c r="H20" s="87">
        <f t="shared" si="0"/>
        <v>0</v>
      </c>
      <c r="I20" s="474"/>
      <c r="J20" s="474"/>
    </row>
    <row r="21" spans="1:10" s="51" customFormat="1" ht="12" customHeight="1" x14ac:dyDescent="0.2">
      <c r="A21" s="477">
        <v>10</v>
      </c>
      <c r="B21" s="64" t="str">
        <f>Раскл!R8</f>
        <v>Перловая</v>
      </c>
      <c r="C21" s="474">
        <f>Раскл!R23</f>
        <v>0</v>
      </c>
      <c r="D21" s="474">
        <f>SUM(Раскл!R9:R12)/1000*I6</f>
        <v>0</v>
      </c>
      <c r="E21" s="474">
        <f>SUM(Раскл!R13:R18)/1000*I7</f>
        <v>0</v>
      </c>
      <c r="F21" s="474">
        <f>SUM(Раскл!R19:R22)/1000*I8</f>
        <v>0</v>
      </c>
      <c r="G21" s="474">
        <f>SUM(Раскл!Q23)*I8/1000</f>
        <v>0</v>
      </c>
      <c r="H21" s="87">
        <f t="shared" si="0"/>
        <v>0</v>
      </c>
      <c r="I21" s="474"/>
      <c r="J21" s="474"/>
    </row>
    <row r="22" spans="1:10" s="51" customFormat="1" ht="12" customHeight="1" x14ac:dyDescent="0.2">
      <c r="A22" s="84">
        <v>11</v>
      </c>
      <c r="B22" s="85" t="str">
        <f>Раскл!S8</f>
        <v>Ячневая</v>
      </c>
      <c r="C22" s="474">
        <f>Раскл!S23</f>
        <v>0</v>
      </c>
      <c r="D22" s="474">
        <f>SUM(Раскл!S9:S12)/1000*I6</f>
        <v>0</v>
      </c>
      <c r="E22" s="86">
        <f>SUM(Раскл!S13:S18)/1000*I7</f>
        <v>0</v>
      </c>
      <c r="F22" s="474">
        <f>SUM(Раскл!S19:S22)/1000*I8</f>
        <v>0</v>
      </c>
      <c r="G22" s="474">
        <f>SUM(Раскл!S23)*I8/1000</f>
        <v>0</v>
      </c>
      <c r="H22" s="87">
        <f t="shared" si="0"/>
        <v>0</v>
      </c>
      <c r="I22" s="88"/>
      <c r="J22" s="57"/>
    </row>
    <row r="23" spans="1:10" s="51" customFormat="1" ht="12" customHeight="1" x14ac:dyDescent="0.2">
      <c r="A23" s="477">
        <v>12</v>
      </c>
      <c r="B23" s="64" t="str">
        <f>Раскл!T8</f>
        <v>Пшено</v>
      </c>
      <c r="C23" s="474">
        <f>Раскл!T23</f>
        <v>0</v>
      </c>
      <c r="D23" s="86">
        <f>SUM(Раскл!T9:T12)/1000*I6</f>
        <v>0</v>
      </c>
      <c r="E23" s="474">
        <f>SUM(Раскл!T13:T18)/1000*I7</f>
        <v>0</v>
      </c>
      <c r="F23" s="86">
        <f>SUM(Раскл!T19:T22)/1000*I8</f>
        <v>0</v>
      </c>
      <c r="G23" s="474">
        <f>SUM(Раскл!Q25)*I8/1000</f>
        <v>0</v>
      </c>
      <c r="H23" s="87">
        <f t="shared" si="0"/>
        <v>0</v>
      </c>
      <c r="I23" s="473"/>
      <c r="J23" s="57"/>
    </row>
    <row r="24" spans="1:10" s="51" customFormat="1" ht="12" customHeight="1" x14ac:dyDescent="0.2">
      <c r="A24" s="84">
        <v>13</v>
      </c>
      <c r="B24" s="85" t="str">
        <f>Раскл!U7</f>
        <v>Макаронные изделия</v>
      </c>
      <c r="C24" s="86">
        <f>Раскл!U23</f>
        <v>70</v>
      </c>
      <c r="D24" s="474">
        <f>SUM(Раскл!U9:U12)/1000*I6</f>
        <v>0</v>
      </c>
      <c r="E24" s="86">
        <f>SUM(Раскл!U13:U18)/1000*I7</f>
        <v>0</v>
      </c>
      <c r="F24" s="474">
        <f>SUM(Раскл!U19:U22)/1000*I8</f>
        <v>6.65</v>
      </c>
      <c r="G24" s="474">
        <f>SUM(Раскл!Q26)*I8/1000</f>
        <v>0</v>
      </c>
      <c r="H24" s="166">
        <f t="shared" si="0"/>
        <v>6.65</v>
      </c>
      <c r="I24" s="88"/>
      <c r="J24" s="57"/>
    </row>
    <row r="25" spans="1:10" s="51" customFormat="1" ht="12" customHeight="1" x14ac:dyDescent="0.2">
      <c r="A25" s="477">
        <v>14</v>
      </c>
      <c r="B25" s="64" t="str">
        <f>Раскл!V8</f>
        <v>Свинина б/к</v>
      </c>
      <c r="C25" s="474">
        <f>Раскл!V23</f>
        <v>112.5</v>
      </c>
      <c r="D25" s="474">
        <f>SUM(Раскл!V9:V12)/1000*I6</f>
        <v>0</v>
      </c>
      <c r="E25" s="474">
        <f>SUM(Раскл!V13:V18)/1000*I7</f>
        <v>10.6875</v>
      </c>
      <c r="F25" s="474">
        <f>SUM(Раскл!V19:V22)/1000*I8</f>
        <v>0</v>
      </c>
      <c r="G25" s="474">
        <f>SUM(Раскл!V27)*I8/1000</f>
        <v>0</v>
      </c>
      <c r="H25" s="55">
        <f t="shared" si="0"/>
        <v>10.6875</v>
      </c>
      <c r="I25" s="473"/>
      <c r="J25" s="57"/>
    </row>
    <row r="26" spans="1:10" s="51" customFormat="1" ht="12" customHeight="1" x14ac:dyDescent="0.2">
      <c r="A26" s="84">
        <v>15</v>
      </c>
      <c r="B26" s="64" t="str">
        <f>Раскл!W8</f>
        <v>Сардельки, сосиски</v>
      </c>
      <c r="C26" s="78">
        <f>SUM(Раскл!W23)</f>
        <v>80</v>
      </c>
      <c r="D26" s="474">
        <f>SUM(Раскл!W9:W12)/1000*I6</f>
        <v>6</v>
      </c>
      <c r="E26" s="474">
        <f>SUM(Раскл!W13:W18)/1000*I7</f>
        <v>0</v>
      </c>
      <c r="F26" s="474">
        <f>SUM(Раскл!W19:W21)/1000*I8</f>
        <v>0</v>
      </c>
      <c r="G26" s="474">
        <f>SUM(Раскл!Q28)*I8/1000</f>
        <v>0</v>
      </c>
      <c r="H26" s="55">
        <f>SUM(D26:G26)</f>
        <v>6</v>
      </c>
      <c r="I26" s="474"/>
      <c r="J26" s="57"/>
    </row>
    <row r="27" spans="1:10" s="51" customFormat="1" ht="12" customHeight="1" x14ac:dyDescent="0.2">
      <c r="A27" s="477">
        <v>16</v>
      </c>
      <c r="B27" s="64" t="str">
        <f>Раскл!Y8</f>
        <v>Говядина б/к ,печень</v>
      </c>
      <c r="C27" s="77">
        <f>SUM(Раскл!Y23)</f>
        <v>0</v>
      </c>
      <c r="D27" s="474">
        <f>SUM(Раскл!Y9:Y12)/1000*I6</f>
        <v>0</v>
      </c>
      <c r="E27" s="474">
        <f>SUM(Раскл!Y13:Y18)/1000*I7</f>
        <v>0</v>
      </c>
      <c r="F27" s="474">
        <f>SUM(Раскл!Y19:Y21)/1000*I8</f>
        <v>0</v>
      </c>
      <c r="G27" s="474">
        <f>SUM(Раскл!Q29)*I8/1000</f>
        <v>0</v>
      </c>
      <c r="H27" s="55">
        <f>SUM(D27:G27)</f>
        <v>0</v>
      </c>
      <c r="I27" s="474"/>
      <c r="J27" s="57"/>
    </row>
    <row r="28" spans="1:10" s="51" customFormat="1" ht="12" customHeight="1" x14ac:dyDescent="0.2">
      <c r="A28" s="84">
        <v>17</v>
      </c>
      <c r="B28" s="64" t="str">
        <f>Раскл!Z8</f>
        <v>консервы рыбные</v>
      </c>
      <c r="C28" s="474">
        <f>Раскл!Z23</f>
        <v>0</v>
      </c>
      <c r="D28" s="474">
        <f>SUM(Раскл!Z9:Z12)/1000*I6</f>
        <v>0</v>
      </c>
      <c r="E28" s="474">
        <f>SUM(Раскл!Z13:Z18)/1000*I7</f>
        <v>0</v>
      </c>
      <c r="F28" s="474">
        <f>SUM(Раскл!Z19:Z22)/1000*I8</f>
        <v>0</v>
      </c>
      <c r="G28" s="474">
        <f>SUM(Раскл!Q30)*I8/1000</f>
        <v>0</v>
      </c>
      <c r="H28" s="55">
        <f t="shared" si="0"/>
        <v>0</v>
      </c>
      <c r="I28" s="474"/>
      <c r="J28" s="57"/>
    </row>
    <row r="29" spans="1:10" s="51" customFormat="1" ht="12" customHeight="1" x14ac:dyDescent="0.2">
      <c r="A29" s="477">
        <v>18</v>
      </c>
      <c r="B29" s="64" t="str">
        <f>Раскл!AD8</f>
        <v>колбаса с/к</v>
      </c>
      <c r="C29" s="474">
        <f>Раскл!AD23</f>
        <v>0</v>
      </c>
      <c r="D29" s="474">
        <f>SUM(Раскл!AD9:AD12)/1000*I6</f>
        <v>0</v>
      </c>
      <c r="E29" s="474">
        <f>SUM(Раскл!AD13:AD18)/1000*I7</f>
        <v>0</v>
      </c>
      <c r="F29" s="474">
        <f>SUM(Раскл!AD19:AD22)/1000*I8</f>
        <v>0</v>
      </c>
      <c r="G29" s="474"/>
      <c r="H29" s="55">
        <f t="shared" si="0"/>
        <v>0</v>
      </c>
      <c r="I29" s="474"/>
      <c r="J29" s="57"/>
    </row>
    <row r="30" spans="1:10" s="51" customFormat="1" ht="12" customHeight="1" x14ac:dyDescent="0.2">
      <c r="A30" s="84">
        <v>19</v>
      </c>
      <c r="B30" s="64" t="str">
        <f>Раскл!AE8</f>
        <v>сало-шпик</v>
      </c>
      <c r="C30" s="474">
        <f>Раскл!AE23</f>
        <v>20</v>
      </c>
      <c r="D30" s="474">
        <f>SUM(Раскл!AE9:AE12)*I6/1000</f>
        <v>0</v>
      </c>
      <c r="E30" s="474">
        <f>SUM(Раскл!AE13:AE18)*I7/1000</f>
        <v>1.9</v>
      </c>
      <c r="F30" s="474">
        <f>SUM(Раскл!AE19:AE21)*I8/1000</f>
        <v>0</v>
      </c>
      <c r="G30" s="474">
        <f>Раскл!AE22*I8/1000</f>
        <v>0</v>
      </c>
      <c r="H30" s="55">
        <f t="shared" si="0"/>
        <v>1.9</v>
      </c>
      <c r="I30" s="473"/>
      <c r="J30" s="57"/>
    </row>
    <row r="31" spans="1:10" s="51" customFormat="1" ht="12" customHeight="1" x14ac:dyDescent="0.2">
      <c r="A31" s="477">
        <v>20</v>
      </c>
      <c r="B31" s="64" t="str">
        <f>Раскл!AB8</f>
        <v xml:space="preserve">Рыба с/м </v>
      </c>
      <c r="C31" s="474">
        <f>Раскл!AB23</f>
        <v>120</v>
      </c>
      <c r="D31" s="474">
        <f>SUM(Раскл!AB9:AB12)/1000*I6</f>
        <v>0</v>
      </c>
      <c r="E31" s="474">
        <f>SUM(Раскл!AB13:AB18)/1000*I7</f>
        <v>0</v>
      </c>
      <c r="F31" s="474">
        <f>SUM(Раскл!AB19:AB22)/1000*I8</f>
        <v>11.4</v>
      </c>
      <c r="G31" s="474"/>
      <c r="H31" s="72">
        <f t="shared" si="0"/>
        <v>11.4</v>
      </c>
      <c r="I31" s="473"/>
      <c r="J31" s="57"/>
    </row>
    <row r="32" spans="1:10" s="51" customFormat="1" ht="12" customHeight="1" x14ac:dyDescent="0.2">
      <c r="A32" s="84">
        <v>21</v>
      </c>
      <c r="B32" s="64" t="str">
        <f>Раскл!AC8</f>
        <v>сельдь</v>
      </c>
      <c r="C32" s="474">
        <f>SUM(Раскл!AC23)</f>
        <v>0</v>
      </c>
      <c r="D32" s="474">
        <f>SUM(Раскл!AC9:AC12)/1000*I6</f>
        <v>0</v>
      </c>
      <c r="E32" s="474">
        <f>SUM(Раскл!AC13:AC18)/1000*I7</f>
        <v>0</v>
      </c>
      <c r="F32" s="474">
        <f>SUM(Раскл!AC19:AC21)/1000*I8</f>
        <v>0</v>
      </c>
      <c r="G32" s="474"/>
      <c r="H32" s="55">
        <f>SUM(D32:G32)</f>
        <v>0</v>
      </c>
      <c r="I32" s="474"/>
      <c r="J32" s="57"/>
    </row>
    <row r="33" spans="1:10" s="51" customFormat="1" ht="12" customHeight="1" x14ac:dyDescent="0.2">
      <c r="A33" s="477">
        <v>22</v>
      </c>
      <c r="B33" s="92" t="str">
        <f>Раскл!K7</f>
        <v>Пряники, печенье</v>
      </c>
      <c r="C33" s="70">
        <f>SUM(Раскл!K23)</f>
        <v>60</v>
      </c>
      <c r="D33" s="474">
        <f>SUM(Раскл!K9:K12)*I6/1000</f>
        <v>0</v>
      </c>
      <c r="E33" s="70">
        <f>SUM(Раскл!K13:K18)*I7/1000</f>
        <v>0</v>
      </c>
      <c r="F33" s="70">
        <f>SUM(Раскл!K19:K21)*I8/1000</f>
        <v>0</v>
      </c>
      <c r="G33" s="70">
        <f>SUM(Раскл!K22)/1000*I8</f>
        <v>5.7</v>
      </c>
      <c r="H33" s="166">
        <f>SUM(D33:G33)</f>
        <v>5.7</v>
      </c>
      <c r="I33" s="88"/>
      <c r="J33" s="57"/>
    </row>
    <row r="34" spans="1:10" s="51" customFormat="1" ht="12" customHeight="1" x14ac:dyDescent="0.2">
      <c r="A34" s="84">
        <v>23</v>
      </c>
      <c r="B34" s="92" t="str">
        <f>Раскл!J7</f>
        <v>Вафли</v>
      </c>
      <c r="C34" s="70">
        <f>Раскл!J23</f>
        <v>0</v>
      </c>
      <c r="D34" s="474">
        <f>SUM(Раскл!J9:J12)*I6/1000</f>
        <v>0</v>
      </c>
      <c r="E34" s="70">
        <f>SUM(Раскл!J13:J18)*I7/1000</f>
        <v>0</v>
      </c>
      <c r="F34" s="70">
        <f>SUM(Раскл!J19:J21)*I8/1000</f>
        <v>0</v>
      </c>
      <c r="G34" s="70">
        <f>Раскл!J22*I8/1000</f>
        <v>0</v>
      </c>
      <c r="H34" s="87">
        <f>SUM(D34:G34)</f>
        <v>0</v>
      </c>
      <c r="I34" s="474"/>
      <c r="J34" s="57"/>
    </row>
    <row r="35" spans="1:10" s="51" customFormat="1" ht="12" customHeight="1" x14ac:dyDescent="0.2">
      <c r="A35" s="477">
        <v>24</v>
      </c>
      <c r="B35" s="92" t="str">
        <f>Раскл!I7</f>
        <v>сметана</v>
      </c>
      <c r="C35" s="70">
        <f>Раскл!I23</f>
        <v>0</v>
      </c>
      <c r="D35" s="86">
        <f>SUM(Раскл!I9:I12)/1000*I6</f>
        <v>0</v>
      </c>
      <c r="E35" s="70">
        <f>SUM(Раскл!I13:I18)/1000*I7</f>
        <v>0</v>
      </c>
      <c r="F35" s="70">
        <f>SUM(Раскл!I19:I21)*I8/1000</f>
        <v>0</v>
      </c>
      <c r="G35" s="70">
        <f>SUM(Раскл!I22)/1000*I8</f>
        <v>0</v>
      </c>
      <c r="H35" s="87">
        <f>SUM(D35:G35)</f>
        <v>0</v>
      </c>
      <c r="I35" s="88"/>
      <c r="J35" s="57"/>
    </row>
    <row r="36" spans="1:10" s="51" customFormat="1" ht="12" customHeight="1" x14ac:dyDescent="0.2">
      <c r="A36" s="84">
        <v>25</v>
      </c>
      <c r="B36" s="85" t="str">
        <f>Раскл!AF8</f>
        <v>Масло коровье</v>
      </c>
      <c r="C36" s="86">
        <f>Раскл!AF23</f>
        <v>60</v>
      </c>
      <c r="D36" s="474">
        <f>SUM(Раскл!AF9:AF12)/1000*I6</f>
        <v>1.125</v>
      </c>
      <c r="E36" s="86">
        <f>SUM(Раскл!AF13:AF18)/1000*I7</f>
        <v>1.425</v>
      </c>
      <c r="F36" s="86">
        <f>SUM(Раскл!AF19:AF21)/1000*I8</f>
        <v>1.425</v>
      </c>
      <c r="G36" s="86">
        <f>SUM(Раскл!AF22)/1000*I8</f>
        <v>1.425</v>
      </c>
      <c r="H36" s="87">
        <f t="shared" si="0"/>
        <v>5.3999999999999995</v>
      </c>
      <c r="I36" s="474" t="s">
        <v>85</v>
      </c>
      <c r="J36" s="474"/>
    </row>
    <row r="37" spans="1:10" s="51" customFormat="1" ht="12" customHeight="1" x14ac:dyDescent="0.2">
      <c r="A37" s="477">
        <v>26</v>
      </c>
      <c r="B37" s="64" t="str">
        <f>Раскл!AG8</f>
        <v>Масло растительное</v>
      </c>
      <c r="C37" s="474">
        <f>Раскл!AG23</f>
        <v>30</v>
      </c>
      <c r="D37" s="86">
        <f>SUM(Раскл!AG9:AG12)/1000*I6</f>
        <v>0.375</v>
      </c>
      <c r="E37" s="474">
        <f>SUM(Раскл!AG13:AG18)/1000*I7</f>
        <v>1.425</v>
      </c>
      <c r="F37" s="474">
        <f>SUM(Раскл!AG19:AG22)/1000*I8</f>
        <v>0.95000000000000007</v>
      </c>
      <c r="G37" s="474"/>
      <c r="H37" s="87">
        <f t="shared" si="0"/>
        <v>2.75</v>
      </c>
      <c r="I37" s="473"/>
      <c r="J37" s="89"/>
    </row>
    <row r="38" spans="1:10" s="51" customFormat="1" ht="12" customHeight="1" x14ac:dyDescent="0.2">
      <c r="A38" s="84">
        <v>27</v>
      </c>
      <c r="B38" s="85" t="str">
        <f>Раскл!AH7</f>
        <v>Сахар</v>
      </c>
      <c r="C38" s="86">
        <f>Раскл!AH23</f>
        <v>70</v>
      </c>
      <c r="D38" s="474">
        <f>SUM(Раскл!AH9:AH12)/1000*I6</f>
        <v>1.875</v>
      </c>
      <c r="E38" s="86">
        <f>SUM(Раскл!AH13:AH18)/1000*I7</f>
        <v>1.9000000000000001</v>
      </c>
      <c r="F38" s="86">
        <f>SUM(Раскл!AH19:AH21)/1000*I8</f>
        <v>0</v>
      </c>
      <c r="G38" s="86">
        <f>SUM(Раскл!AH22)/1000*I8</f>
        <v>2.375</v>
      </c>
      <c r="H38" s="87">
        <f t="shared" si="0"/>
        <v>6.15</v>
      </c>
      <c r="I38" s="88"/>
      <c r="J38" s="93"/>
    </row>
    <row r="39" spans="1:10" s="51" customFormat="1" ht="12" customHeight="1" x14ac:dyDescent="0.2">
      <c r="A39" s="477">
        <v>28</v>
      </c>
      <c r="B39" s="64" t="str">
        <f>Раскл!AI7</f>
        <v>Чай</v>
      </c>
      <c r="C39" s="474">
        <f>Раскл!AI23</f>
        <v>1</v>
      </c>
      <c r="D39" s="94">
        <f>SUM(Раскл!AI9:AI12)/1000*I6</f>
        <v>0</v>
      </c>
      <c r="E39" s="474">
        <f>SUM(Раскл!AI13:AI18)/1000*I7</f>
        <v>0</v>
      </c>
      <c r="F39" s="55"/>
      <c r="G39" s="55">
        <f>SUM(Раскл!AI22)/1000*I8</f>
        <v>9.5000000000000001E-2</v>
      </c>
      <c r="H39" s="87">
        <f t="shared" si="0"/>
        <v>9.5000000000000001E-2</v>
      </c>
      <c r="I39" s="473"/>
      <c r="J39" s="93"/>
    </row>
    <row r="40" spans="1:10" s="51" customFormat="1" ht="12" customHeight="1" x14ac:dyDescent="0.2">
      <c r="A40" s="84">
        <v>29</v>
      </c>
      <c r="B40" s="64" t="str">
        <f>Раскл!AJ7</f>
        <v>сыр плавленный</v>
      </c>
      <c r="C40" s="474">
        <f>Раскл!AJ23</f>
        <v>17.5</v>
      </c>
      <c r="D40" s="474">
        <f>SUM(Раскл!AJ9:AJ12)/1000*I6</f>
        <v>0</v>
      </c>
      <c r="E40" s="474">
        <f>SUM(Раскл!AJ13:AJ18)/1000*I7</f>
        <v>1.6625000000000001</v>
      </c>
      <c r="F40" s="474">
        <f>SUM(Раскл!AJ19:AJ22)/1000*I8</f>
        <v>0</v>
      </c>
      <c r="G40" s="474"/>
      <c r="H40" s="87">
        <f t="shared" si="0"/>
        <v>1.6625000000000001</v>
      </c>
      <c r="I40" s="88"/>
      <c r="J40" s="93"/>
    </row>
    <row r="41" spans="1:10" s="51" customFormat="1" ht="12" customHeight="1" x14ac:dyDescent="0.2">
      <c r="A41" s="477">
        <v>30</v>
      </c>
      <c r="B41" s="85" t="str">
        <f>Раскл!AK7</f>
        <v>Соль йодированная</v>
      </c>
      <c r="C41" s="86">
        <f>Раскл!AK23</f>
        <v>20</v>
      </c>
      <c r="D41" s="474">
        <f>SUM(Раскл!AK9:AK12)/1000*I6</f>
        <v>0</v>
      </c>
      <c r="E41" s="86">
        <f>SUM(Раскл!AK13:AK18)/1000*I7</f>
        <v>0</v>
      </c>
      <c r="F41" s="86">
        <f>SUM(Раскл!AK19:AK22)/1000*I8</f>
        <v>0</v>
      </c>
      <c r="G41" s="86"/>
      <c r="H41" s="87">
        <f>C41*G8/1000</f>
        <v>1.8</v>
      </c>
      <c r="I41" s="473"/>
      <c r="J41" s="57"/>
    </row>
    <row r="42" spans="1:10" s="51" customFormat="1" ht="12" customHeight="1" x14ac:dyDescent="0.2">
      <c r="A42" s="84">
        <v>31</v>
      </c>
      <c r="B42" s="64" t="str">
        <f>Раскл!AL8</f>
        <v>Картофель</v>
      </c>
      <c r="C42" s="474">
        <f>Раскл!AL23</f>
        <v>280</v>
      </c>
      <c r="D42" s="474">
        <f>SUM(Раскл!AL9:AL12)/1000*I6</f>
        <v>0</v>
      </c>
      <c r="E42" s="474">
        <f>SUM(Раскл!AL13:AL18)/1000*I7</f>
        <v>11.4</v>
      </c>
      <c r="F42" s="474">
        <f>SUM(Раскл!AL19:AL22)/1000*I8</f>
        <v>15.200000000000001</v>
      </c>
      <c r="G42" s="474"/>
      <c r="H42" s="166">
        <f t="shared" si="0"/>
        <v>26.6</v>
      </c>
      <c r="I42" s="88"/>
      <c r="J42" s="57"/>
    </row>
    <row r="43" spans="1:10" s="51" customFormat="1" ht="12" customHeight="1" x14ac:dyDescent="0.2">
      <c r="A43" s="477">
        <v>32</v>
      </c>
      <c r="B43" s="92" t="str">
        <f>Раскл!AM8</f>
        <v>Свекла</v>
      </c>
      <c r="C43" s="70">
        <f>Раскл!AM23</f>
        <v>0</v>
      </c>
      <c r="D43" s="86">
        <f>SUM(Раскл!AM9:AM12)/1000*I6</f>
        <v>0</v>
      </c>
      <c r="E43" s="86">
        <f>SUM(Раскл!AM13:AM18)/1000*I7</f>
        <v>0</v>
      </c>
      <c r="F43" s="86">
        <f>SUM(Раскл!AM19:AM22)/1000*I8</f>
        <v>0</v>
      </c>
      <c r="G43" s="86"/>
      <c r="H43" s="166">
        <f t="shared" si="0"/>
        <v>0</v>
      </c>
      <c r="I43" s="473"/>
      <c r="J43" s="57"/>
    </row>
    <row r="44" spans="1:10" s="51" customFormat="1" ht="12" customHeight="1" x14ac:dyDescent="0.2">
      <c r="A44" s="84">
        <v>33</v>
      </c>
      <c r="B44" s="92" t="str">
        <f>Раскл!AN8</f>
        <v>Капуста (капуста квашенная)</v>
      </c>
      <c r="C44" s="70">
        <f>Раскл!AN23</f>
        <v>130</v>
      </c>
      <c r="D44" s="474">
        <f>SUM(Раскл!AN9:AN12)/1000*I6</f>
        <v>0</v>
      </c>
      <c r="E44" s="474">
        <f>SUM(Раскл!AN13:AN18)/1000*I7</f>
        <v>12.35</v>
      </c>
      <c r="F44" s="474">
        <f>SUM(Раскл!AN19:AN22)/1000*I8</f>
        <v>0</v>
      </c>
      <c r="G44" s="474"/>
      <c r="H44" s="166">
        <f t="shared" si="0"/>
        <v>12.35</v>
      </c>
      <c r="I44" s="56"/>
      <c r="J44" s="57"/>
    </row>
    <row r="45" spans="1:10" s="51" customFormat="1" ht="12" customHeight="1" x14ac:dyDescent="0.2">
      <c r="A45" s="477">
        <v>34</v>
      </c>
      <c r="B45" s="92" t="str">
        <f>Раскл!AO8</f>
        <v>Помидоры консерв.(свежие)</v>
      </c>
      <c r="C45" s="70">
        <f>Раскл!AO23</f>
        <v>0</v>
      </c>
      <c r="D45" s="86">
        <f>SUM(Раскл!AO9:AO12)/1000*I6</f>
        <v>0</v>
      </c>
      <c r="E45" s="86">
        <f>SUM(Раскл!AO13:AO18)/1000*I7</f>
        <v>0</v>
      </c>
      <c r="F45" s="86">
        <f>SUM(Раскл!AO19:AO22)/1000*I8</f>
        <v>0</v>
      </c>
      <c r="G45" s="86"/>
      <c r="H45" s="166">
        <f t="shared" si="0"/>
        <v>0</v>
      </c>
      <c r="I45" s="56"/>
      <c r="J45" s="89"/>
    </row>
    <row r="46" spans="1:10" s="51" customFormat="1" ht="12" customHeight="1" x14ac:dyDescent="0.2">
      <c r="A46" s="84">
        <v>35</v>
      </c>
      <c r="B46" s="92" t="str">
        <f>Раскл!AP8</f>
        <v>Огурцы свежие(соленые)</v>
      </c>
      <c r="C46" s="70">
        <f>Раскл!AP23</f>
        <v>0</v>
      </c>
      <c r="D46" s="474">
        <f>SUM(Раскл!AP9:AP12)/1000*I6</f>
        <v>0</v>
      </c>
      <c r="E46" s="474">
        <f>SUM(Раскл!AP13:AP18)/1000*I7</f>
        <v>0</v>
      </c>
      <c r="F46" s="474">
        <f>SUM(Раскл!AP19:AP22)/1000*I8</f>
        <v>0</v>
      </c>
      <c r="G46" s="474"/>
      <c r="H46" s="87">
        <f t="shared" si="0"/>
        <v>0</v>
      </c>
      <c r="I46" s="56"/>
      <c r="J46" s="474"/>
    </row>
    <row r="47" spans="1:10" s="51" customFormat="1" ht="12" customHeight="1" x14ac:dyDescent="0.2">
      <c r="A47" s="477">
        <v>36</v>
      </c>
      <c r="B47" s="85" t="str">
        <f>Раскл!AQ8</f>
        <v>Морковь</v>
      </c>
      <c r="C47" s="86">
        <f>Раскл!AQ23</f>
        <v>67</v>
      </c>
      <c r="D47" s="86">
        <f>SUM(Раскл!AQ9:AQ12)/1000*I6</f>
        <v>0</v>
      </c>
      <c r="E47" s="86">
        <f>SUM(Раскл!AQ13:AQ18)/1000*I7</f>
        <v>4.75</v>
      </c>
      <c r="F47" s="86">
        <f>SUM(Раскл!AQ19:AQ22)/1000*I8</f>
        <v>1.6150000000000002</v>
      </c>
      <c r="G47" s="86"/>
      <c r="H47" s="166">
        <f t="shared" si="0"/>
        <v>6.3650000000000002</v>
      </c>
      <c r="I47" s="56"/>
      <c r="J47" s="93"/>
    </row>
    <row r="48" spans="1:10" s="51" customFormat="1" ht="12" customHeight="1" x14ac:dyDescent="0.2">
      <c r="A48" s="84">
        <v>37</v>
      </c>
      <c r="B48" s="64" t="str">
        <f>Раскл!AR8</f>
        <v>Лук репчатый</v>
      </c>
      <c r="C48" s="474">
        <f>Раскл!AR23</f>
        <v>55</v>
      </c>
      <c r="D48" s="474">
        <f>SUM(Раскл!AR9:AR12)/1000*I6</f>
        <v>0</v>
      </c>
      <c r="E48" s="474">
        <f>SUM(Раскл!AR13:AR18)/1000*I7</f>
        <v>3.8000000000000003</v>
      </c>
      <c r="F48" s="474">
        <f>SUM(Раскл!AR19:AR22)/1000*I8</f>
        <v>1.425</v>
      </c>
      <c r="G48" s="474"/>
      <c r="H48" s="166">
        <f t="shared" si="0"/>
        <v>5.2250000000000005</v>
      </c>
      <c r="I48" s="474"/>
      <c r="J48" s="93"/>
    </row>
    <row r="49" spans="1:10" s="51" customFormat="1" ht="12" customHeight="1" x14ac:dyDescent="0.2">
      <c r="A49" s="477">
        <v>38</v>
      </c>
      <c r="B49" s="64" t="str">
        <f>Раскл!AS8</f>
        <v>Чеснок</v>
      </c>
      <c r="C49" s="474">
        <f>Раскл!AS23</f>
        <v>2</v>
      </c>
      <c r="D49" s="474">
        <f>SUM(Раскл!AS9:AS12)*пон!I6/1000</f>
        <v>0</v>
      </c>
      <c r="E49" s="474">
        <f>SUM(Раскл!AS13:AS18)*I7/1000</f>
        <v>0.19</v>
      </c>
      <c r="F49" s="474">
        <f>SUM(Раскл!AS19:AS21)*I8/1000</f>
        <v>0</v>
      </c>
      <c r="G49" s="474">
        <f>Раскл!AS22*I8/1000</f>
        <v>0</v>
      </c>
      <c r="H49" s="55">
        <f t="shared" si="0"/>
        <v>0.19</v>
      </c>
      <c r="I49" s="88"/>
      <c r="J49" s="93"/>
    </row>
    <row r="50" spans="1:10" s="51" customFormat="1" ht="12" customHeight="1" x14ac:dyDescent="0.2">
      <c r="A50" s="84">
        <v>39</v>
      </c>
      <c r="B50" s="476" t="str">
        <f>Раскл!AT8</f>
        <v>Горошек, фасоль, кукуруза консервированные</v>
      </c>
      <c r="C50" s="474">
        <f>Раскл!AT23</f>
        <v>20</v>
      </c>
      <c r="D50" s="86">
        <f>SUM(Раскл!AT9:AT12)/1000*I6</f>
        <v>1.5</v>
      </c>
      <c r="E50" s="86">
        <f>SUM(Раскл!AT13:AT18)/1000*I7</f>
        <v>0</v>
      </c>
      <c r="F50" s="86">
        <f>SUM(Раскл!AT19:AT22)/1000*I8</f>
        <v>0</v>
      </c>
      <c r="G50" s="86"/>
      <c r="H50" s="87">
        <f t="shared" si="0"/>
        <v>1.5</v>
      </c>
      <c r="I50" s="473"/>
      <c r="J50" s="57"/>
    </row>
    <row r="51" spans="1:10" s="51" customFormat="1" ht="12" customHeight="1" x14ac:dyDescent="0.2">
      <c r="A51" s="477">
        <v>40</v>
      </c>
      <c r="B51" s="64" t="str">
        <f>Раскл!AU8</f>
        <v>Томат - паста</v>
      </c>
      <c r="C51" s="474">
        <f>Раскл!AU23</f>
        <v>6</v>
      </c>
      <c r="D51" s="474">
        <f>SUM(Раскл!AU9:AU12)/1000*I6</f>
        <v>0</v>
      </c>
      <c r="E51" s="474">
        <f>SUM(Раскл!AU13:AU18)/1000*I7</f>
        <v>0</v>
      </c>
      <c r="F51" s="474">
        <f>SUM(Раскл!AU19:AU22)/1000*I8</f>
        <v>0</v>
      </c>
      <c r="G51" s="474"/>
      <c r="H51" s="55">
        <f>SUM(Раскл!AU23)/1000*G8</f>
        <v>0.54</v>
      </c>
      <c r="I51" s="95"/>
      <c r="J51" s="57"/>
    </row>
    <row r="52" spans="1:10" s="51" customFormat="1" ht="12" customHeight="1" x14ac:dyDescent="0.2">
      <c r="A52" s="84">
        <v>41</v>
      </c>
      <c r="B52" s="96" t="str">
        <f>Раскл!AV8</f>
        <v>Лавровый лист</v>
      </c>
      <c r="C52" s="474">
        <f>Раскл!AV23</f>
        <v>0.2</v>
      </c>
      <c r="D52" s="86">
        <f>SUM(Раскл!AV9:AV12)/1000*I6</f>
        <v>0</v>
      </c>
      <c r="E52" s="86">
        <f>SUM(Раскл!AV13:AV18)/1000*I7</f>
        <v>0</v>
      </c>
      <c r="F52" s="86">
        <f>SUM(Раскл!AV19:AV22)/1000*I8</f>
        <v>0</v>
      </c>
      <c r="G52" s="86"/>
      <c r="H52" s="55">
        <f>SUM(Раскл!AV23)/1000*G8</f>
        <v>1.8000000000000002E-2</v>
      </c>
      <c r="I52" s="95"/>
      <c r="J52" s="57"/>
    </row>
    <row r="53" spans="1:10" s="51" customFormat="1" ht="12" customHeight="1" x14ac:dyDescent="0.2">
      <c r="A53" s="477">
        <v>42</v>
      </c>
      <c r="B53" s="97" t="str">
        <f>Раскл!AW8</f>
        <v>Перец</v>
      </c>
      <c r="C53" s="86">
        <f>Раскл!AW23</f>
        <v>0.3</v>
      </c>
      <c r="D53" s="474">
        <f>SUM(Раскл!AW9:AW12)/1000*I6</f>
        <v>0</v>
      </c>
      <c r="E53" s="474">
        <f>SUM(Раскл!AW13:AW18)/1000*I7</f>
        <v>0</v>
      </c>
      <c r="F53" s="474">
        <f>SUM(Раскл!AW19:AW22)/1000*I8</f>
        <v>0</v>
      </c>
      <c r="G53" s="474"/>
      <c r="H53" s="55">
        <f>SUM(Раскл!AW23)/1000*G8</f>
        <v>2.6999999999999996E-2</v>
      </c>
      <c r="I53" s="473"/>
      <c r="J53" s="57"/>
    </row>
    <row r="54" spans="1:10" s="51" customFormat="1" ht="12" customHeight="1" x14ac:dyDescent="0.2">
      <c r="A54" s="84">
        <v>43</v>
      </c>
      <c r="B54" s="64" t="str">
        <f>Раскл!AX8</f>
        <v>Уксус</v>
      </c>
      <c r="C54" s="474">
        <f>Раскл!AX23</f>
        <v>2</v>
      </c>
      <c r="D54" s="86">
        <f>SUM(Раскл!AX9:AX12)/1000*I6</f>
        <v>0</v>
      </c>
      <c r="E54" s="86">
        <f>SUM(Раскл!AX13:AX18)/1000*I7</f>
        <v>0</v>
      </c>
      <c r="F54" s="86">
        <f>SUM(Раскл!AX19:AX22)/1000*I8</f>
        <v>0</v>
      </c>
      <c r="G54" s="86"/>
      <c r="H54" s="55">
        <f>SUM(Раскл!AX23)/1000*G8</f>
        <v>0.18</v>
      </c>
      <c r="I54" s="88"/>
      <c r="J54" s="89"/>
    </row>
    <row r="55" spans="1:10" s="51" customFormat="1" ht="12" customHeight="1" x14ac:dyDescent="0.2">
      <c r="A55" s="477">
        <v>44</v>
      </c>
      <c r="B55" s="96" t="str">
        <f>Раскл!AY8</f>
        <v>Горчичный порошок</v>
      </c>
      <c r="C55" s="474">
        <f>Раскл!AY23</f>
        <v>0.5</v>
      </c>
      <c r="D55" s="474">
        <f>SUM(Раскл!AY9:AY12)/1000*I6</f>
        <v>0</v>
      </c>
      <c r="E55" s="474">
        <f>SUM(Раскл!AY13:AY18)/1000*I7</f>
        <v>4.7500000000000001E-2</v>
      </c>
      <c r="F55" s="474">
        <f>SUM(Раскл!AY19:AY22)/1000*I8</f>
        <v>0</v>
      </c>
      <c r="G55" s="474"/>
      <c r="H55" s="55">
        <f>SUM(Раскл!AY23)/1000*G8</f>
        <v>4.4999999999999998E-2</v>
      </c>
      <c r="I55" s="474"/>
      <c r="J55" s="474"/>
    </row>
    <row r="56" spans="1:10" s="51" customFormat="1" ht="12" customHeight="1" x14ac:dyDescent="0.2">
      <c r="A56" s="84">
        <v>45</v>
      </c>
      <c r="B56" s="98" t="str">
        <f>Раскл!AZ8</f>
        <v>Кофе растворимый</v>
      </c>
      <c r="C56" s="86">
        <f>Раскл!AZ23</f>
        <v>1.5</v>
      </c>
      <c r="D56" s="86">
        <f>SUM(Раскл!AZ9:AZ12)/1000*I6</f>
        <v>0.1125</v>
      </c>
      <c r="E56" s="86">
        <f>SUM(Раскл!AZ13:AZ18)/1000*I7</f>
        <v>0</v>
      </c>
      <c r="F56" s="474">
        <f>SUM(Раскл!AZ19:AZ22)/1000*I8</f>
        <v>0</v>
      </c>
      <c r="G56" s="474"/>
      <c r="H56" s="55">
        <f>SUM(D56:G56)</f>
        <v>0.1125</v>
      </c>
      <c r="I56" s="473"/>
      <c r="J56" s="93"/>
    </row>
    <row r="57" spans="1:10" s="52" customFormat="1" ht="12" customHeight="1" x14ac:dyDescent="0.2">
      <c r="A57" s="477">
        <v>46</v>
      </c>
      <c r="B57" s="472" t="str">
        <f>Раскл!BE8</f>
        <v>Сок п/я</v>
      </c>
      <c r="C57" s="474">
        <f>Раскл!BE23</f>
        <v>200</v>
      </c>
      <c r="D57" s="474">
        <f>SUM(Раскл!BE9:BE12)/1000*I6</f>
        <v>0</v>
      </c>
      <c r="E57" s="474">
        <f>SUM(Раскл!BE13:BE18)/1000*I7</f>
        <v>0</v>
      </c>
      <c r="F57" s="86">
        <f>SUM(Раскл!BE19:BE22)/1000*I8</f>
        <v>19</v>
      </c>
      <c r="G57" s="86"/>
      <c r="H57" s="55">
        <f t="shared" ref="H57:H62" si="1">SUM(D57:G57)</f>
        <v>19</v>
      </c>
      <c r="I57" s="88"/>
      <c r="J57" s="93"/>
    </row>
    <row r="58" spans="1:10" s="51" customFormat="1" ht="12" hidden="1" customHeight="1" x14ac:dyDescent="0.2">
      <c r="A58" s="84">
        <v>47</v>
      </c>
      <c r="B58" s="96" t="str">
        <f>Раскл!BB8</f>
        <v>Зелень</v>
      </c>
      <c r="C58" s="474">
        <f>Раскл!BB23</f>
        <v>0</v>
      </c>
      <c r="D58" s="474">
        <f>SUM(Раскл!BB9:BB12)/1000*I6</f>
        <v>0</v>
      </c>
      <c r="E58" s="474">
        <f>SUM(Раскл!BB13:BB18)/1000*I7</f>
        <v>0</v>
      </c>
      <c r="F58" s="474">
        <f>SUM(Раскл!BB19:BB22)/1000*I8</f>
        <v>0</v>
      </c>
      <c r="G58" s="474"/>
      <c r="H58" s="55">
        <f t="shared" si="1"/>
        <v>0</v>
      </c>
      <c r="I58" s="474"/>
      <c r="J58" s="93"/>
    </row>
    <row r="59" spans="1:10" s="51" customFormat="1" ht="12" customHeight="1" x14ac:dyDescent="0.2">
      <c r="A59" s="477">
        <v>48</v>
      </c>
      <c r="B59" s="99" t="str">
        <f>Раскл!BA8</f>
        <v xml:space="preserve">Консервы овощ. закусочные, лечо </v>
      </c>
      <c r="C59" s="86">
        <f>Раскл!BA23</f>
        <v>37.5</v>
      </c>
      <c r="D59" s="474">
        <f>SUM(Раскл!BA9:BA12)/1000*I6</f>
        <v>0</v>
      </c>
      <c r="E59" s="474">
        <f>SUM(Раскл!BA13:BA18)/1000*I7</f>
        <v>0</v>
      </c>
      <c r="F59" s="474">
        <f>SUM(Раскл!BA19:BA22)/1000*I8</f>
        <v>3.5625</v>
      </c>
      <c r="G59" s="474"/>
      <c r="H59" s="55">
        <f t="shared" si="1"/>
        <v>3.5625</v>
      </c>
      <c r="I59" s="474"/>
      <c r="J59" s="93"/>
    </row>
    <row r="60" spans="1:10" s="51" customFormat="1" ht="12" customHeight="1" x14ac:dyDescent="0.2">
      <c r="A60" s="84">
        <v>49</v>
      </c>
      <c r="B60" s="96" t="str">
        <f>Раскл!BC8</f>
        <v>яйцо</v>
      </c>
      <c r="C60" s="474">
        <f>Раскл!BC23</f>
        <v>1</v>
      </c>
      <c r="D60" s="474">
        <f>SUM(Раскл!BC9:BC12)*I6</f>
        <v>75</v>
      </c>
      <c r="E60" s="474">
        <f>SUM(Раскл!BC13:BC18)*I7</f>
        <v>0</v>
      </c>
      <c r="F60" s="474">
        <f>SUM(Раскл!BC19:BC22)*I8</f>
        <v>0</v>
      </c>
      <c r="G60" s="474"/>
      <c r="H60" s="55">
        <f t="shared" si="1"/>
        <v>75</v>
      </c>
      <c r="I60" s="474"/>
      <c r="J60" s="57"/>
    </row>
    <row r="61" spans="1:10" s="52" customFormat="1" ht="12" customHeight="1" x14ac:dyDescent="0.2">
      <c r="A61" s="477">
        <v>50</v>
      </c>
      <c r="B61" s="100" t="str">
        <f>Раскл!BD8</f>
        <v>Молоко коровье</v>
      </c>
      <c r="C61" s="474">
        <f>Раскл!BD23</f>
        <v>200</v>
      </c>
      <c r="D61" s="474">
        <f>SUM(Раскл!BD9:BD12)/1000*I6</f>
        <v>15</v>
      </c>
      <c r="E61" s="474">
        <f>SUM(Раскл!BD13:BD18)/1000*I7</f>
        <v>0</v>
      </c>
      <c r="F61" s="474">
        <f>SUM(Раскл!BD19:BD22)/1000*I8</f>
        <v>0</v>
      </c>
      <c r="G61" s="474"/>
      <c r="H61" s="55">
        <f t="shared" si="1"/>
        <v>15</v>
      </c>
      <c r="I61" s="473"/>
      <c r="J61" s="57"/>
    </row>
    <row r="62" spans="1:10" s="51" customFormat="1" ht="12" customHeight="1" x14ac:dyDescent="0.2">
      <c r="A62" s="84">
        <v>51</v>
      </c>
      <c r="B62" s="100" t="str">
        <f>Раскл!AA8</f>
        <v>колбаса п/к</v>
      </c>
      <c r="C62" s="474">
        <f>Раскл!AA23</f>
        <v>25</v>
      </c>
      <c r="D62" s="474">
        <f>SUM(Раскл!AA9:AA12)/1000*I6</f>
        <v>1.875</v>
      </c>
      <c r="E62" s="474">
        <f>SUM(Раскл!AA13:AA18)/1000*I7</f>
        <v>0</v>
      </c>
      <c r="F62" s="474">
        <f>SUM(Раскл!AA19:AA21)/1000*I8</f>
        <v>0</v>
      </c>
      <c r="G62" s="474">
        <f>SUM(Раскл!AA22)*I8/1000</f>
        <v>0</v>
      </c>
      <c r="H62" s="55">
        <f t="shared" si="1"/>
        <v>1.875</v>
      </c>
      <c r="I62" s="56"/>
      <c r="J62" s="57"/>
    </row>
    <row r="63" spans="1:10" s="51" customFormat="1" ht="12" customHeight="1" x14ac:dyDescent="0.2">
      <c r="A63" s="477">
        <v>52</v>
      </c>
      <c r="B63" s="64" t="str">
        <f>Раскл!X8</f>
        <v>Мясо птицы</v>
      </c>
      <c r="C63" s="474">
        <f>Раскл!X23</f>
        <v>0</v>
      </c>
      <c r="D63" s="474">
        <f>SUM(Раскл!X24:X27)/1000*I6</f>
        <v>0</v>
      </c>
      <c r="E63" s="474">
        <f>SUM(Раскл!X13:X18)/1000*I7</f>
        <v>0</v>
      </c>
      <c r="F63" s="474">
        <f>SUM(Раскл!X19:X21)*I8/1000</f>
        <v>0</v>
      </c>
      <c r="G63" s="474"/>
      <c r="H63" s="55">
        <f>SUM(D63:G63)</f>
        <v>0</v>
      </c>
      <c r="I63" s="56"/>
      <c r="J63" s="57"/>
    </row>
    <row r="64" spans="1:10" s="51" customFormat="1" ht="12" customHeight="1" x14ac:dyDescent="0.2">
      <c r="A64" s="84">
        <v>53</v>
      </c>
      <c r="B64" s="64" t="str">
        <f>Раскл!BF8</f>
        <v xml:space="preserve">изюм </v>
      </c>
      <c r="C64" s="474">
        <f>Раскл!BF23</f>
        <v>8</v>
      </c>
      <c r="D64" s="474">
        <f>SUM(Раскл!BF9:BF12)*I6/1000</f>
        <v>0</v>
      </c>
      <c r="E64" s="474">
        <f>SUM(Раскл!BF13:BF18)*I7/1000</f>
        <v>0.76</v>
      </c>
      <c r="F64" s="474">
        <f>SUM(Раскл!BF19:BF21)*I8/1000</f>
        <v>0</v>
      </c>
      <c r="G64" s="474"/>
      <c r="H64" s="55">
        <f t="shared" ref="H64:H79" si="2">SUM(D64:G64)</f>
        <v>0.76</v>
      </c>
      <c r="I64" s="56"/>
      <c r="J64" s="57"/>
    </row>
    <row r="65" spans="1:10" s="51" customFormat="1" ht="12" customHeight="1" x14ac:dyDescent="0.2">
      <c r="A65" s="477">
        <v>54</v>
      </c>
      <c r="B65" s="64" t="str">
        <f>Раскл!BG8</f>
        <v>курага</v>
      </c>
      <c r="C65" s="474">
        <f>Раскл!BG23</f>
        <v>8</v>
      </c>
      <c r="D65" s="474">
        <f>SUM(Раскл!BG9:BG12)*I6/1000</f>
        <v>0</v>
      </c>
      <c r="E65" s="474">
        <f>SUM(Раскл!BG13:BG18)*I7/1000</f>
        <v>0.76</v>
      </c>
      <c r="F65" s="474">
        <f>SUM(Раскл!BG19:BG21)*I8/1000</f>
        <v>0</v>
      </c>
      <c r="G65" s="474"/>
      <c r="H65" s="55">
        <f t="shared" si="2"/>
        <v>0.76</v>
      </c>
      <c r="I65" s="56"/>
      <c r="J65" s="57"/>
    </row>
    <row r="66" spans="1:10" s="51" customFormat="1" ht="12" customHeight="1" x14ac:dyDescent="0.2">
      <c r="A66" s="84">
        <v>55</v>
      </c>
      <c r="B66" s="64" t="str">
        <f>Раскл!BH8</f>
        <v>чернослив</v>
      </c>
      <c r="C66" s="474">
        <f>Раскл!BH23</f>
        <v>4</v>
      </c>
      <c r="D66" s="474">
        <f>SUM(Раскл!BH9:BH12)*I6/1000</f>
        <v>0</v>
      </c>
      <c r="E66" s="474">
        <f>SUM(Раскл!BH13:BH18)*I7/1000</f>
        <v>0.38</v>
      </c>
      <c r="F66" s="474">
        <f>SUM(Раскл!BH19:BH21)*I8/1000</f>
        <v>0</v>
      </c>
      <c r="G66" s="474"/>
      <c r="H66" s="55">
        <f t="shared" si="2"/>
        <v>0.38</v>
      </c>
      <c r="I66" s="56"/>
      <c r="J66" s="57"/>
    </row>
    <row r="67" spans="1:10" s="58" customFormat="1" ht="12" customHeight="1" x14ac:dyDescent="0.2">
      <c r="A67" s="568">
        <v>56</v>
      </c>
      <c r="B67" s="64" t="str">
        <f>Раскл!BI8</f>
        <v>гексовит</v>
      </c>
      <c r="C67" s="567">
        <f>Раскл!BI23</f>
        <v>0</v>
      </c>
      <c r="D67" s="567">
        <f>SUM(Раскл!BI9:BI12)*I6/1000</f>
        <v>0</v>
      </c>
      <c r="E67" s="567">
        <f>SUM(Раскл!BI13:BI18)*I7/1000</f>
        <v>0</v>
      </c>
      <c r="F67" s="567">
        <f>SUM(Раскл!BI19:BI21)*I8/1000</f>
        <v>0</v>
      </c>
      <c r="G67" s="567">
        <f>SUM(Раскл!BI22)/1000*I8</f>
        <v>0</v>
      </c>
      <c r="H67" s="55">
        <f t="shared" si="2"/>
        <v>0</v>
      </c>
      <c r="I67" s="56"/>
      <c r="J67" s="57"/>
    </row>
    <row r="68" spans="1:10" s="58" customFormat="1" ht="12" customHeight="1" x14ac:dyDescent="0.2">
      <c r="A68" s="84">
        <v>57</v>
      </c>
      <c r="B68" s="64" t="str">
        <f>Раскл!BJ8</f>
        <v>Кефир</v>
      </c>
      <c r="C68" s="567">
        <f>Раскл!BJ23</f>
        <v>0</v>
      </c>
      <c r="D68" s="567">
        <f>SUM(Раскл!BJ9:BJ12)*I6/1000</f>
        <v>0</v>
      </c>
      <c r="E68" s="567">
        <f>SUM(Раскл!BJ13:BJ18)*I7/1000</f>
        <v>0</v>
      </c>
      <c r="F68" s="567">
        <f>SUM(Раскл!BJ19:BJ21)*I8/1000</f>
        <v>0</v>
      </c>
      <c r="G68" s="567">
        <f>SUM(Раскл!BJ22)/1000*I8</f>
        <v>0</v>
      </c>
      <c r="H68" s="55">
        <f t="shared" si="2"/>
        <v>0</v>
      </c>
      <c r="I68" s="56"/>
      <c r="J68" s="57"/>
    </row>
    <row r="69" spans="1:10" s="58" customFormat="1" ht="12" customHeight="1" x14ac:dyDescent="0.2">
      <c r="A69" s="568">
        <v>58</v>
      </c>
      <c r="B69" s="64" t="str">
        <f>Раскл!BK8</f>
        <v>колбаса п/к</v>
      </c>
      <c r="C69" s="567">
        <f>Раскл!BK23</f>
        <v>0</v>
      </c>
      <c r="D69" s="567">
        <f>SUM(Раскл!BK9:BK12)*I6/1000</f>
        <v>0</v>
      </c>
      <c r="E69" s="567">
        <f>SUM(Раскл!BK13:BK18)*I7/1000</f>
        <v>0</v>
      </c>
      <c r="F69" s="567">
        <f>SUM(Раскл!BK19:BK21)*I8/1000</f>
        <v>0</v>
      </c>
      <c r="G69" s="567">
        <f>SUM(Раскл!BK22)/1000*I8</f>
        <v>0</v>
      </c>
      <c r="H69" s="55">
        <f t="shared" si="2"/>
        <v>0</v>
      </c>
      <c r="I69" s="56"/>
      <c r="J69" s="57"/>
    </row>
    <row r="70" spans="1:10" s="58" customFormat="1" ht="12" customHeight="1" x14ac:dyDescent="0.2">
      <c r="A70" s="84">
        <v>59</v>
      </c>
      <c r="B70" s="64" t="str">
        <f>Раскл!BL8</f>
        <v xml:space="preserve">сок за яблоки </v>
      </c>
      <c r="C70" s="567">
        <f>Раскл!BL23</f>
        <v>0</v>
      </c>
      <c r="D70" s="567">
        <f>SUM(Раскл!BL9:BL12)*I6/1000</f>
        <v>0</v>
      </c>
      <c r="E70" s="567">
        <f>SUM(Раскл!BL13:BL18)*I7/1000</f>
        <v>0</v>
      </c>
      <c r="F70" s="567">
        <f>SUM(Раскл!BL19:BL21)*I8/1000</f>
        <v>0</v>
      </c>
      <c r="G70" s="567">
        <f>SUM(Раскл!BL22)/1000*I8</f>
        <v>0</v>
      </c>
      <c r="H70" s="55">
        <f t="shared" si="2"/>
        <v>0</v>
      </c>
      <c r="I70" s="56"/>
      <c r="J70" s="57"/>
    </row>
    <row r="71" spans="1:10" s="58" customFormat="1" ht="12" customHeight="1" x14ac:dyDescent="0.2">
      <c r="A71" s="568">
        <v>60</v>
      </c>
      <c r="B71" s="64" t="str">
        <f>Раскл!BM8</f>
        <v>Сало-шпик</v>
      </c>
      <c r="C71" s="567">
        <f>Раскл!BM23</f>
        <v>0</v>
      </c>
      <c r="D71" s="567">
        <f>SUM(Раскл!BM9:BM12)*I6/1000</f>
        <v>0</v>
      </c>
      <c r="E71" s="567">
        <f>SUM(Раскл!BM13:BM18)*I7/1000</f>
        <v>0</v>
      </c>
      <c r="F71" s="567">
        <f>SUM(Раскл!BM19:BM21)*I8/1000</f>
        <v>0</v>
      </c>
      <c r="G71" s="567">
        <f>SUM(Раскл!BM22)/1000*I8</f>
        <v>0</v>
      </c>
      <c r="H71" s="55">
        <f t="shared" si="2"/>
        <v>0</v>
      </c>
      <c r="I71" s="56"/>
      <c r="J71" s="57"/>
    </row>
    <row r="72" spans="1:10" s="58" customFormat="1" ht="12" customHeight="1" x14ac:dyDescent="0.2">
      <c r="A72" s="84">
        <v>61</v>
      </c>
      <c r="B72" s="64" t="str">
        <f>Раскл!BN8</f>
        <v>Печенье БС</v>
      </c>
      <c r="C72" s="567">
        <f>Раскл!BN23</f>
        <v>0</v>
      </c>
      <c r="D72" s="567">
        <f>SUM(Раскл!BN9:BN12)*I6/1000</f>
        <v>0</v>
      </c>
      <c r="E72" s="567">
        <f>SUM(Раскл!BN13:BN18)*I7/1000</f>
        <v>0</v>
      </c>
      <c r="F72" s="567">
        <f>SUM(Раскл!BN19:BN21)*I8/1000</f>
        <v>0</v>
      </c>
      <c r="G72" s="567">
        <f>SUM(Раскл!BN22)/1000*I8</f>
        <v>0</v>
      </c>
      <c r="H72" s="55">
        <f t="shared" si="2"/>
        <v>0</v>
      </c>
      <c r="I72" s="56"/>
      <c r="J72" s="57"/>
    </row>
    <row r="73" spans="1:10" s="58" customFormat="1" ht="12" customHeight="1" x14ac:dyDescent="0.2">
      <c r="A73" s="568">
        <v>62</v>
      </c>
      <c r="B73" s="64" t="str">
        <f>Раскл!BO8</f>
        <v xml:space="preserve">молоко сгущ. </v>
      </c>
      <c r="C73" s="567">
        <f>Раскл!BO23</f>
        <v>0</v>
      </c>
      <c r="D73" s="567">
        <f>SUM(Раскл!BO9:BO12)*I6/1000</f>
        <v>0</v>
      </c>
      <c r="E73" s="567">
        <f>SUM(Раскл!BO13:BO18)*I7/1000</f>
        <v>0</v>
      </c>
      <c r="F73" s="567">
        <f>SUM(Раскл!BO19:BO21)*I8/1000</f>
        <v>0</v>
      </c>
      <c r="G73" s="567">
        <f>SUM(Раскл!BO22)/1000*I8</f>
        <v>0</v>
      </c>
      <c r="H73" s="55">
        <f t="shared" si="2"/>
        <v>0</v>
      </c>
      <c r="I73" s="56"/>
      <c r="J73" s="57"/>
    </row>
    <row r="74" spans="1:10" s="58" customFormat="1" ht="12" customHeight="1" x14ac:dyDescent="0.2">
      <c r="A74" s="84">
        <v>63</v>
      </c>
      <c r="B74" s="64" t="str">
        <f>Раскл!BP8</f>
        <v>Кофе БС</v>
      </c>
      <c r="C74" s="567">
        <f>Раскл!BP23</f>
        <v>0</v>
      </c>
      <c r="D74" s="567">
        <f>SUM(Раскл!BP9:BP12)*I6/1000</f>
        <v>0</v>
      </c>
      <c r="E74" s="567">
        <f>SUM(Раскл!BP13:BP18)*I7/1000</f>
        <v>0</v>
      </c>
      <c r="F74" s="567">
        <f>SUM(Раскл!BP19:BP21)*I8/1000</f>
        <v>0</v>
      </c>
      <c r="G74" s="567">
        <f>SUM(Раскл!BP22)/1000*I8</f>
        <v>0</v>
      </c>
      <c r="H74" s="55">
        <f t="shared" si="2"/>
        <v>0</v>
      </c>
      <c r="I74" s="56"/>
      <c r="J74" s="57"/>
    </row>
    <row r="75" spans="1:10" s="58" customFormat="1" ht="12" customHeight="1" x14ac:dyDescent="0.2">
      <c r="A75" s="568">
        <v>64</v>
      </c>
      <c r="B75" s="64" t="str">
        <f>Раскл!BQ8</f>
        <v>Гексавит</v>
      </c>
      <c r="C75" s="567">
        <f>Раскл!BQ23</f>
        <v>0</v>
      </c>
      <c r="D75" s="567">
        <f>SUM(Раскл!BQ9:BQ12)*I6/1000</f>
        <v>0</v>
      </c>
      <c r="E75" s="567">
        <f>SUM(Раскл!BQ13:BQ18)*I7/1000</f>
        <v>0</v>
      </c>
      <c r="F75" s="567">
        <f>SUM(Раскл!BQ19:BQ21)*I8/1000</f>
        <v>0</v>
      </c>
      <c r="G75" s="567">
        <f>SUM(Раскл!BQ22)/1000*I8</f>
        <v>0</v>
      </c>
      <c r="H75" s="55">
        <f t="shared" si="2"/>
        <v>0</v>
      </c>
      <c r="I75" s="56"/>
      <c r="J75" s="57"/>
    </row>
    <row r="76" spans="1:10" s="58" customFormat="1" ht="12" customHeight="1" x14ac:dyDescent="0.2">
      <c r="A76" s="84">
        <v>65</v>
      </c>
      <c r="B76" s="64" t="str">
        <f>Раскл!BR8</f>
        <v>апельсины</v>
      </c>
      <c r="C76" s="567">
        <f>Раскл!BR23</f>
        <v>0</v>
      </c>
      <c r="D76" s="567">
        <f>SUM(Раскл!BR9:BR12)*I6/1000</f>
        <v>0</v>
      </c>
      <c r="E76" s="567">
        <f>SUM(Раскл!BR13:BR18)*I7/1000</f>
        <v>0</v>
      </c>
      <c r="F76" s="567">
        <f>SUM(Раскл!BR19:BR21)*I8/1000</f>
        <v>0</v>
      </c>
      <c r="G76" s="567">
        <f>SUM(Раскл!BR22)/1000*I8</f>
        <v>0</v>
      </c>
      <c r="H76" s="55">
        <f t="shared" si="2"/>
        <v>0</v>
      </c>
      <c r="I76" s="56"/>
      <c r="J76" s="57"/>
    </row>
    <row r="77" spans="1:10" s="52" customFormat="1" ht="12" customHeight="1" x14ac:dyDescent="0.2">
      <c r="A77" s="477">
        <v>66</v>
      </c>
      <c r="B77" s="64" t="str">
        <f>Раскл!BS8</f>
        <v>печенье</v>
      </c>
      <c r="C77" s="474">
        <f>Раскл!BS23</f>
        <v>0</v>
      </c>
      <c r="D77" s="474">
        <f>SUM(Раскл!BS9:BS12)*I6/1000</f>
        <v>0</v>
      </c>
      <c r="E77" s="474">
        <f>SUM(Раскл!BS13:BS18)*J7/1000</f>
        <v>0</v>
      </c>
      <c r="F77" s="474">
        <f>SUM(Раскл!BS19:BS21)*I8/1000</f>
        <v>0</v>
      </c>
      <c r="G77" s="474">
        <f>SUM(Раскл!BS22)/1000*I8</f>
        <v>0</v>
      </c>
      <c r="H77" s="55">
        <f t="shared" si="2"/>
        <v>0</v>
      </c>
      <c r="I77" s="56"/>
      <c r="J77" s="57"/>
    </row>
    <row r="78" spans="1:10" s="52" customFormat="1" ht="12" customHeight="1" x14ac:dyDescent="0.2">
      <c r="A78" s="84">
        <v>67</v>
      </c>
      <c r="B78" s="64" t="str">
        <f>Раскл!BT8</f>
        <v>конфеты шок</v>
      </c>
      <c r="C78" s="474">
        <f>Раскл!BT23</f>
        <v>0</v>
      </c>
      <c r="D78" s="474">
        <f>SUM(Раскл!BT9:BT12)*I6/1000</f>
        <v>0</v>
      </c>
      <c r="E78" s="474">
        <f>SUM(Раскл!BT13:BT18)*J7/1000</f>
        <v>0</v>
      </c>
      <c r="F78" s="474">
        <f>SUM(Раскл!BT19:BT21)*I8/1000</f>
        <v>0</v>
      </c>
      <c r="G78" s="474">
        <f>SUM(Раскл!BT22)/1000*I8</f>
        <v>0</v>
      </c>
      <c r="H78" s="55">
        <f t="shared" si="2"/>
        <v>0</v>
      </c>
      <c r="I78" s="56"/>
      <c r="J78" s="57"/>
    </row>
    <row r="79" spans="1:10" s="52" customFormat="1" ht="12" customHeight="1" x14ac:dyDescent="0.2">
      <c r="A79" s="477">
        <v>68</v>
      </c>
      <c r="B79" s="64" t="str">
        <f>Раскл!BU8</f>
        <v>яблоки свеж</v>
      </c>
      <c r="C79" s="474">
        <f>Раскл!BU23</f>
        <v>0</v>
      </c>
      <c r="D79" s="474">
        <f>SUM(Раскл!BU9:BU12)*I6/1000</f>
        <v>0</v>
      </c>
      <c r="E79" s="474">
        <f>SUM(Раскл!BU13:BU18)*J7/1000</f>
        <v>0</v>
      </c>
      <c r="F79" s="474">
        <f>SUM(Раскл!BU19:BU21)*I8/1000</f>
        <v>0</v>
      </c>
      <c r="G79" s="474">
        <f>SUM(Раскл!BU22)/1000*I8</f>
        <v>0</v>
      </c>
      <c r="H79" s="55">
        <f t="shared" si="2"/>
        <v>0</v>
      </c>
      <c r="I79" s="56"/>
      <c r="J79" s="57"/>
    </row>
    <row r="80" spans="1:10" s="51" customFormat="1" ht="12" customHeight="1" x14ac:dyDescent="0.2">
      <c r="A80" s="84">
        <v>69</v>
      </c>
      <c r="B80" s="64" t="s">
        <v>120</v>
      </c>
      <c r="C80" s="474">
        <v>5.4000000000000003E-3</v>
      </c>
      <c r="D80" s="474"/>
      <c r="E80" s="474"/>
      <c r="F80" s="474"/>
      <c r="G80" s="474"/>
      <c r="H80" s="55">
        <f>C80*G8</f>
        <v>0.48600000000000004</v>
      </c>
      <c r="I80" s="56"/>
      <c r="J80" s="57"/>
    </row>
    <row r="81" spans="1:10" s="51" customFormat="1" ht="12" customHeight="1" x14ac:dyDescent="0.2">
      <c r="A81" s="477">
        <v>70</v>
      </c>
      <c r="B81" s="64" t="s">
        <v>121</v>
      </c>
      <c r="C81" s="101">
        <v>1.75E-3</v>
      </c>
      <c r="D81" s="474"/>
      <c r="E81" s="474"/>
      <c r="F81" s="474"/>
      <c r="G81" s="474"/>
      <c r="H81" s="55">
        <f>C81*G8</f>
        <v>0.1575</v>
      </c>
      <c r="I81" s="56"/>
      <c r="J81" s="57"/>
    </row>
    <row r="82" spans="1:10" ht="14.25" customHeight="1" x14ac:dyDescent="0.2">
      <c r="A82" s="468" t="s">
        <v>109</v>
      </c>
      <c r="B82" s="469"/>
      <c r="C82" s="469"/>
      <c r="D82" s="469"/>
      <c r="E82" s="469"/>
      <c r="F82" s="469"/>
      <c r="G82" s="469"/>
      <c r="H82" s="469"/>
      <c r="I82" s="469"/>
      <c r="J82" s="470"/>
    </row>
    <row r="83" spans="1:10" ht="10.5" customHeight="1" x14ac:dyDescent="0.2">
      <c r="A83" s="13"/>
      <c r="B83" s="62"/>
      <c r="C83" s="11"/>
      <c r="D83" s="11"/>
      <c r="E83" s="11"/>
      <c r="F83" s="11"/>
      <c r="G83" s="11"/>
      <c r="H83" s="24"/>
      <c r="I83" s="14"/>
      <c r="J83" s="11"/>
    </row>
    <row r="84" spans="1:10" ht="14.25" customHeight="1" x14ac:dyDescent="0.2">
      <c r="A84" s="13"/>
      <c r="B84" s="822"/>
      <c r="C84" s="822"/>
      <c r="D84" s="822"/>
      <c r="E84" s="822"/>
      <c r="F84" s="822"/>
      <c r="G84" s="822"/>
      <c r="H84" s="822"/>
      <c r="I84" s="460"/>
      <c r="J84" s="11"/>
    </row>
    <row r="85" spans="1:10" ht="4.5" customHeight="1" x14ac:dyDescent="0.2">
      <c r="A85" s="11"/>
      <c r="B85" s="62"/>
      <c r="C85" s="11"/>
      <c r="D85" s="11"/>
      <c r="E85" s="11"/>
      <c r="F85" s="11"/>
      <c r="G85" s="11"/>
      <c r="H85" s="25"/>
      <c r="I85" s="11"/>
      <c r="J85" s="11"/>
    </row>
    <row r="86" spans="1:10" ht="14.25" customHeight="1" x14ac:dyDescent="0.2">
      <c r="A86" s="11"/>
      <c r="B86" s="488" t="s">
        <v>219</v>
      </c>
      <c r="C86" s="460"/>
      <c r="D86" s="460"/>
      <c r="E86" s="460"/>
      <c r="F86" s="460"/>
      <c r="G86" s="460"/>
      <c r="H86" s="460"/>
      <c r="I86" s="11"/>
      <c r="J86" s="11"/>
    </row>
    <row r="87" spans="1:10" ht="5.25" customHeight="1" x14ac:dyDescent="0.2">
      <c r="A87" s="11"/>
      <c r="B87" s="65"/>
      <c r="C87" s="13"/>
      <c r="D87" s="15"/>
      <c r="E87" s="15"/>
      <c r="F87" s="15"/>
      <c r="G87" s="15"/>
      <c r="H87" s="26"/>
      <c r="I87" s="15"/>
      <c r="J87" s="15"/>
    </row>
    <row r="88" spans="1:10" ht="14.25" customHeight="1" x14ac:dyDescent="0.2">
      <c r="A88" s="13"/>
      <c r="B88" s="66"/>
      <c r="C88" s="16"/>
      <c r="D88" s="485" t="s">
        <v>97</v>
      </c>
      <c r="E88" s="486"/>
      <c r="F88" s="485"/>
      <c r="G88" s="487" t="s">
        <v>98</v>
      </c>
      <c r="H88" s="486"/>
      <c r="I88" s="485" t="s">
        <v>99</v>
      </c>
      <c r="J88" s="486"/>
    </row>
    <row r="89" spans="1:10" ht="15.75" customHeight="1" x14ac:dyDescent="0.25">
      <c r="A89" s="17"/>
      <c r="B89" s="481" t="s">
        <v>234</v>
      </c>
      <c r="C89" s="482"/>
      <c r="D89" s="451"/>
      <c r="E89" s="452"/>
      <c r="F89" s="451"/>
      <c r="G89" s="453"/>
      <c r="H89" s="454"/>
      <c r="I89" s="453"/>
      <c r="J89" s="452"/>
    </row>
    <row r="90" spans="1:10" ht="15.75" customHeight="1" x14ac:dyDescent="0.25">
      <c r="A90" s="17"/>
      <c r="B90" s="481" t="s">
        <v>236</v>
      </c>
      <c r="C90" s="482"/>
      <c r="D90" s="451"/>
      <c r="E90" s="452"/>
      <c r="F90" s="451"/>
      <c r="G90" s="453"/>
      <c r="H90" s="454"/>
      <c r="I90" s="453"/>
      <c r="J90" s="452"/>
    </row>
    <row r="91" spans="1:10" ht="14.25" customHeight="1" x14ac:dyDescent="0.2">
      <c r="A91" s="17"/>
      <c r="B91" s="68" t="s">
        <v>95</v>
      </c>
      <c r="C91" s="19"/>
      <c r="D91" s="18"/>
      <c r="E91" s="19"/>
      <c r="F91" s="18"/>
      <c r="G91" s="14"/>
      <c r="H91" s="28"/>
      <c r="I91" s="14"/>
      <c r="J91" s="19"/>
    </row>
    <row r="92" spans="1:10" ht="14.25" customHeight="1" x14ac:dyDescent="0.2">
      <c r="A92" s="17"/>
      <c r="B92" s="69" t="s">
        <v>96</v>
      </c>
      <c r="C92" s="16"/>
      <c r="D92" s="20"/>
      <c r="E92" s="16"/>
      <c r="F92" s="20"/>
      <c r="G92" s="15"/>
      <c r="H92" s="27"/>
      <c r="I92" s="15"/>
      <c r="J92" s="16"/>
    </row>
  </sheetData>
  <autoFilter ref="H1:H92">
    <filterColumn colId="0">
      <customFilters>
        <customFilter operator="notEqual" val="0"/>
      </customFilters>
    </filterColumn>
  </autoFilter>
  <mergeCells count="2">
    <mergeCell ref="B84:H84"/>
    <mergeCell ref="D4:E4"/>
  </mergeCells>
  <phoneticPr fontId="4" type="noConversion"/>
  <printOptions horizontalCentered="1" verticalCentered="1"/>
  <pageMargins left="0.19685039370078741" right="0.19685039370078741" top="0.19685039370078741" bottom="0.19685039370078741" header="0" footer="0"/>
  <pageSetup paperSize="9" scale="71"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 filterMode="1">
    <tabColor rgb="FFFF0000"/>
    <pageSetUpPr fitToPage="1"/>
  </sheetPr>
  <dimension ref="A1:J92"/>
  <sheetViews>
    <sheetView view="pageBreakPreview" zoomScaleSheetLayoutView="100" workbookViewId="0">
      <selection activeCell="I18" sqref="I18"/>
    </sheetView>
  </sheetViews>
  <sheetFormatPr defaultColWidth="9.140625" defaultRowHeight="12.75" x14ac:dyDescent="0.2"/>
  <cols>
    <col min="1" max="1" width="4.5703125" style="4" customWidth="1"/>
    <col min="2" max="2" width="28.7109375" style="59" customWidth="1"/>
    <col min="3" max="3" width="9.42578125" style="4" customWidth="1"/>
    <col min="4" max="4" width="11.140625" style="4" customWidth="1"/>
    <col min="5" max="5" width="10.42578125" style="4" customWidth="1"/>
    <col min="6" max="7" width="8.42578125" style="4" customWidth="1"/>
    <col min="8" max="8" width="11.5703125" style="21" customWidth="1"/>
    <col min="9" max="9" width="8.5703125" style="4" customWidth="1"/>
    <col min="10" max="10" width="9.42578125" style="4" customWidth="1"/>
    <col min="11" max="16384" width="9.140625" style="4"/>
  </cols>
  <sheetData>
    <row r="1" spans="1:10" x14ac:dyDescent="0.2">
      <c r="J1" s="5" t="s">
        <v>103</v>
      </c>
    </row>
    <row r="2" spans="1:10" ht="7.5" customHeight="1" x14ac:dyDescent="0.2">
      <c r="J2" s="5"/>
    </row>
    <row r="3" spans="1:10" ht="16.5" customHeight="1" x14ac:dyDescent="0.25">
      <c r="A3" s="6"/>
      <c r="B3" s="60"/>
      <c r="C3" s="6"/>
      <c r="D3" s="7" t="s">
        <v>86</v>
      </c>
      <c r="E3" s="6"/>
      <c r="F3" s="109">
        <f>пон!F2+1</f>
        <v>306</v>
      </c>
      <c r="G3" s="8"/>
      <c r="H3" s="22"/>
      <c r="I3" s="6"/>
    </row>
    <row r="4" spans="1:10" ht="12" customHeight="1" x14ac:dyDescent="0.2">
      <c r="A4" s="9"/>
      <c r="B4" s="830" t="s">
        <v>211</v>
      </c>
      <c r="C4" s="830"/>
      <c r="D4" s="830"/>
      <c r="E4" s="830"/>
      <c r="F4" s="830"/>
      <c r="G4" s="830"/>
      <c r="H4" s="830"/>
      <c r="I4" s="830"/>
    </row>
    <row r="5" spans="1:10" ht="15" customHeight="1" x14ac:dyDescent="0.25">
      <c r="A5" s="9"/>
      <c r="B5" s="67"/>
      <c r="D5" s="836">
        <f>ДатаНачала+1</f>
        <v>44502</v>
      </c>
      <c r="E5" s="836"/>
      <c r="I5" s="160" t="s">
        <v>167</v>
      </c>
      <c r="J5" s="160" t="s">
        <v>168</v>
      </c>
    </row>
    <row r="6" spans="1:10" ht="12" customHeight="1" thickBot="1" x14ac:dyDescent="0.25">
      <c r="A6" s="9"/>
      <c r="B6" s="62" t="s">
        <v>138</v>
      </c>
      <c r="H6" s="159" t="s">
        <v>91</v>
      </c>
      <c r="I6" s="160">
        <v>122</v>
      </c>
      <c r="J6" s="160">
        <v>24</v>
      </c>
    </row>
    <row r="7" spans="1:10" ht="12.75" customHeight="1" x14ac:dyDescent="0.2">
      <c r="A7" s="9"/>
      <c r="B7" s="62"/>
      <c r="G7" s="167" t="s">
        <v>171</v>
      </c>
      <c r="H7" s="159" t="s">
        <v>92</v>
      </c>
      <c r="I7" s="160">
        <v>122</v>
      </c>
      <c r="J7" s="160">
        <v>24</v>
      </c>
    </row>
    <row r="8" spans="1:10" ht="15.75" customHeight="1" thickBot="1" x14ac:dyDescent="0.25">
      <c r="A8" s="9"/>
      <c r="B8" s="62"/>
      <c r="G8" s="183">
        <f>I6*0.25+I7*0.4+I8*0.35</f>
        <v>122</v>
      </c>
      <c r="H8" s="162" t="s">
        <v>169</v>
      </c>
      <c r="I8" s="160">
        <v>122</v>
      </c>
      <c r="J8" s="160">
        <v>24</v>
      </c>
    </row>
    <row r="9" spans="1:10" ht="4.5" customHeight="1" thickBot="1" x14ac:dyDescent="0.25">
      <c r="A9" s="12"/>
      <c r="B9" s="63"/>
      <c r="C9" s="12"/>
      <c r="D9" s="12"/>
      <c r="E9" s="12"/>
      <c r="F9" s="12"/>
      <c r="G9" s="12"/>
      <c r="H9" s="23"/>
      <c r="I9" s="12"/>
      <c r="J9" s="160"/>
    </row>
    <row r="10" spans="1:10" ht="12" customHeight="1" x14ac:dyDescent="0.2">
      <c r="A10" s="826" t="s">
        <v>87</v>
      </c>
      <c r="B10" s="828" t="s">
        <v>88</v>
      </c>
      <c r="C10" s="834" t="s">
        <v>106</v>
      </c>
      <c r="D10" s="845" t="s">
        <v>89</v>
      </c>
      <c r="E10" s="846"/>
      <c r="F10" s="846"/>
      <c r="G10" s="847"/>
      <c r="H10" s="840" t="s">
        <v>102</v>
      </c>
      <c r="I10" s="826" t="s">
        <v>90</v>
      </c>
      <c r="J10" s="842" t="s">
        <v>94</v>
      </c>
    </row>
    <row r="11" spans="1:10" ht="15" customHeight="1" x14ac:dyDescent="0.2">
      <c r="A11" s="827"/>
      <c r="B11" s="829"/>
      <c r="C11" s="835"/>
      <c r="D11" s="75" t="s">
        <v>91</v>
      </c>
      <c r="E11" s="75" t="s">
        <v>92</v>
      </c>
      <c r="F11" s="75" t="s">
        <v>93</v>
      </c>
      <c r="G11" s="76" t="s">
        <v>136</v>
      </c>
      <c r="H11" s="841"/>
      <c r="I11" s="827"/>
      <c r="J11" s="843"/>
    </row>
    <row r="12" spans="1:10" s="51" customFormat="1" ht="12" customHeight="1" x14ac:dyDescent="0.2">
      <c r="A12" s="71">
        <v>1</v>
      </c>
      <c r="B12" s="64" t="str">
        <f>Раскл!F7</f>
        <v xml:space="preserve"> хлеб дарницкий</v>
      </c>
      <c r="C12" s="54">
        <f>Раскл!F38</f>
        <v>150</v>
      </c>
      <c r="D12" s="54">
        <f>SUM(Раскл!F24:F27)/1000*I6</f>
        <v>6.1000000000000005</v>
      </c>
      <c r="E12" s="54">
        <f>SUM(Раскл!F28:F33)/1000*I7</f>
        <v>6.1000000000000005</v>
      </c>
      <c r="F12" s="54">
        <f>SUM(Раскл!F34:F37)/1000*I8</f>
        <v>6.1000000000000005</v>
      </c>
      <c r="G12" s="54"/>
      <c r="H12" s="55">
        <f t="shared" ref="H12:H33" si="0">SUM(D12:F12)</f>
        <v>18.3</v>
      </c>
      <c r="I12" s="54"/>
      <c r="J12" s="54"/>
    </row>
    <row r="13" spans="1:10" s="51" customFormat="1" ht="12" customHeight="1" x14ac:dyDescent="0.2">
      <c r="A13" s="71">
        <v>2</v>
      </c>
      <c r="B13" s="64" t="str">
        <f>Раскл!G7</f>
        <v>Хлеб из муки пш. 1  сорта</v>
      </c>
      <c r="C13" s="54">
        <f>Раскл!G38</f>
        <v>300</v>
      </c>
      <c r="D13" s="54">
        <f>SUM(Раскл!G24:G27)/1000*I6</f>
        <v>12.200000000000001</v>
      </c>
      <c r="E13" s="54">
        <f>SUM(Раскл!G28:G33)/1000*I7</f>
        <v>12.200000000000001</v>
      </c>
      <c r="F13" s="54">
        <f>SUM(Раскл!G34:G37)/1000*I8</f>
        <v>12.200000000000001</v>
      </c>
      <c r="G13" s="54"/>
      <c r="H13" s="55">
        <f t="shared" si="0"/>
        <v>36.6</v>
      </c>
      <c r="I13" s="54"/>
      <c r="J13" s="54"/>
    </row>
    <row r="14" spans="1:10" s="51" customFormat="1" ht="12" customHeight="1" x14ac:dyDescent="0.2">
      <c r="A14" s="71">
        <v>3</v>
      </c>
      <c r="B14" s="64" t="str">
        <f>Раскл!H7</f>
        <v xml:space="preserve">Мука пшеничная   1 с </v>
      </c>
      <c r="C14" s="54">
        <f>Раскл!H38</f>
        <v>6</v>
      </c>
      <c r="D14" s="77">
        <f>SUM(Раскл!H24:H27)/1000*I6</f>
        <v>0</v>
      </c>
      <c r="E14" s="54">
        <f>SUM(Раскл!H28:H33)/1000*I7</f>
        <v>0</v>
      </c>
      <c r="F14" s="54">
        <f>SUM(Раскл!H34:H37)/1000*I8</f>
        <v>0.73199999999999998</v>
      </c>
      <c r="G14" s="54"/>
      <c r="H14" s="55">
        <f t="shared" si="0"/>
        <v>0.73199999999999998</v>
      </c>
      <c r="I14" s="54"/>
      <c r="J14" s="54"/>
    </row>
    <row r="15" spans="1:10" s="51" customFormat="1" ht="12" customHeight="1" x14ac:dyDescent="0.2">
      <c r="A15" s="71">
        <v>4</v>
      </c>
      <c r="B15" s="64" t="str">
        <f>Раскл!L7</f>
        <v>Рис</v>
      </c>
      <c r="C15" s="54">
        <f>Раскл!L38</f>
        <v>75</v>
      </c>
      <c r="D15" s="54">
        <f>SUM(Раскл!L24:L27)/1000*I6</f>
        <v>0</v>
      </c>
      <c r="E15" s="54">
        <f>SUM(Раскл!L28:L33)/1000*I7</f>
        <v>9.15</v>
      </c>
      <c r="F15" s="54">
        <f>SUM(Раскл!L34:L37)/1000*I8</f>
        <v>0</v>
      </c>
      <c r="G15" s="54"/>
      <c r="H15" s="55">
        <f t="shared" si="0"/>
        <v>9.15</v>
      </c>
      <c r="I15" s="54"/>
      <c r="J15" s="54"/>
    </row>
    <row r="16" spans="1:10" s="51" customFormat="1" ht="12" customHeight="1" x14ac:dyDescent="0.2">
      <c r="A16" s="71">
        <v>5</v>
      </c>
      <c r="B16" s="64" t="str">
        <f>Раскл!O8</f>
        <v>Манная</v>
      </c>
      <c r="C16" s="54">
        <f>SUM(Раскл!O38)</f>
        <v>0</v>
      </c>
      <c r="D16" s="54">
        <f>SUM(Раскл!O24:O27)/1000*I6</f>
        <v>0</v>
      </c>
      <c r="E16" s="54">
        <f>SUM(Раскл!O28:O33)/1000*I7</f>
        <v>0</v>
      </c>
      <c r="F16" s="54">
        <f>SUM(Раскл!O34:O36)/1000*I8</f>
        <v>0</v>
      </c>
      <c r="G16" s="54"/>
      <c r="H16" s="55">
        <f t="shared" si="0"/>
        <v>0</v>
      </c>
      <c r="I16" s="54"/>
      <c r="J16" s="54"/>
    </row>
    <row r="17" spans="1:10" s="58" customFormat="1" ht="12" customHeight="1" x14ac:dyDescent="0.2">
      <c r="A17" s="489">
        <v>6</v>
      </c>
      <c r="B17" s="64" t="str">
        <f>Раскл!P8</f>
        <v>карамель</v>
      </c>
      <c r="C17" s="490">
        <f>SUM(Раскл!P38)</f>
        <v>20</v>
      </c>
      <c r="D17" s="490">
        <f>SUM(Раскл!P24:P27)/1000*J6</f>
        <v>0</v>
      </c>
      <c r="E17" s="490">
        <f>SUM(Раскл!P28:P33)/1000*J7</f>
        <v>0.48</v>
      </c>
      <c r="F17" s="490">
        <f>SUM(Раскл!P34:P36)/1000*I8</f>
        <v>0</v>
      </c>
      <c r="G17" s="490"/>
      <c r="H17" s="55">
        <f t="shared" si="0"/>
        <v>0.48</v>
      </c>
      <c r="I17" s="490"/>
      <c r="J17" s="490"/>
    </row>
    <row r="18" spans="1:10" s="51" customFormat="1" ht="12" customHeight="1" x14ac:dyDescent="0.2">
      <c r="A18" s="71">
        <v>7</v>
      </c>
      <c r="B18" s="64" t="str">
        <f>Раскл!Q8</f>
        <v>Овсяная</v>
      </c>
      <c r="C18" s="54">
        <f>SUM(Раскл!Q38)</f>
        <v>0</v>
      </c>
      <c r="D18" s="54">
        <f>SUM(Раскл!Q24:Q27)/1000*I6</f>
        <v>0</v>
      </c>
      <c r="E18" s="54">
        <f>SUM(Раскл!Q28:Q33)/1000*I7</f>
        <v>0</v>
      </c>
      <c r="F18" s="54">
        <f>SUM(Раскл!Q34:Q36)/1000*I8</f>
        <v>0</v>
      </c>
      <c r="G18" s="54"/>
      <c r="H18" s="55">
        <f t="shared" si="0"/>
        <v>0</v>
      </c>
      <c r="I18" s="54"/>
      <c r="J18" s="54"/>
    </row>
    <row r="19" spans="1:10" s="51" customFormat="1" ht="12" customHeight="1" x14ac:dyDescent="0.2">
      <c r="A19" s="71">
        <v>8</v>
      </c>
      <c r="B19" s="64" t="str">
        <f>Раскл!M8</f>
        <v>Гречневая</v>
      </c>
      <c r="C19" s="54">
        <f>Раскл!M38</f>
        <v>15</v>
      </c>
      <c r="D19" s="54">
        <f>SUM(Раскл!M24:M27)/1000*I6</f>
        <v>0</v>
      </c>
      <c r="E19" s="54">
        <f>SUM(Раскл!M28:M33)/1000*I7</f>
        <v>0</v>
      </c>
      <c r="F19" s="54">
        <f>SUM(Раскл!M34:M37)/1000*I8</f>
        <v>1.8299999999999998</v>
      </c>
      <c r="G19" s="54"/>
      <c r="H19" s="55">
        <f t="shared" si="0"/>
        <v>1.8299999999999998</v>
      </c>
      <c r="I19" s="54"/>
      <c r="J19" s="54"/>
    </row>
    <row r="20" spans="1:10" s="58" customFormat="1" ht="12" customHeight="1" x14ac:dyDescent="0.2">
      <c r="A20" s="71">
        <v>9</v>
      </c>
      <c r="B20" s="64" t="str">
        <f>Раскл!N8</f>
        <v>Горох</v>
      </c>
      <c r="C20" s="54">
        <f>Раскл!N38</f>
        <v>85</v>
      </c>
      <c r="D20" s="54">
        <f>SUM(Раскл!N24:N27)/1000*I6</f>
        <v>0</v>
      </c>
      <c r="E20" s="54">
        <f>SUM(Раскл!N28:N33)/1000*I7</f>
        <v>0</v>
      </c>
      <c r="F20" s="54">
        <f>SUM(Раскл!N34:N37)/1000*I8</f>
        <v>10.370000000000001</v>
      </c>
      <c r="G20" s="54"/>
      <c r="H20" s="55">
        <f t="shared" si="0"/>
        <v>10.370000000000001</v>
      </c>
      <c r="I20" s="54"/>
      <c r="J20" s="54"/>
    </row>
    <row r="21" spans="1:10" s="51" customFormat="1" ht="12" customHeight="1" x14ac:dyDescent="0.2">
      <c r="A21" s="71">
        <v>10</v>
      </c>
      <c r="B21" s="64" t="str">
        <f>Раскл!R8</f>
        <v>Перловая</v>
      </c>
      <c r="C21" s="54">
        <f>Раскл!R38</f>
        <v>0</v>
      </c>
      <c r="D21" s="54">
        <f>SUM(Раскл!R24:R27)/1000*I6</f>
        <v>0</v>
      </c>
      <c r="E21" s="54">
        <f>SUM(Раскл!R28:R33)/1000*I7</f>
        <v>0</v>
      </c>
      <c r="F21" s="54">
        <f>SUM(Раскл!R34:R37)/1000*I8</f>
        <v>0</v>
      </c>
      <c r="G21" s="54"/>
      <c r="H21" s="55">
        <f t="shared" si="0"/>
        <v>0</v>
      </c>
      <c r="I21" s="54"/>
      <c r="J21" s="54"/>
    </row>
    <row r="22" spans="1:10" s="51" customFormat="1" ht="12" customHeight="1" x14ac:dyDescent="0.2">
      <c r="A22" s="71">
        <v>11</v>
      </c>
      <c r="B22" s="64" t="str">
        <f>Раскл!S8</f>
        <v>Ячневая</v>
      </c>
      <c r="C22" s="54">
        <f>Раскл!S38</f>
        <v>0</v>
      </c>
      <c r="D22" s="54">
        <f>SUM(Раскл!S24:S27)/1000*I6</f>
        <v>0</v>
      </c>
      <c r="E22" s="54">
        <f>SUM(Раскл!S28:S33)/1000*I7</f>
        <v>0</v>
      </c>
      <c r="F22" s="54">
        <f>SUM(Раскл!S34:S37)/1000*I8</f>
        <v>0</v>
      </c>
      <c r="G22" s="54"/>
      <c r="H22" s="55">
        <f t="shared" si="0"/>
        <v>0</v>
      </c>
      <c r="I22" s="54"/>
      <c r="J22" s="54"/>
    </row>
    <row r="23" spans="1:10" s="51" customFormat="1" ht="12" customHeight="1" x14ac:dyDescent="0.2">
      <c r="A23" s="71">
        <v>12</v>
      </c>
      <c r="B23" s="64" t="str">
        <f>Раскл!T8</f>
        <v>Пшено</v>
      </c>
      <c r="C23" s="54">
        <f>Раскл!T38</f>
        <v>82</v>
      </c>
      <c r="D23" s="54">
        <f>SUM(Раскл!T24:T27)/1000*I6</f>
        <v>10.004</v>
      </c>
      <c r="E23" s="54">
        <f>SUM(Раскл!T28:T33)/1000*I7</f>
        <v>0</v>
      </c>
      <c r="F23" s="54">
        <f>SUM(Раскл!T34:T37)/1000*I8</f>
        <v>0</v>
      </c>
      <c r="G23" s="54"/>
      <c r="H23" s="55">
        <f t="shared" si="0"/>
        <v>10.004</v>
      </c>
      <c r="I23" s="54"/>
      <c r="J23" s="54"/>
    </row>
    <row r="24" spans="1:10" s="51" customFormat="1" ht="12" customHeight="1" x14ac:dyDescent="0.2">
      <c r="A24" s="71">
        <v>13</v>
      </c>
      <c r="B24" s="64" t="str">
        <f>Раскл!U7</f>
        <v>Макаронные изделия</v>
      </c>
      <c r="C24" s="54">
        <f>Раскл!U38</f>
        <v>0</v>
      </c>
      <c r="D24" s="54">
        <f>SUM(Раскл!U24:U27)/1000*I6</f>
        <v>0</v>
      </c>
      <c r="E24" s="54">
        <f>SUM(Раскл!U28:U33)/1000*I7</f>
        <v>0</v>
      </c>
      <c r="F24" s="54">
        <f>SUM(Раскл!U34:U37)/1000*I8</f>
        <v>0</v>
      </c>
      <c r="G24" s="54"/>
      <c r="H24" s="55">
        <f t="shared" si="0"/>
        <v>0</v>
      </c>
      <c r="I24" s="54"/>
      <c r="J24" s="54"/>
    </row>
    <row r="25" spans="1:10" s="51" customFormat="1" ht="12" customHeight="1" x14ac:dyDescent="0.2">
      <c r="A25" s="71">
        <v>14</v>
      </c>
      <c r="B25" s="64" t="str">
        <f>Раскл!V8</f>
        <v>Свинина б/к</v>
      </c>
      <c r="C25" s="77">
        <f>Раскл!V38</f>
        <v>0</v>
      </c>
      <c r="D25" s="54">
        <f>SUM(Раскл!V24:V27)/1000*I6</f>
        <v>0</v>
      </c>
      <c r="E25" s="54">
        <f>SUM(Раскл!V28:V33)/1000*I7</f>
        <v>0</v>
      </c>
      <c r="F25" s="54">
        <f>SUM(Раскл!V34:V37)/1000*I8</f>
        <v>0</v>
      </c>
      <c r="G25" s="54"/>
      <c r="H25" s="55">
        <f t="shared" si="0"/>
        <v>0</v>
      </c>
      <c r="I25" s="54"/>
      <c r="J25" s="54"/>
    </row>
    <row r="26" spans="1:10" s="51" customFormat="1" ht="12" customHeight="1" x14ac:dyDescent="0.2">
      <c r="A26" s="71">
        <v>15</v>
      </c>
      <c r="B26" s="64" t="str">
        <f>Раскл!W8</f>
        <v>Сардельки, сосиски</v>
      </c>
      <c r="C26" s="78">
        <f>Раскл!W38</f>
        <v>100</v>
      </c>
      <c r="D26" s="54">
        <f>SUM(Раскл!W24:W27)/1000*I6</f>
        <v>12.200000000000001</v>
      </c>
      <c r="E26" s="54">
        <f>SUM(Раскл!W28:W33)/1000*I7</f>
        <v>0</v>
      </c>
      <c r="F26" s="54">
        <f>SUM(Раскл!W34:W37)/1000*I8</f>
        <v>0</v>
      </c>
      <c r="G26" s="54"/>
      <c r="H26" s="55">
        <f>SUM(D26:F26)</f>
        <v>12.200000000000001</v>
      </c>
      <c r="I26" s="54"/>
      <c r="J26" s="54"/>
    </row>
    <row r="27" spans="1:10" s="51" customFormat="1" ht="12" customHeight="1" x14ac:dyDescent="0.2">
      <c r="A27" s="71">
        <v>16</v>
      </c>
      <c r="B27" s="64" t="str">
        <f>Раскл!Y8</f>
        <v>Говядина б/к ,печень</v>
      </c>
      <c r="C27" s="78">
        <f>Раскл!Y38</f>
        <v>0</v>
      </c>
      <c r="D27" s="54">
        <f>SUM(Раскл!Y24:Y26)/1000*I6</f>
        <v>0</v>
      </c>
      <c r="E27" s="54">
        <f>SUM(Раскл!Y28:Y33)/1000*I7</f>
        <v>0</v>
      </c>
      <c r="F27" s="54">
        <f>SUM(Раскл!Y34:Y36)/1000*I8</f>
        <v>0</v>
      </c>
      <c r="G27" s="54"/>
      <c r="H27" s="55">
        <f>SUM(D27:F27)</f>
        <v>0</v>
      </c>
      <c r="I27" s="54"/>
      <c r="J27" s="54"/>
    </row>
    <row r="28" spans="1:10" s="51" customFormat="1" ht="12" customHeight="1" x14ac:dyDescent="0.2">
      <c r="A28" s="71">
        <v>17</v>
      </c>
      <c r="B28" s="64" t="str">
        <f>Раскл!X8</f>
        <v>Мясо птицы</v>
      </c>
      <c r="C28" s="78">
        <f>Раскл!X38</f>
        <v>150</v>
      </c>
      <c r="D28" s="54">
        <f>SUM(Раскл!X24:X27)/1000*I6</f>
        <v>0</v>
      </c>
      <c r="E28" s="54">
        <f>SUM(Раскл!X28:X33)/1000*I7</f>
        <v>18.3</v>
      </c>
      <c r="F28" s="54">
        <f>SUM(Раскл!X34:X36)/1000*I8</f>
        <v>0</v>
      </c>
      <c r="G28" s="54"/>
      <c r="H28" s="55">
        <f>SUM(D28:F28)</f>
        <v>18.3</v>
      </c>
      <c r="I28" s="54"/>
      <c r="J28" s="54"/>
    </row>
    <row r="29" spans="1:10" s="51" customFormat="1" ht="12" customHeight="1" x14ac:dyDescent="0.2">
      <c r="A29" s="71">
        <v>18</v>
      </c>
      <c r="B29" s="64" t="str">
        <f>Раскл!AE8</f>
        <v>сало-шпик</v>
      </c>
      <c r="C29" s="78">
        <f>SUM(Раскл!AE38)</f>
        <v>0</v>
      </c>
      <c r="D29" s="54">
        <f>SUM(Раскл!AE24:AE28)/1000*I6</f>
        <v>0</v>
      </c>
      <c r="E29" s="54">
        <f>SUM(Раскл!W28:W33)/1000*I7</f>
        <v>0</v>
      </c>
      <c r="F29" s="54">
        <f>SUM(Раскл!W34:W36)/1000*I8</f>
        <v>0</v>
      </c>
      <c r="G29" s="54"/>
      <c r="H29" s="55">
        <f t="shared" si="0"/>
        <v>0</v>
      </c>
      <c r="I29" s="54"/>
      <c r="J29" s="54"/>
    </row>
    <row r="30" spans="1:10" s="51" customFormat="1" ht="12" customHeight="1" x14ac:dyDescent="0.2">
      <c r="A30" s="71">
        <v>19</v>
      </c>
      <c r="B30" s="64" t="str">
        <f>Раскл!Z8</f>
        <v>консервы рыбные</v>
      </c>
      <c r="C30" s="54">
        <f>Раскл!Z38</f>
        <v>0</v>
      </c>
      <c r="D30" s="54">
        <f>SUM(Раскл!Z24:Z27)/1000*I6</f>
        <v>0</v>
      </c>
      <c r="E30" s="54">
        <f>SUM(Раскл!Z28:Z33)/1000*I7</f>
        <v>0</v>
      </c>
      <c r="F30" s="54">
        <f>SUM(Раскл!Z34:Z37)/1000*I8</f>
        <v>0</v>
      </c>
      <c r="G30" s="54"/>
      <c r="H30" s="55">
        <f t="shared" si="0"/>
        <v>0</v>
      </c>
      <c r="I30" s="54"/>
      <c r="J30" s="54"/>
    </row>
    <row r="31" spans="1:10" s="51" customFormat="1" ht="12" customHeight="1" x14ac:dyDescent="0.2">
      <c r="A31" s="71">
        <v>20</v>
      </c>
      <c r="B31" s="64" t="str">
        <f>Раскл!AC8</f>
        <v>сельдь</v>
      </c>
      <c r="C31" s="54">
        <f>SUM(Раскл!AC38)</f>
        <v>0</v>
      </c>
      <c r="D31" s="54">
        <f>SUM(Раскл!AC24:AC27)/1000*I6</f>
        <v>0</v>
      </c>
      <c r="E31" s="54">
        <f>SUM(Раскл!AC28:AC33)/1000*I7</f>
        <v>0</v>
      </c>
      <c r="F31" s="54">
        <f>SUM(Раскл!AC34:AC36)/1000*I8</f>
        <v>0</v>
      </c>
      <c r="G31" s="54"/>
      <c r="H31" s="55">
        <f t="shared" si="0"/>
        <v>0</v>
      </c>
      <c r="I31" s="54"/>
      <c r="J31" s="54"/>
    </row>
    <row r="32" spans="1:10" s="51" customFormat="1" ht="12" customHeight="1" x14ac:dyDescent="0.2">
      <c r="A32" s="71">
        <v>21</v>
      </c>
      <c r="B32" s="64" t="str">
        <f>Раскл!AB8</f>
        <v xml:space="preserve">Рыба с/м </v>
      </c>
      <c r="C32" s="54">
        <f>Раскл!AB38</f>
        <v>120</v>
      </c>
      <c r="D32" s="54">
        <f>SUM(Раскл!AB24:AB27)/1000*I6</f>
        <v>0</v>
      </c>
      <c r="E32" s="54">
        <f>SUM(Раскл!AB28:AB33)/1000*I7</f>
        <v>0</v>
      </c>
      <c r="F32" s="54">
        <f>SUM(Раскл!AB34:AB37)/1000*I8</f>
        <v>14.639999999999999</v>
      </c>
      <c r="G32" s="54"/>
      <c r="H32" s="55">
        <f t="shared" si="0"/>
        <v>14.639999999999999</v>
      </c>
      <c r="I32" s="54"/>
      <c r="J32" s="54"/>
    </row>
    <row r="33" spans="1:10" s="51" customFormat="1" ht="12" customHeight="1" x14ac:dyDescent="0.2">
      <c r="A33" s="71">
        <v>22</v>
      </c>
      <c r="B33" s="64" t="str">
        <f>Раскл!AD8</f>
        <v>колбаса с/к</v>
      </c>
      <c r="C33" s="54">
        <f>Раскл!AD38</f>
        <v>0</v>
      </c>
      <c r="D33" s="54">
        <f>SUM(Раскл!AD24:AD27)/1000*I6</f>
        <v>0</v>
      </c>
      <c r="E33" s="54">
        <f>SUM(Раскл!AD28:AD33)/1000*I7</f>
        <v>0</v>
      </c>
      <c r="F33" s="54">
        <f>SUM(Раскл!AD34:AD37)/1000*I8</f>
        <v>0</v>
      </c>
      <c r="G33" s="54"/>
      <c r="H33" s="55">
        <f t="shared" si="0"/>
        <v>0</v>
      </c>
      <c r="I33" s="54"/>
      <c r="J33" s="54"/>
    </row>
    <row r="34" spans="1:10" s="51" customFormat="1" ht="12" customHeight="1" x14ac:dyDescent="0.2">
      <c r="A34" s="71">
        <v>23</v>
      </c>
      <c r="B34" s="64" t="str">
        <f>Раскл!I7</f>
        <v>сметана</v>
      </c>
      <c r="C34" s="54">
        <f>Раскл!I38</f>
        <v>0</v>
      </c>
      <c r="D34" s="54">
        <f>SUM(Раскл!I24:I27)/1000*I6</f>
        <v>0</v>
      </c>
      <c r="E34" s="54">
        <f>SUM(Раскл!I28:I33)/1000*I7</f>
        <v>0</v>
      </c>
      <c r="F34" s="54">
        <f>SUM(Раскл!I34:I36)/1000*I8</f>
        <v>0</v>
      </c>
      <c r="G34" s="54">
        <f>SUM(Раскл!I37)/1000*I8</f>
        <v>0</v>
      </c>
      <c r="H34" s="55">
        <f>SUM(D34:G34)</f>
        <v>0</v>
      </c>
      <c r="I34" s="54"/>
      <c r="J34" s="54"/>
    </row>
    <row r="35" spans="1:10" s="51" customFormat="1" ht="12" customHeight="1" x14ac:dyDescent="0.2">
      <c r="A35" s="71">
        <v>24</v>
      </c>
      <c r="B35" s="64" t="str">
        <f>Раскл!J7</f>
        <v>Вафли</v>
      </c>
      <c r="C35" s="54">
        <f>Раскл!J38</f>
        <v>0</v>
      </c>
      <c r="D35" s="54">
        <f>SUM(Раскл!J24:J27)/1000*I6</f>
        <v>0</v>
      </c>
      <c r="E35" s="54">
        <f>SUM(Раскл!J28:J33)/1000*I7</f>
        <v>0</v>
      </c>
      <c r="F35" s="54">
        <f>SUM(Раскл!J34:J36)/1000*I8</f>
        <v>0</v>
      </c>
      <c r="G35" s="214">
        <f>SUM(Раскл!J37)/1000*I8</f>
        <v>0</v>
      </c>
      <c r="H35" s="55">
        <f>SUM(D35:G35)</f>
        <v>0</v>
      </c>
      <c r="I35" s="54"/>
      <c r="J35" s="54"/>
    </row>
    <row r="36" spans="1:10" s="51" customFormat="1" ht="12" customHeight="1" x14ac:dyDescent="0.2">
      <c r="A36" s="71">
        <v>25</v>
      </c>
      <c r="B36" s="64" t="str">
        <f>Раскл!K7</f>
        <v>Пряники, печенье</v>
      </c>
      <c r="C36" s="54">
        <f>SUM(Раскл!K38)</f>
        <v>60</v>
      </c>
      <c r="D36" s="54">
        <f>SUM(Раскл!K24:K27)/1000*I6</f>
        <v>0</v>
      </c>
      <c r="E36" s="54">
        <f>SUM(Раскл!K28:K33)/1000*I7</f>
        <v>0</v>
      </c>
      <c r="F36" s="54">
        <f>SUM(Раскл!K34:K36)/1000*I8</f>
        <v>0</v>
      </c>
      <c r="G36" s="54">
        <f>SUM(Раскл!K37)/1000*I8</f>
        <v>7.3199999999999994</v>
      </c>
      <c r="H36" s="55">
        <f>SUM(D36:G36)</f>
        <v>7.3199999999999994</v>
      </c>
      <c r="I36" s="54"/>
      <c r="J36" s="54"/>
    </row>
    <row r="37" spans="1:10" s="51" customFormat="1" ht="12" customHeight="1" x14ac:dyDescent="0.2">
      <c r="A37" s="71">
        <v>26</v>
      </c>
      <c r="B37" s="64" t="str">
        <f>Раскл!AF8</f>
        <v>Масло коровье</v>
      </c>
      <c r="C37" s="54">
        <f>Раскл!AF38</f>
        <v>60</v>
      </c>
      <c r="D37" s="54">
        <f>SUM(Раскл!AF24:AF27)/1000*I6</f>
        <v>1.8299999999999998</v>
      </c>
      <c r="E37" s="54">
        <f>SUM(Раскл!AF28:AF33)/1000*I7</f>
        <v>1.8299999999999998</v>
      </c>
      <c r="F37" s="55">
        <f>SUM(Раскл!AF34:AF36)/1000*I8</f>
        <v>1.8299999999999998</v>
      </c>
      <c r="G37" s="54">
        <f>SUM(Раскл!AF37)/1000*I8</f>
        <v>1.8299999999999998</v>
      </c>
      <c r="H37" s="55">
        <f>SUM(D37:G37)</f>
        <v>7.3199999999999994</v>
      </c>
      <c r="I37" s="54"/>
      <c r="J37" s="54"/>
    </row>
    <row r="38" spans="1:10" s="51" customFormat="1" ht="12" customHeight="1" x14ac:dyDescent="0.2">
      <c r="A38" s="71">
        <v>27</v>
      </c>
      <c r="B38" s="64" t="str">
        <f>Раскл!AG8</f>
        <v>Масло растительное</v>
      </c>
      <c r="C38" s="54">
        <f>Раскл!AG38</f>
        <v>30</v>
      </c>
      <c r="D38" s="54">
        <f>SUM(Раскл!AG24:AG27)/1000*I6</f>
        <v>0.61</v>
      </c>
      <c r="E38" s="54">
        <f>SUM(Раскл!AG28:AG33)/1000*I7</f>
        <v>1.952</v>
      </c>
      <c r="F38" s="54">
        <f>SUM(Раскл!AG34:AG37)/1000*I8</f>
        <v>1.0979999999999999</v>
      </c>
      <c r="G38" s="54"/>
      <c r="H38" s="55">
        <f>SUM(D38:G38)</f>
        <v>3.6599999999999997</v>
      </c>
      <c r="I38" s="54"/>
      <c r="J38" s="54"/>
    </row>
    <row r="39" spans="1:10" s="51" customFormat="1" ht="12" customHeight="1" x14ac:dyDescent="0.2">
      <c r="A39" s="71">
        <v>28</v>
      </c>
      <c r="B39" s="64" t="str">
        <f>Раскл!AH7</f>
        <v>Сахар</v>
      </c>
      <c r="C39" s="54">
        <f>Раскл!AH38</f>
        <v>70</v>
      </c>
      <c r="D39" s="54">
        <f>SUM(Раскл!AH24:AH27)/1000*I6</f>
        <v>3.0500000000000003</v>
      </c>
      <c r="E39" s="54">
        <f>SUM(Раскл!AH28:AH33)/1000*I7</f>
        <v>2.44</v>
      </c>
      <c r="F39" s="54">
        <f>SUM(Раскл!AH34:AH36)/1000*I8</f>
        <v>0</v>
      </c>
      <c r="G39" s="54">
        <f>SUM(Раскл!AH37)/1000*I8</f>
        <v>3.0500000000000003</v>
      </c>
      <c r="H39" s="55">
        <f t="shared" ref="H39:H50" si="1">SUM(D39:G39)</f>
        <v>8.5400000000000009</v>
      </c>
      <c r="I39" s="54"/>
      <c r="J39" s="54"/>
    </row>
    <row r="40" spans="1:10" s="51" customFormat="1" ht="12" customHeight="1" x14ac:dyDescent="0.2">
      <c r="A40" s="71">
        <v>29</v>
      </c>
      <c r="B40" s="64" t="str">
        <f>Раскл!AI7</f>
        <v>Чай</v>
      </c>
      <c r="C40" s="54">
        <f>Раскл!AI38</f>
        <v>1</v>
      </c>
      <c r="D40" s="55">
        <f>SUM(Раскл!AI24:AI27)/1000*I6</f>
        <v>0</v>
      </c>
      <c r="E40" s="54">
        <f>SUM(Раскл!AI28:AI33)/1000*I7</f>
        <v>0</v>
      </c>
      <c r="F40" s="55"/>
      <c r="G40" s="55">
        <f>SUM(Раскл!AI37)/1000*I8</f>
        <v>0.122</v>
      </c>
      <c r="H40" s="55">
        <f t="shared" si="1"/>
        <v>0.122</v>
      </c>
      <c r="I40" s="54"/>
      <c r="J40" s="54"/>
    </row>
    <row r="41" spans="1:10" s="51" customFormat="1" ht="12" customHeight="1" x14ac:dyDescent="0.2">
      <c r="A41" s="71">
        <v>30</v>
      </c>
      <c r="B41" s="64" t="str">
        <f>Раскл!AJ7</f>
        <v>сыр плавленный</v>
      </c>
      <c r="C41" s="54">
        <f>Раскл!AJ38</f>
        <v>17.5</v>
      </c>
      <c r="D41" s="54">
        <f>SUM(Раскл!AJ24:AJ27)/1000*I6</f>
        <v>2.1350000000000002</v>
      </c>
      <c r="E41" s="54">
        <f>SUM(Раскл!AJ28:AJ33)/1000*I7</f>
        <v>0</v>
      </c>
      <c r="F41" s="54">
        <f>SUM(Раскл!AJ34:AJ37)/1000*I8</f>
        <v>0</v>
      </c>
      <c r="G41" s="54"/>
      <c r="H41" s="55">
        <f t="shared" si="1"/>
        <v>2.1350000000000002</v>
      </c>
      <c r="I41" s="54"/>
      <c r="J41" s="54"/>
    </row>
    <row r="42" spans="1:10" s="51" customFormat="1" ht="12" customHeight="1" x14ac:dyDescent="0.2">
      <c r="A42" s="71">
        <v>31</v>
      </c>
      <c r="B42" s="64" t="str">
        <f>Раскл!AK7</f>
        <v>Соль йодированная</v>
      </c>
      <c r="C42" s="54">
        <f>Раскл!AK38</f>
        <v>20</v>
      </c>
      <c r="D42" s="54">
        <f>SUM(Раскл!AK24:AK27)/1000*I6</f>
        <v>0</v>
      </c>
      <c r="E42" s="54">
        <f>SUM(Раскл!AK28:AK33)/1000*I7</f>
        <v>0</v>
      </c>
      <c r="F42" s="54">
        <f>SUM(Раскл!AK34:AK37)/1000*I8</f>
        <v>0</v>
      </c>
      <c r="G42" s="54"/>
      <c r="H42" s="55">
        <f>C42*G8/1000</f>
        <v>2.44</v>
      </c>
      <c r="I42" s="54"/>
      <c r="J42" s="54"/>
    </row>
    <row r="43" spans="1:10" s="51" customFormat="1" ht="12" customHeight="1" x14ac:dyDescent="0.2">
      <c r="A43" s="71">
        <v>32</v>
      </c>
      <c r="B43" s="64" t="str">
        <f>Раскл!AL8</f>
        <v>Картофель</v>
      </c>
      <c r="C43" s="54">
        <f>Раскл!AL38</f>
        <v>399</v>
      </c>
      <c r="D43" s="54">
        <f>SUM(Раскл!AL24:AL27)/1000*I6</f>
        <v>0</v>
      </c>
      <c r="E43" s="54">
        <f>SUM(Раскл!AL28:AL33)/1000*I7</f>
        <v>27.327999999999999</v>
      </c>
      <c r="F43" s="54">
        <f>SUM(Раскл!AL34:AL37)/1000*I8</f>
        <v>21.349999999999998</v>
      </c>
      <c r="G43" s="54"/>
      <c r="H43" s="55">
        <f t="shared" si="1"/>
        <v>48.677999999999997</v>
      </c>
      <c r="I43" s="54"/>
      <c r="J43" s="54"/>
    </row>
    <row r="44" spans="1:10" s="51" customFormat="1" ht="12" customHeight="1" x14ac:dyDescent="0.2">
      <c r="A44" s="71">
        <v>33</v>
      </c>
      <c r="B44" s="64" t="str">
        <f>Раскл!AM8</f>
        <v>Свекла</v>
      </c>
      <c r="C44" s="54">
        <f>Раскл!AM38</f>
        <v>0</v>
      </c>
      <c r="D44" s="54">
        <f>SUM(Раскл!AM24:AM27)/1000*I6</f>
        <v>0</v>
      </c>
      <c r="E44" s="54">
        <f>SUM(Раскл!AM28:AM33)/1000*I7</f>
        <v>0</v>
      </c>
      <c r="F44" s="54">
        <f>SUM(Раскл!AM34:AM37)/1000*I8</f>
        <v>0</v>
      </c>
      <c r="G44" s="54"/>
      <c r="H44" s="55">
        <f t="shared" si="1"/>
        <v>0</v>
      </c>
      <c r="I44" s="54"/>
      <c r="J44" s="54"/>
    </row>
    <row r="45" spans="1:10" s="51" customFormat="1" ht="12" customHeight="1" x14ac:dyDescent="0.2">
      <c r="A45" s="71">
        <v>34</v>
      </c>
      <c r="B45" s="64" t="str">
        <f>Раскл!AN8</f>
        <v>Капуста (капуста квашенная)</v>
      </c>
      <c r="C45" s="54">
        <f>Раскл!AN38</f>
        <v>0</v>
      </c>
      <c r="D45" s="54">
        <f>SUM(Раскл!AN24:AN27)/1000*I6</f>
        <v>0</v>
      </c>
      <c r="E45" s="54">
        <f>SUM(Раскл!AN28:AN33)/1000*I7</f>
        <v>0</v>
      </c>
      <c r="F45" s="54">
        <f>SUM(Раскл!AN34:AN37)/1000*I8</f>
        <v>0</v>
      </c>
      <c r="G45" s="54"/>
      <c r="H45" s="55">
        <f t="shared" si="1"/>
        <v>0</v>
      </c>
      <c r="I45" s="54"/>
      <c r="J45" s="54"/>
    </row>
    <row r="46" spans="1:10" s="51" customFormat="1" ht="12" customHeight="1" x14ac:dyDescent="0.2">
      <c r="A46" s="71">
        <v>35</v>
      </c>
      <c r="B46" s="64" t="str">
        <f>Раскл!AO8</f>
        <v>Помидоры консерв.(свежие)</v>
      </c>
      <c r="C46" s="54">
        <f>Раскл!AO38</f>
        <v>70</v>
      </c>
      <c r="D46" s="54">
        <f>SUM(Раскл!AO24:AO27)/1000*I6</f>
        <v>0</v>
      </c>
      <c r="E46" s="54">
        <f>SUM(Раскл!AO28:AO33)/1000*I7</f>
        <v>8.5400000000000009</v>
      </c>
      <c r="F46" s="54">
        <f>SUM(Раскл!AO34:AO37)/1000*I8</f>
        <v>0</v>
      </c>
      <c r="G46" s="54"/>
      <c r="H46" s="55">
        <f t="shared" si="1"/>
        <v>8.5400000000000009</v>
      </c>
      <c r="I46" s="54"/>
      <c r="J46" s="54"/>
    </row>
    <row r="47" spans="1:10" s="51" customFormat="1" ht="12" customHeight="1" x14ac:dyDescent="0.2">
      <c r="A47" s="71">
        <v>36</v>
      </c>
      <c r="B47" s="64" t="str">
        <f>Раскл!AP8</f>
        <v>Огурцы свежие(соленые)</v>
      </c>
      <c r="C47" s="54">
        <f>Раскл!AP38</f>
        <v>0</v>
      </c>
      <c r="D47" s="54">
        <f>SUM(Раскл!AP24:AP27)/1000*I6</f>
        <v>0</v>
      </c>
      <c r="E47" s="54">
        <f>SUM(Раскл!AP28:AP33)/1000*I7</f>
        <v>0</v>
      </c>
      <c r="F47" s="54">
        <f>SUM(Раскл!AP34:AP37)/1000*I8</f>
        <v>0</v>
      </c>
      <c r="G47" s="54"/>
      <c r="H47" s="55">
        <f t="shared" si="1"/>
        <v>0</v>
      </c>
      <c r="I47" s="54"/>
      <c r="J47" s="54"/>
    </row>
    <row r="48" spans="1:10" s="51" customFormat="1" ht="12" customHeight="1" x14ac:dyDescent="0.2">
      <c r="A48" s="71">
        <v>37</v>
      </c>
      <c r="B48" s="64" t="str">
        <f>Раскл!AQ8</f>
        <v>Морковь</v>
      </c>
      <c r="C48" s="54">
        <f>Раскл!AQ38</f>
        <v>52</v>
      </c>
      <c r="D48" s="54">
        <f>SUM(Раскл!AQ24:AQ27)/1000*I6</f>
        <v>0.61</v>
      </c>
      <c r="E48" s="54">
        <f>SUM(Раскл!AQ28:AQ33)/1000*I7</f>
        <v>3.782</v>
      </c>
      <c r="F48" s="54">
        <f>SUM(Раскл!AQ34:AQ37)/1000*I8</f>
        <v>1.952</v>
      </c>
      <c r="G48" s="54"/>
      <c r="H48" s="55">
        <f t="shared" si="1"/>
        <v>6.3440000000000003</v>
      </c>
      <c r="I48" s="54"/>
      <c r="J48" s="54"/>
    </row>
    <row r="49" spans="1:10" s="51" customFormat="1" ht="12" customHeight="1" x14ac:dyDescent="0.2">
      <c r="A49" s="71">
        <v>38</v>
      </c>
      <c r="B49" s="64" t="str">
        <f>Раскл!AR8</f>
        <v>Лук репчатый</v>
      </c>
      <c r="C49" s="54">
        <f>Раскл!AR38</f>
        <v>36</v>
      </c>
      <c r="D49" s="54">
        <f>SUM(Раскл!AR24:AR27)/1000*I6</f>
        <v>0.61</v>
      </c>
      <c r="E49" s="54">
        <f>SUM(Раскл!AR28:AR33)/1000*I7</f>
        <v>2.5620000000000003</v>
      </c>
      <c r="F49" s="54">
        <f>SUM(Раскл!AR34:AR37)/1000*I8</f>
        <v>1.22</v>
      </c>
      <c r="G49" s="54"/>
      <c r="H49" s="55">
        <f t="shared" si="1"/>
        <v>4.3920000000000003</v>
      </c>
      <c r="I49" s="54"/>
      <c r="J49" s="54"/>
    </row>
    <row r="50" spans="1:10" s="51" customFormat="1" ht="12" customHeight="1" x14ac:dyDescent="0.2">
      <c r="A50" s="71">
        <v>39</v>
      </c>
      <c r="B50" s="64" t="str">
        <f>Раскл!AS8</f>
        <v>Чеснок</v>
      </c>
      <c r="C50" s="54">
        <f>Раскл!AS38</f>
        <v>2</v>
      </c>
      <c r="D50" s="54">
        <f>SUM(Раскл!AS24:AS27)/1000*I6</f>
        <v>0</v>
      </c>
      <c r="E50" s="55">
        <f>SUM(Раскл!AS28:AS33)/1000*I7</f>
        <v>0.24399999999999999</v>
      </c>
      <c r="F50" s="54">
        <f>SUM(Раскл!AS34:AS36)/1000*I8</f>
        <v>0</v>
      </c>
      <c r="G50" s="54"/>
      <c r="H50" s="55">
        <f t="shared" si="1"/>
        <v>0.24399999999999999</v>
      </c>
      <c r="I50" s="54"/>
      <c r="J50" s="54"/>
    </row>
    <row r="51" spans="1:10" s="51" customFormat="1" ht="12" customHeight="1" x14ac:dyDescent="0.2">
      <c r="A51" s="71">
        <v>40</v>
      </c>
      <c r="B51" s="64" t="str">
        <f>Раскл!AT8</f>
        <v>Горошек, фасоль, кукуруза консервированные</v>
      </c>
      <c r="C51" s="54">
        <f>Раскл!AT38</f>
        <v>20</v>
      </c>
      <c r="D51" s="54">
        <f>SUM(Раскл!AT24:AT27)/1000*I6</f>
        <v>2.44</v>
      </c>
      <c r="E51" s="54">
        <f>SUM(Раскл!AT28:AT33)/1000*I7</f>
        <v>0</v>
      </c>
      <c r="F51" s="54">
        <f>SUM(Раскл!AT34:AT37)/1000*I8</f>
        <v>0</v>
      </c>
      <c r="G51" s="54"/>
      <c r="H51" s="55">
        <f>SUM(D51:F51)</f>
        <v>2.44</v>
      </c>
      <c r="I51" s="54"/>
      <c r="J51" s="54"/>
    </row>
    <row r="52" spans="1:10" s="51" customFormat="1" ht="12" customHeight="1" x14ac:dyDescent="0.2">
      <c r="A52" s="71">
        <v>41</v>
      </c>
      <c r="B52" s="64" t="str">
        <f>Раскл!AU8</f>
        <v>Томат - паста</v>
      </c>
      <c r="C52" s="54">
        <f>Раскл!AU38</f>
        <v>6</v>
      </c>
      <c r="D52" s="54">
        <f>SUM(Раскл!AU24:AU27)/1000*I6</f>
        <v>0</v>
      </c>
      <c r="E52" s="54">
        <f>SUM(Раскл!AU28:AU33)/1000*I7</f>
        <v>0</v>
      </c>
      <c r="F52" s="54">
        <f>SUM(Раскл!AU34:AU37)/1000*I8</f>
        <v>0</v>
      </c>
      <c r="G52" s="54"/>
      <c r="H52" s="55">
        <f>SUM(Раскл!AU38)/1000*G8</f>
        <v>0.73199999999999998</v>
      </c>
      <c r="I52" s="54"/>
      <c r="J52" s="54"/>
    </row>
    <row r="53" spans="1:10" s="51" customFormat="1" ht="12" customHeight="1" x14ac:dyDescent="0.2">
      <c r="A53" s="71">
        <v>42</v>
      </c>
      <c r="B53" s="64" t="str">
        <f>Раскл!AV8</f>
        <v>Лавровый лист</v>
      </c>
      <c r="C53" s="54">
        <f>Раскл!AV38</f>
        <v>0.2</v>
      </c>
      <c r="D53" s="54">
        <f>SUM(Раскл!AV24:AV27)/1000*I6</f>
        <v>0</v>
      </c>
      <c r="E53" s="54">
        <f>SUM(Раскл!AV28:AV33)/1000*I7</f>
        <v>0</v>
      </c>
      <c r="F53" s="54">
        <f>SUM(Раскл!AV34:AV37)/1000*I8</f>
        <v>0</v>
      </c>
      <c r="G53" s="54"/>
      <c r="H53" s="55">
        <f>SUM(Раскл!AV38)/1000*G8</f>
        <v>2.4400000000000002E-2</v>
      </c>
      <c r="I53" s="54"/>
      <c r="J53" s="54"/>
    </row>
    <row r="54" spans="1:10" s="51" customFormat="1" ht="12" customHeight="1" x14ac:dyDescent="0.2">
      <c r="A54" s="71">
        <v>43</v>
      </c>
      <c r="B54" s="64" t="str">
        <f>Раскл!AW8</f>
        <v>Перец</v>
      </c>
      <c r="C54" s="54">
        <f>Раскл!AW38</f>
        <v>0.3</v>
      </c>
      <c r="D54" s="54">
        <f>SUM(Раскл!AW24:AW27)/1000*I6</f>
        <v>0</v>
      </c>
      <c r="E54" s="54">
        <f>SUM(Раскл!AW28:AW33)/1000*I7</f>
        <v>0</v>
      </c>
      <c r="F54" s="54">
        <f>SUM(Раскл!AW34:AW37)/1000*I8</f>
        <v>0</v>
      </c>
      <c r="G54" s="54"/>
      <c r="H54" s="55">
        <f>SUM(Раскл!AW38)/1000*G8</f>
        <v>3.6599999999999994E-2</v>
      </c>
      <c r="I54" s="54"/>
      <c r="J54" s="54"/>
    </row>
    <row r="55" spans="1:10" s="51" customFormat="1" ht="12" customHeight="1" x14ac:dyDescent="0.2">
      <c r="A55" s="71">
        <v>44</v>
      </c>
      <c r="B55" s="64" t="str">
        <f>Раскл!AX8</f>
        <v>Уксус</v>
      </c>
      <c r="C55" s="54">
        <f>Раскл!AX38</f>
        <v>2</v>
      </c>
      <c r="D55" s="54">
        <f>SUM(Раскл!AX24:AX27)/1000*I6</f>
        <v>0</v>
      </c>
      <c r="E55" s="54">
        <f>SUM(Раскл!AX28:AX33)/1000*I7</f>
        <v>0</v>
      </c>
      <c r="F55" s="54">
        <f>SUM(Раскл!AX34:AX37)/1000*I8</f>
        <v>0</v>
      </c>
      <c r="G55" s="54"/>
      <c r="H55" s="55">
        <f>SUM(Раскл!AX38)/1000*G8</f>
        <v>0.24399999999999999</v>
      </c>
      <c r="I55" s="54"/>
      <c r="J55" s="54"/>
    </row>
    <row r="56" spans="1:10" s="51" customFormat="1" ht="12" customHeight="1" x14ac:dyDescent="0.2">
      <c r="A56" s="71">
        <v>45</v>
      </c>
      <c r="B56" s="64" t="str">
        <f>Раскл!AY8</f>
        <v>Горчичный порошок</v>
      </c>
      <c r="C56" s="54">
        <f>Раскл!AY38</f>
        <v>0.5</v>
      </c>
      <c r="D56" s="54">
        <f>SUM(Раскл!AY24:AY27)/1000*I6</f>
        <v>0</v>
      </c>
      <c r="E56" s="54">
        <f>SUM(Раскл!AY28:AY33)/1000*I7</f>
        <v>6.0999999999999999E-2</v>
      </c>
      <c r="F56" s="54">
        <f>SUM(Раскл!AY34:AY37)/1000*I8</f>
        <v>0</v>
      </c>
      <c r="G56" s="54"/>
      <c r="H56" s="55">
        <f>SUM(Раскл!AY38)/1000*G8</f>
        <v>6.0999999999999999E-2</v>
      </c>
      <c r="I56" s="54"/>
      <c r="J56" s="54"/>
    </row>
    <row r="57" spans="1:10" s="51" customFormat="1" ht="12" customHeight="1" x14ac:dyDescent="0.2">
      <c r="A57" s="71">
        <v>46</v>
      </c>
      <c r="B57" s="79" t="str">
        <f>Раскл!AZ8</f>
        <v>Кофе растворимый</v>
      </c>
      <c r="C57" s="54">
        <f>Раскл!AZ38</f>
        <v>1.5</v>
      </c>
      <c r="D57" s="54">
        <f>SUM(Раскл!AZ24:AZ27)/1000*I6</f>
        <v>0.183</v>
      </c>
      <c r="E57" s="54">
        <f>SUM(Раскл!AZ28:AZ33)/1000*I7</f>
        <v>0</v>
      </c>
      <c r="F57" s="54">
        <f>SUM(Раскл!AZ34:AZ37)/1000*I8</f>
        <v>0</v>
      </c>
      <c r="G57" s="54"/>
      <c r="H57" s="55">
        <f>SUM(D57:F57)</f>
        <v>0.183</v>
      </c>
      <c r="I57" s="54"/>
      <c r="J57" s="54"/>
    </row>
    <row r="58" spans="1:10" s="52" customFormat="1" ht="12" customHeight="1" x14ac:dyDescent="0.2">
      <c r="A58" s="71">
        <v>47</v>
      </c>
      <c r="B58" s="79" t="str">
        <f>Раскл!BE8</f>
        <v>Сок п/я</v>
      </c>
      <c r="C58" s="54">
        <f>Раскл!BE38</f>
        <v>200</v>
      </c>
      <c r="D58" s="54">
        <f>SUM(Раскл!BE24:BE27)/1000*I6</f>
        <v>0</v>
      </c>
      <c r="E58" s="54">
        <f>SUM(Раскл!BE28:BE33)/1000*I7</f>
        <v>0</v>
      </c>
      <c r="F58" s="54">
        <f>SUM(Раскл!BE34:BE37)/1000*I8</f>
        <v>24.400000000000002</v>
      </c>
      <c r="G58" s="54"/>
      <c r="H58" s="55">
        <f>SUM(D58:F58)</f>
        <v>24.400000000000002</v>
      </c>
      <c r="I58" s="54"/>
      <c r="J58" s="54"/>
    </row>
    <row r="59" spans="1:10" s="51" customFormat="1" ht="12" customHeight="1" x14ac:dyDescent="0.2">
      <c r="A59" s="71">
        <v>48</v>
      </c>
      <c r="B59" s="64" t="str">
        <f>Раскл!BB8</f>
        <v>Зелень</v>
      </c>
      <c r="C59" s="54">
        <f>Раскл!BB38</f>
        <v>0</v>
      </c>
      <c r="D59" s="54">
        <f>SUM(Раскл!BB24:BB27)/1000*I6</f>
        <v>0</v>
      </c>
      <c r="E59" s="54">
        <f>SUM(Раскл!BB28:BB33)/1000*I7</f>
        <v>0</v>
      </c>
      <c r="F59" s="54">
        <f>SUM(Раскл!BB34:BB37)/1000*I8</f>
        <v>0</v>
      </c>
      <c r="G59" s="54"/>
      <c r="H59" s="55">
        <f>SUM(D59:F59)</f>
        <v>0</v>
      </c>
      <c r="I59" s="54"/>
      <c r="J59" s="54"/>
    </row>
    <row r="60" spans="1:10" s="51" customFormat="1" ht="12" customHeight="1" x14ac:dyDescent="0.2">
      <c r="A60" s="71">
        <v>49</v>
      </c>
      <c r="B60" s="64" t="str">
        <f>Раскл!BC8</f>
        <v>яйцо</v>
      </c>
      <c r="C60" s="54">
        <f>Раскл!BC38</f>
        <v>1</v>
      </c>
      <c r="D60" s="54">
        <f>SUM(Раскл!BC24:BC27)*I6</f>
        <v>122</v>
      </c>
      <c r="E60" s="54">
        <f>SUM(Раскл!BC28:BC33)*I7</f>
        <v>0</v>
      </c>
      <c r="F60" s="54">
        <f>SUM(Раскл!BC34:BC37)*I8</f>
        <v>0</v>
      </c>
      <c r="G60" s="54"/>
      <c r="H60" s="78">
        <f>SUM(D60:F60)</f>
        <v>122</v>
      </c>
      <c r="I60" s="54"/>
      <c r="J60" s="54"/>
    </row>
    <row r="61" spans="1:10" s="52" customFormat="1" ht="12" customHeight="1" x14ac:dyDescent="0.2">
      <c r="A61" s="71">
        <v>50</v>
      </c>
      <c r="B61" s="64" t="str">
        <f>Раскл!BD8</f>
        <v>Молоко коровье</v>
      </c>
      <c r="C61" s="54">
        <f>Раскл!BD38</f>
        <v>200</v>
      </c>
      <c r="D61" s="54">
        <f>SUM(Раскл!BD24:BD27)/1000*I6</f>
        <v>24.400000000000002</v>
      </c>
      <c r="E61" s="54">
        <f>SUM(Раскл!BD28:BD33)/1000*I7</f>
        <v>0</v>
      </c>
      <c r="F61" s="55">
        <f>SUM(Раскл!BD34:BD37)/1000*I8</f>
        <v>0</v>
      </c>
      <c r="G61" s="55"/>
      <c r="H61" s="55">
        <f>SUM(D61:F61)</f>
        <v>24.400000000000002</v>
      </c>
      <c r="I61" s="54"/>
      <c r="J61" s="54"/>
    </row>
    <row r="62" spans="1:10" s="51" customFormat="1" ht="12" customHeight="1" x14ac:dyDescent="0.2">
      <c r="A62" s="71">
        <v>51</v>
      </c>
      <c r="B62" s="64" t="str">
        <f>Раскл!AA8</f>
        <v>колбаса п/к</v>
      </c>
      <c r="C62" s="54">
        <f>Раскл!AA38</f>
        <v>25</v>
      </c>
      <c r="D62" s="54">
        <f>SUM(Раскл!AA24:AA27)/1000*I6</f>
        <v>3.0500000000000003</v>
      </c>
      <c r="E62" s="54">
        <f>SUM(Раскл!AA28:AA33)/1000*I7</f>
        <v>0</v>
      </c>
      <c r="F62" s="55">
        <f>SUM(Раскл!AA34:AA37)/1000*I8</f>
        <v>0</v>
      </c>
      <c r="G62" s="55">
        <f>SUM(Раскл!AA37)</f>
        <v>0</v>
      </c>
      <c r="H62" s="55">
        <f>SUM(D62:G62)</f>
        <v>3.0500000000000003</v>
      </c>
      <c r="I62" s="54"/>
      <c r="J62" s="54"/>
    </row>
    <row r="63" spans="1:10" s="51" customFormat="1" ht="12" customHeight="1" x14ac:dyDescent="0.2">
      <c r="A63" s="71">
        <v>52</v>
      </c>
      <c r="B63" s="64" t="str">
        <f>Раскл!BA8</f>
        <v xml:space="preserve">Консервы овощ. закусочные, лечо </v>
      </c>
      <c r="C63" s="54">
        <f>Раскл!BA38</f>
        <v>0</v>
      </c>
      <c r="D63" s="72">
        <f>SUM(Раскл!BA24:BA28)/1000*I6</f>
        <v>0</v>
      </c>
      <c r="E63" s="54">
        <f>SUM(Раскл!BA28:BA33)/1000*I7</f>
        <v>0</v>
      </c>
      <c r="F63" s="72">
        <f>SUM(Раскл!BA34:BA37)/1000*I8</f>
        <v>0</v>
      </c>
      <c r="G63" s="55"/>
      <c r="H63" s="55">
        <f>SUM(D63:G63)</f>
        <v>0</v>
      </c>
      <c r="I63" s="54"/>
      <c r="J63" s="54"/>
    </row>
    <row r="64" spans="1:10" s="51" customFormat="1" ht="12" customHeight="1" x14ac:dyDescent="0.2">
      <c r="A64" s="71">
        <v>53</v>
      </c>
      <c r="B64" s="64" t="str">
        <f>Раскл!BF8</f>
        <v xml:space="preserve">изюм </v>
      </c>
      <c r="C64" s="54">
        <f>Раскл!BF38</f>
        <v>8</v>
      </c>
      <c r="D64" s="54">
        <v>0</v>
      </c>
      <c r="E64" s="54">
        <f>SUM(Раскл!BF28:BF33)/1000*I7</f>
        <v>0.97599999999999998</v>
      </c>
      <c r="F64" s="55">
        <f>SUM(Раскл!BF34:BF36)/1000*I8</f>
        <v>0</v>
      </c>
      <c r="G64" s="55"/>
      <c r="H64" s="55">
        <f t="shared" ref="H64:H79" si="2">SUM(D64:G64)</f>
        <v>0.97599999999999998</v>
      </c>
      <c r="I64" s="54"/>
      <c r="J64" s="54"/>
    </row>
    <row r="65" spans="1:10" s="51" customFormat="1" ht="12" customHeight="1" x14ac:dyDescent="0.2">
      <c r="A65" s="71">
        <v>54</v>
      </c>
      <c r="B65" s="64" t="str">
        <f>Раскл!BG8</f>
        <v>курага</v>
      </c>
      <c r="C65" s="54">
        <f>Раскл!BG38</f>
        <v>8</v>
      </c>
      <c r="D65" s="54">
        <f>SUM(Раскл!BG24:BG27)/1000*I6</f>
        <v>0</v>
      </c>
      <c r="E65" s="54">
        <f>SUM(Раскл!BG28:BG33)/1000*I7</f>
        <v>0.97599999999999998</v>
      </c>
      <c r="F65" s="55">
        <f>SUM(Раскл!BG34:BG36)/1000*I8</f>
        <v>0</v>
      </c>
      <c r="G65" s="55"/>
      <c r="H65" s="55">
        <f t="shared" si="2"/>
        <v>0.97599999999999998</v>
      </c>
      <c r="I65" s="54"/>
      <c r="J65" s="54"/>
    </row>
    <row r="66" spans="1:10" s="51" customFormat="1" ht="12" customHeight="1" x14ac:dyDescent="0.2">
      <c r="A66" s="71">
        <v>55</v>
      </c>
      <c r="B66" s="64" t="str">
        <f>Раскл!BH8</f>
        <v>чернослив</v>
      </c>
      <c r="C66" s="54">
        <f>Раскл!BH38</f>
        <v>4</v>
      </c>
      <c r="D66" s="54">
        <f>SUM(Раскл!BH24:BH27)/1000*I6</f>
        <v>0</v>
      </c>
      <c r="E66" s="54">
        <f>SUM(Раскл!BH28:BH33)/1000*I7</f>
        <v>0.48799999999999999</v>
      </c>
      <c r="F66" s="55">
        <f>SUM(Раскл!BH34:BH36)/1000*I8</f>
        <v>0</v>
      </c>
      <c r="G66" s="55"/>
      <c r="H66" s="55">
        <f t="shared" si="2"/>
        <v>0.48799999999999999</v>
      </c>
      <c r="I66" s="54"/>
      <c r="J66" s="54"/>
    </row>
    <row r="67" spans="1:10" s="140" customFormat="1" ht="12" customHeight="1" x14ac:dyDescent="0.2">
      <c r="A67" s="168">
        <v>56</v>
      </c>
      <c r="B67" s="169" t="str">
        <f>Раскл!BI8</f>
        <v>гексовит</v>
      </c>
      <c r="C67" s="170">
        <f>Раскл!BI38</f>
        <v>0</v>
      </c>
      <c r="D67" s="170">
        <f>SUM(Раскл!BI24:BI27)/1000*I6</f>
        <v>0</v>
      </c>
      <c r="E67" s="170">
        <f>SUM(Раскл!BI28:BI33)/1000*I7</f>
        <v>0</v>
      </c>
      <c r="F67" s="171">
        <f>SUM(Раскл!BI34:BI36)/1000*I8</f>
        <v>0</v>
      </c>
      <c r="G67" s="171">
        <f>SUM(Раскл!BI37)/1000*I8</f>
        <v>0</v>
      </c>
      <c r="H67" s="171">
        <f t="shared" si="2"/>
        <v>0</v>
      </c>
      <c r="I67" s="170"/>
      <c r="J67" s="170"/>
    </row>
    <row r="68" spans="1:10" s="140" customFormat="1" ht="12" customHeight="1" x14ac:dyDescent="0.2">
      <c r="A68" s="168">
        <v>57</v>
      </c>
      <c r="B68" s="169" t="str">
        <f>Раскл!BJ8</f>
        <v>Кефир</v>
      </c>
      <c r="C68" s="170">
        <f>Раскл!BJ38</f>
        <v>0</v>
      </c>
      <c r="D68" s="170">
        <f>SUM(Раскл!BJ24:BJ27)/1000*I6</f>
        <v>0</v>
      </c>
      <c r="E68" s="170">
        <f>SUM(Раскл!BJ28:BJ33)/1000*I7</f>
        <v>0</v>
      </c>
      <c r="F68" s="171">
        <f>SUM(Раскл!BJ34:BJ36)/1000*I8</f>
        <v>0</v>
      </c>
      <c r="G68" s="171">
        <f>SUM(Раскл!BJ37)/1000*I8</f>
        <v>0</v>
      </c>
      <c r="H68" s="171">
        <f t="shared" si="2"/>
        <v>0</v>
      </c>
      <c r="I68" s="170"/>
      <c r="J68" s="170"/>
    </row>
    <row r="69" spans="1:10" s="141" customFormat="1" ht="12" customHeight="1" x14ac:dyDescent="0.2">
      <c r="A69" s="168">
        <v>58</v>
      </c>
      <c r="B69" s="169" t="str">
        <f>Раскл!BK8</f>
        <v>колбаса п/к</v>
      </c>
      <c r="C69" s="172">
        <f>Раскл!BK38</f>
        <v>0</v>
      </c>
      <c r="D69" s="171">
        <f>SUM(Раскл!BK24:BK27)/1000*I6</f>
        <v>0</v>
      </c>
      <c r="E69" s="170">
        <f>SUM(Раскл!BK28:BK33)/1000*I7</f>
        <v>0</v>
      </c>
      <c r="F69" s="171">
        <f>SUM(Раскл!BK34:BK36)/1000*I8</f>
        <v>0</v>
      </c>
      <c r="G69" s="171">
        <f>SUM(Раскл!BK37)/1000*I8</f>
        <v>0</v>
      </c>
      <c r="H69" s="171">
        <f t="shared" si="2"/>
        <v>0</v>
      </c>
      <c r="I69" s="170"/>
      <c r="J69" s="170"/>
    </row>
    <row r="70" spans="1:10" s="141" customFormat="1" ht="12" customHeight="1" x14ac:dyDescent="0.2">
      <c r="A70" s="168">
        <v>59</v>
      </c>
      <c r="B70" s="169" t="str">
        <f>Раскл!BL8</f>
        <v xml:space="preserve">сок за яблоки </v>
      </c>
      <c r="C70" s="170">
        <f>Раскл!BL38</f>
        <v>0</v>
      </c>
      <c r="D70" s="170">
        <f>SUM(Раскл!BL24:BL27)/1000*I6</f>
        <v>0</v>
      </c>
      <c r="E70" s="170">
        <f>SUM(Раскл!BL28:BL33)/1000*I7</f>
        <v>0</v>
      </c>
      <c r="F70" s="171">
        <f>SUM(Раскл!BL34:BL36)/1000*I8</f>
        <v>0</v>
      </c>
      <c r="G70" s="171">
        <f>SUM(Раскл!BL37)/1000*I8</f>
        <v>0</v>
      </c>
      <c r="H70" s="171">
        <f t="shared" si="2"/>
        <v>0</v>
      </c>
      <c r="I70" s="170"/>
      <c r="J70" s="170"/>
    </row>
    <row r="71" spans="1:10" s="141" customFormat="1" ht="12" customHeight="1" x14ac:dyDescent="0.2">
      <c r="A71" s="168">
        <v>60</v>
      </c>
      <c r="B71" s="169" t="str">
        <f>Раскл!BM8</f>
        <v>Сало-шпик</v>
      </c>
      <c r="C71" s="170">
        <f>Раскл!BM38</f>
        <v>0</v>
      </c>
      <c r="D71" s="170">
        <f>SUM(Раскл!BM24:BM27)/1000*I6</f>
        <v>0</v>
      </c>
      <c r="E71" s="170">
        <f>SUM(Раскл!BM28:BM33)/1000*I7</f>
        <v>0</v>
      </c>
      <c r="F71" s="171">
        <f>SUM(Раскл!BM34:BM36)/1000*I8</f>
        <v>0</v>
      </c>
      <c r="G71" s="171">
        <f>SUM(Раскл!BM37)/1000*I8</f>
        <v>0</v>
      </c>
      <c r="H71" s="171">
        <f t="shared" si="2"/>
        <v>0</v>
      </c>
      <c r="I71" s="170"/>
      <c r="J71" s="170"/>
    </row>
    <row r="72" spans="1:10" s="141" customFormat="1" ht="12" customHeight="1" x14ac:dyDescent="0.2">
      <c r="A72" s="168">
        <v>61</v>
      </c>
      <c r="B72" s="169" t="str">
        <f>Раскл!BN8</f>
        <v>Печенье БС</v>
      </c>
      <c r="C72" s="170">
        <f>Раскл!BN38</f>
        <v>0</v>
      </c>
      <c r="D72" s="170">
        <f>SUM(Раскл!BN24:BN27)/1000*I6</f>
        <v>0</v>
      </c>
      <c r="E72" s="170">
        <f>SUM(Раскл!BN28:BN33)/1000*I7</f>
        <v>0</v>
      </c>
      <c r="F72" s="171">
        <f>SUM(Раскл!BN34:BN36)/1000*I8</f>
        <v>0</v>
      </c>
      <c r="G72" s="171">
        <f>SUM(Раскл!BN37)/1000*I8</f>
        <v>0</v>
      </c>
      <c r="H72" s="171">
        <f t="shared" si="2"/>
        <v>0</v>
      </c>
      <c r="I72" s="170"/>
      <c r="J72" s="170"/>
    </row>
    <row r="73" spans="1:10" s="141" customFormat="1" ht="12" customHeight="1" x14ac:dyDescent="0.2">
      <c r="A73" s="168">
        <v>62</v>
      </c>
      <c r="B73" s="169" t="str">
        <f>Раскл!BO8</f>
        <v xml:space="preserve">молоко сгущ. </v>
      </c>
      <c r="C73" s="170">
        <f>Раскл!BO38</f>
        <v>0</v>
      </c>
      <c r="D73" s="170">
        <f>SUM(Раскл!BO24:BO27)/1000*I6</f>
        <v>0</v>
      </c>
      <c r="E73" s="170">
        <f>SUM(Раскл!BO28:BO33)/1000*I7</f>
        <v>0</v>
      </c>
      <c r="F73" s="171">
        <f>SUM(Раскл!BO34:BO36)/1000*I8</f>
        <v>0</v>
      </c>
      <c r="G73" s="171">
        <f>SUM(Раскл!BO37)/1000*I8</f>
        <v>0</v>
      </c>
      <c r="H73" s="171">
        <f t="shared" si="2"/>
        <v>0</v>
      </c>
      <c r="I73" s="170"/>
      <c r="J73" s="170"/>
    </row>
    <row r="74" spans="1:10" s="141" customFormat="1" ht="12" customHeight="1" x14ac:dyDescent="0.2">
      <c r="A74" s="168">
        <v>63</v>
      </c>
      <c r="B74" s="169" t="str">
        <f>Раскл!BP8</f>
        <v>Кофе БС</v>
      </c>
      <c r="C74" s="170">
        <f>Раскл!BP38</f>
        <v>0</v>
      </c>
      <c r="D74" s="170">
        <f>SUM(Раскл!BP24:BP27)/1000*I6</f>
        <v>0</v>
      </c>
      <c r="E74" s="170">
        <f>SUM(Раскл!BP28:BP33)/1000*I7</f>
        <v>0</v>
      </c>
      <c r="F74" s="171">
        <f>SUM(Раскл!BP34:BP36)/1000*I8</f>
        <v>0</v>
      </c>
      <c r="G74" s="171">
        <f>SUM(Раскл!BP37)/1000*I8</f>
        <v>0</v>
      </c>
      <c r="H74" s="171">
        <f t="shared" si="2"/>
        <v>0</v>
      </c>
      <c r="I74" s="170"/>
      <c r="J74" s="170"/>
    </row>
    <row r="75" spans="1:10" s="58" customFormat="1" ht="12" customHeight="1" x14ac:dyDescent="0.2">
      <c r="A75" s="566">
        <v>64</v>
      </c>
      <c r="B75" s="64" t="str">
        <f>Раскл!BQ8</f>
        <v>Гексавит</v>
      </c>
      <c r="C75" s="567">
        <f>Раскл!BQ38</f>
        <v>0</v>
      </c>
      <c r="D75" s="567">
        <f>SUM(Раскл!BQ24:BQ27)/1000*I6</f>
        <v>0</v>
      </c>
      <c r="E75" s="72">
        <f>SUM(Раскл!BQ28:BQ33)/1000*I7</f>
        <v>0</v>
      </c>
      <c r="F75" s="55">
        <f>SUM(Раскл!BQ34:BQ36)/1000*I8</f>
        <v>0</v>
      </c>
      <c r="G75" s="55">
        <f>SUM(Раскл!BQ37)/1000*I8</f>
        <v>0</v>
      </c>
      <c r="H75" s="55">
        <f t="shared" si="2"/>
        <v>0</v>
      </c>
      <c r="I75" s="567"/>
      <c r="J75" s="567"/>
    </row>
    <row r="76" spans="1:10" s="141" customFormat="1" ht="12" customHeight="1" x14ac:dyDescent="0.2">
      <c r="A76" s="168">
        <v>65</v>
      </c>
      <c r="B76" s="169" t="str">
        <f>Раскл!BR8</f>
        <v>апельсины</v>
      </c>
      <c r="C76" s="170">
        <f>Раскл!BR38</f>
        <v>0</v>
      </c>
      <c r="D76" s="170">
        <f>SUM(Раскл!BR24:BR27)/1000*I6</f>
        <v>0</v>
      </c>
      <c r="E76" s="170">
        <f>SUM(Раскл!BR28:BR33)/1000*I7</f>
        <v>0</v>
      </c>
      <c r="F76" s="171">
        <f>SUM(Раскл!BR34:BR36)/1000*I8</f>
        <v>0</v>
      </c>
      <c r="G76" s="171">
        <f>SUM(Раскл!BR37)/1000*I8</f>
        <v>0</v>
      </c>
      <c r="H76" s="171">
        <f t="shared" si="2"/>
        <v>0</v>
      </c>
      <c r="I76" s="170"/>
      <c r="J76" s="170"/>
    </row>
    <row r="77" spans="1:10" s="58" customFormat="1" ht="12" customHeight="1" x14ac:dyDescent="0.2">
      <c r="A77" s="71">
        <v>66</v>
      </c>
      <c r="B77" s="64" t="str">
        <f>Раскл!BS8</f>
        <v>печенье</v>
      </c>
      <c r="C77" s="54">
        <f>Раскл!BS38</f>
        <v>0</v>
      </c>
      <c r="D77" s="54">
        <f>SUM(Раскл!BS24:BS27)/1000*I6</f>
        <v>0</v>
      </c>
      <c r="E77" s="54">
        <v>0</v>
      </c>
      <c r="F77" s="55">
        <f>SUM(Раскл!BS34:BS36)/1000*I8</f>
        <v>0</v>
      </c>
      <c r="G77" s="55">
        <f>SUM(Раскл!BS37)/1000*I8</f>
        <v>0</v>
      </c>
      <c r="H77" s="55">
        <f t="shared" si="2"/>
        <v>0</v>
      </c>
      <c r="I77" s="54"/>
      <c r="J77" s="54"/>
    </row>
    <row r="78" spans="1:10" s="52" customFormat="1" ht="12" customHeight="1" x14ac:dyDescent="0.2">
      <c r="A78" s="71">
        <v>67</v>
      </c>
      <c r="B78" s="64" t="str">
        <f>Раскл!BT8</f>
        <v>конфеты шок</v>
      </c>
      <c r="C78" s="54">
        <f>Раскл!BT38</f>
        <v>0</v>
      </c>
      <c r="D78" s="54">
        <f>SUM(Раскл!BT24:BT27)/1000*I6</f>
        <v>0</v>
      </c>
      <c r="E78" s="54">
        <v>0</v>
      </c>
      <c r="F78" s="55">
        <f>SUM(Раскл!BT34:BT36)/1000*I8</f>
        <v>0</v>
      </c>
      <c r="G78" s="55">
        <f>SUM(Раскл!BT37)/1000*I8</f>
        <v>0</v>
      </c>
      <c r="H78" s="55">
        <f t="shared" si="2"/>
        <v>0</v>
      </c>
      <c r="I78" s="54"/>
      <c r="J78" s="54"/>
    </row>
    <row r="79" spans="1:10" s="52" customFormat="1" ht="12" customHeight="1" x14ac:dyDescent="0.2">
      <c r="A79" s="71">
        <v>68</v>
      </c>
      <c r="B79" s="64" t="str">
        <f>Раскл!BU8</f>
        <v>яблоки свеж</v>
      </c>
      <c r="C79" s="54">
        <f>Раскл!BU38</f>
        <v>0</v>
      </c>
      <c r="D79" s="54">
        <f>SUM(Раскл!BU24:BU27)/1000*I6</f>
        <v>0</v>
      </c>
      <c r="E79" s="54">
        <v>0</v>
      </c>
      <c r="F79" s="55">
        <f>SUM(Раскл!BU34:BU36)/1000*I8</f>
        <v>0</v>
      </c>
      <c r="G79" s="55">
        <f>SUM(Раскл!BU37)/1000*I8</f>
        <v>0</v>
      </c>
      <c r="H79" s="55">
        <f t="shared" si="2"/>
        <v>0</v>
      </c>
      <c r="I79" s="54"/>
      <c r="J79" s="54"/>
    </row>
    <row r="80" spans="1:10" s="51" customFormat="1" ht="12" customHeight="1" x14ac:dyDescent="0.2">
      <c r="A80" s="71">
        <v>69</v>
      </c>
      <c r="B80" s="64" t="s">
        <v>120</v>
      </c>
      <c r="C80" s="53">
        <v>5.4000000000000003E-3</v>
      </c>
      <c r="D80" s="53"/>
      <c r="E80" s="53"/>
      <c r="F80" s="53"/>
      <c r="G80" s="53"/>
      <c r="H80" s="80">
        <f>C80*G8</f>
        <v>0.65880000000000005</v>
      </c>
      <c r="I80" s="54"/>
      <c r="J80" s="54"/>
    </row>
    <row r="81" spans="1:10" s="51" customFormat="1" ht="12" customHeight="1" x14ac:dyDescent="0.2">
      <c r="A81" s="71">
        <v>70</v>
      </c>
      <c r="B81" s="64" t="s">
        <v>121</v>
      </c>
      <c r="C81" s="53">
        <v>1.75E-3</v>
      </c>
      <c r="D81" s="53"/>
      <c r="E81" s="53"/>
      <c r="F81" s="53"/>
      <c r="G81" s="53"/>
      <c r="H81" s="80">
        <f>C81*G8</f>
        <v>0.2135</v>
      </c>
      <c r="I81" s="54"/>
      <c r="J81" s="54"/>
    </row>
    <row r="82" spans="1:10" ht="16.5" customHeight="1" x14ac:dyDescent="0.2">
      <c r="A82" s="831" t="s">
        <v>111</v>
      </c>
      <c r="B82" s="832"/>
      <c r="C82" s="832"/>
      <c r="D82" s="832"/>
      <c r="E82" s="832"/>
      <c r="F82" s="832"/>
      <c r="G82" s="832"/>
      <c r="H82" s="832"/>
      <c r="I82" s="832"/>
      <c r="J82" s="833"/>
    </row>
    <row r="83" spans="1:10" ht="6.75" customHeight="1" x14ac:dyDescent="0.2">
      <c r="A83" s="13"/>
      <c r="B83" s="62"/>
      <c r="C83" s="11"/>
      <c r="D83" s="11"/>
      <c r="E83" s="11"/>
      <c r="F83" s="11"/>
      <c r="G83" s="11"/>
      <c r="H83" s="24"/>
      <c r="I83" s="14"/>
      <c r="J83" s="11"/>
    </row>
    <row r="84" spans="1:10" ht="14.25" x14ac:dyDescent="0.2">
      <c r="A84" s="13"/>
      <c r="B84" s="844" t="s">
        <v>242</v>
      </c>
      <c r="C84" s="844"/>
      <c r="D84" s="844"/>
      <c r="E84" s="844"/>
      <c r="F84" s="844"/>
      <c r="G84" s="844"/>
      <c r="H84" s="844"/>
      <c r="I84" s="844"/>
      <c r="J84" s="11"/>
    </row>
    <row r="85" spans="1:10" ht="8.25" customHeight="1" x14ac:dyDescent="0.2">
      <c r="A85" s="11"/>
      <c r="B85" s="62"/>
      <c r="C85" s="11"/>
      <c r="D85" s="11"/>
      <c r="E85" s="11"/>
      <c r="F85" s="11"/>
      <c r="G85" s="11"/>
      <c r="H85" s="25"/>
      <c r="I85" s="11"/>
      <c r="J85" s="11"/>
    </row>
    <row r="86" spans="1:10" ht="14.25" x14ac:dyDescent="0.2">
      <c r="A86" s="11"/>
      <c r="B86" s="844"/>
      <c r="C86" s="844"/>
      <c r="D86" s="844"/>
      <c r="E86" s="844"/>
      <c r="F86" s="844"/>
      <c r="G86" s="844"/>
      <c r="H86" s="844"/>
      <c r="I86" s="844"/>
      <c r="J86" s="11"/>
    </row>
    <row r="87" spans="1:10" ht="7.5" customHeight="1" x14ac:dyDescent="0.2">
      <c r="A87" s="11"/>
      <c r="B87" s="65"/>
      <c r="C87" s="13"/>
      <c r="D87" s="15"/>
      <c r="E87" s="15"/>
      <c r="F87" s="15"/>
      <c r="G87" s="15"/>
      <c r="H87" s="26"/>
      <c r="I87" s="15"/>
      <c r="J87" s="15"/>
    </row>
    <row r="88" spans="1:10" ht="14.25" x14ac:dyDescent="0.2">
      <c r="A88" s="13"/>
      <c r="B88" s="66"/>
      <c r="C88" s="16"/>
      <c r="D88" s="837" t="s">
        <v>97</v>
      </c>
      <c r="E88" s="838"/>
      <c r="F88" s="837" t="s">
        <v>98</v>
      </c>
      <c r="G88" s="839"/>
      <c r="H88" s="838"/>
      <c r="I88" s="837" t="s">
        <v>99</v>
      </c>
      <c r="J88" s="838"/>
    </row>
    <row r="89" spans="1:10" ht="15.75" x14ac:dyDescent="0.25">
      <c r="A89" s="17"/>
      <c r="B89" s="824" t="s">
        <v>234</v>
      </c>
      <c r="C89" s="825"/>
      <c r="D89" s="18"/>
      <c r="E89" s="19"/>
      <c r="F89" s="18"/>
      <c r="G89" s="14"/>
      <c r="H89" s="28"/>
      <c r="I89" s="14"/>
      <c r="J89" s="19"/>
    </row>
    <row r="90" spans="1:10" ht="15.75" x14ac:dyDescent="0.25">
      <c r="A90" s="17"/>
      <c r="B90" s="824" t="s">
        <v>247</v>
      </c>
      <c r="C90" s="825"/>
      <c r="D90" s="18"/>
      <c r="E90" s="19"/>
      <c r="F90" s="18"/>
      <c r="G90" s="14"/>
      <c r="H90" s="28"/>
      <c r="I90" s="14"/>
      <c r="J90" s="19"/>
    </row>
    <row r="91" spans="1:10" ht="14.25" x14ac:dyDescent="0.2">
      <c r="A91" s="17"/>
      <c r="B91" s="68" t="s">
        <v>95</v>
      </c>
      <c r="C91" s="19"/>
      <c r="D91" s="18"/>
      <c r="E91" s="19"/>
      <c r="F91" s="18"/>
      <c r="G91" s="14"/>
      <c r="H91" s="28"/>
      <c r="I91" s="14"/>
      <c r="J91" s="19"/>
    </row>
    <row r="92" spans="1:10" ht="10.5" customHeight="1" x14ac:dyDescent="0.2">
      <c r="A92" s="17"/>
      <c r="B92" s="69" t="s">
        <v>96</v>
      </c>
      <c r="C92" s="16"/>
      <c r="D92" s="20"/>
      <c r="E92" s="16"/>
      <c r="F92" s="20"/>
      <c r="G92" s="15"/>
      <c r="H92" s="27"/>
      <c r="I92" s="15"/>
      <c r="J92" s="16"/>
    </row>
  </sheetData>
  <autoFilter ref="H1:H92">
    <filterColumn colId="0">
      <customFilters>
        <customFilter operator="notEqual" val="0"/>
      </customFilters>
    </filterColumn>
  </autoFilter>
  <mergeCells count="17">
    <mergeCell ref="D10:G10"/>
    <mergeCell ref="B89:C89"/>
    <mergeCell ref="B90:C90"/>
    <mergeCell ref="A10:A11"/>
    <mergeCell ref="B10:B11"/>
    <mergeCell ref="B4:I4"/>
    <mergeCell ref="A82:J82"/>
    <mergeCell ref="C10:C11"/>
    <mergeCell ref="D5:E5"/>
    <mergeCell ref="D88:E88"/>
    <mergeCell ref="F88:H88"/>
    <mergeCell ref="I88:J88"/>
    <mergeCell ref="I10:I11"/>
    <mergeCell ref="H10:H11"/>
    <mergeCell ref="J10:J11"/>
    <mergeCell ref="B84:I84"/>
    <mergeCell ref="B86:I86"/>
  </mergeCells>
  <phoneticPr fontId="4" type="noConversion"/>
  <printOptions horizontalCentered="1"/>
  <pageMargins left="0.19685039370078741" right="0.19685039370078741" top="0.19685039370078741" bottom="0.19685039370078741" header="0" footer="0"/>
  <pageSetup paperSize="9" scale="74" orientation="portrait" r:id="rId1"/>
  <headerFooter alignWithMargins="0"/>
  <rowBreaks count="1" manualBreakCount="1">
    <brk id="6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 filterMode="1">
    <tabColor rgb="FFFF0000"/>
    <pageSetUpPr fitToPage="1"/>
  </sheetPr>
  <dimension ref="A1:K96"/>
  <sheetViews>
    <sheetView view="pageBreakPreview" topLeftCell="A4" zoomScaleSheetLayoutView="100" workbookViewId="0">
      <selection activeCell="B79" sqref="B79"/>
    </sheetView>
  </sheetViews>
  <sheetFormatPr defaultColWidth="9.140625" defaultRowHeight="12.75" x14ac:dyDescent="0.2"/>
  <cols>
    <col min="1" max="1" width="4.140625" style="102" customWidth="1"/>
    <col min="2" max="2" width="29.28515625" style="103" customWidth="1"/>
    <col min="3" max="3" width="9.42578125" style="102" customWidth="1"/>
    <col min="4" max="4" width="11.42578125" style="102" customWidth="1"/>
    <col min="5" max="5" width="11" style="102" customWidth="1"/>
    <col min="6" max="6" width="10.140625" style="102" customWidth="1"/>
    <col min="7" max="7" width="9.140625" style="102"/>
    <col min="8" max="8" width="9.85546875" style="104" customWidth="1"/>
    <col min="9" max="9" width="8.5703125" style="102" customWidth="1"/>
    <col min="10" max="10" width="10.28515625" style="102" customWidth="1"/>
    <col min="11" max="16384" width="9.140625" style="102"/>
  </cols>
  <sheetData>
    <row r="1" spans="1:10" ht="12" customHeight="1" x14ac:dyDescent="0.2">
      <c r="J1" s="105" t="s">
        <v>103</v>
      </c>
    </row>
    <row r="2" spans="1:10" ht="1.5" customHeight="1" x14ac:dyDescent="0.2"/>
    <row r="3" spans="1:10" ht="18" x14ac:dyDescent="0.25">
      <c r="A3" s="106"/>
      <c r="B3" s="107"/>
      <c r="C3" s="106"/>
      <c r="D3" s="108" t="s">
        <v>86</v>
      </c>
      <c r="E3" s="106"/>
      <c r="F3" s="109">
        <f>пон!F2+2</f>
        <v>307</v>
      </c>
      <c r="G3" s="109"/>
      <c r="H3" s="110"/>
      <c r="I3" s="106"/>
    </row>
    <row r="4" spans="1:10" ht="18.75" customHeight="1" x14ac:dyDescent="0.2">
      <c r="A4" s="111"/>
      <c r="B4" s="852" t="s">
        <v>210</v>
      </c>
      <c r="C4" s="852"/>
      <c r="D4" s="852"/>
      <c r="E4" s="852"/>
      <c r="F4" s="852"/>
      <c r="G4" s="852"/>
      <c r="H4" s="852"/>
      <c r="I4" s="852"/>
    </row>
    <row r="5" spans="1:10" ht="15" customHeight="1" x14ac:dyDescent="0.25">
      <c r="A5" s="111"/>
      <c r="B5" s="112"/>
      <c r="D5" s="855">
        <f>ДатаНачала+2</f>
        <v>44503</v>
      </c>
      <c r="E5" s="855"/>
      <c r="H5" s="21"/>
      <c r="I5" s="160" t="s">
        <v>167</v>
      </c>
      <c r="J5" s="160" t="s">
        <v>168</v>
      </c>
    </row>
    <row r="6" spans="1:10" ht="18" customHeight="1" thickBot="1" x14ac:dyDescent="0.25">
      <c r="A6" s="111"/>
      <c r="B6" s="113" t="s">
        <v>138</v>
      </c>
      <c r="H6" s="159" t="s">
        <v>91</v>
      </c>
      <c r="I6" s="160">
        <v>122</v>
      </c>
      <c r="J6" s="160">
        <v>24</v>
      </c>
    </row>
    <row r="7" spans="1:10" ht="18" customHeight="1" x14ac:dyDescent="0.2">
      <c r="A7" s="111"/>
      <c r="B7" s="113"/>
      <c r="G7" s="167" t="s">
        <v>171</v>
      </c>
      <c r="H7" s="159" t="s">
        <v>92</v>
      </c>
      <c r="I7" s="160">
        <v>122</v>
      </c>
      <c r="J7" s="160">
        <v>24</v>
      </c>
    </row>
    <row r="8" spans="1:10" ht="16.5" customHeight="1" thickBot="1" x14ac:dyDescent="0.25">
      <c r="A8" s="111"/>
      <c r="B8" s="113"/>
      <c r="G8" s="183">
        <f>I6*0.25+I7*0.4+I8*0.35</f>
        <v>122</v>
      </c>
      <c r="H8" s="162" t="s">
        <v>169</v>
      </c>
      <c r="I8" s="160">
        <v>122</v>
      </c>
      <c r="J8" s="160">
        <v>24</v>
      </c>
    </row>
    <row r="9" spans="1:10" ht="5.25" customHeight="1" x14ac:dyDescent="0.2">
      <c r="A9" s="106"/>
      <c r="B9" s="131"/>
      <c r="C9" s="106"/>
      <c r="D9" s="106"/>
      <c r="E9" s="106"/>
      <c r="F9" s="106"/>
      <c r="G9" s="106"/>
      <c r="H9" s="110"/>
      <c r="I9" s="106"/>
    </row>
    <row r="10" spans="1:10" ht="14.25" x14ac:dyDescent="0.2">
      <c r="A10" s="849" t="s">
        <v>87</v>
      </c>
      <c r="B10" s="851" t="s">
        <v>88</v>
      </c>
      <c r="C10" s="854" t="s">
        <v>106</v>
      </c>
      <c r="D10" s="848" t="s">
        <v>89</v>
      </c>
      <c r="E10" s="848"/>
      <c r="F10" s="848"/>
      <c r="G10" s="848"/>
      <c r="H10" s="850" t="s">
        <v>102</v>
      </c>
      <c r="I10" s="849" t="s">
        <v>90</v>
      </c>
      <c r="J10" s="849" t="s">
        <v>94</v>
      </c>
    </row>
    <row r="11" spans="1:10" ht="14.25" x14ac:dyDescent="0.2">
      <c r="A11" s="849"/>
      <c r="B11" s="851"/>
      <c r="C11" s="854"/>
      <c r="D11" s="146" t="s">
        <v>91</v>
      </c>
      <c r="E11" s="146" t="s">
        <v>92</v>
      </c>
      <c r="F11" s="146" t="s">
        <v>93</v>
      </c>
      <c r="G11" s="147" t="s">
        <v>136</v>
      </c>
      <c r="H11" s="850"/>
      <c r="I11" s="849"/>
      <c r="J11" s="849"/>
    </row>
    <row r="12" spans="1:10" s="58" customFormat="1" ht="12" customHeight="1" x14ac:dyDescent="0.2">
      <c r="A12" s="71">
        <v>1</v>
      </c>
      <c r="B12" s="64" t="str">
        <f>Раскл!F7</f>
        <v xml:space="preserve"> хлеб дарницкий</v>
      </c>
      <c r="C12" s="54">
        <f>Раскл!F53</f>
        <v>150</v>
      </c>
      <c r="D12" s="54">
        <f>SUM(Раскл!F39:F42)/1000*I6</f>
        <v>6.1000000000000005</v>
      </c>
      <c r="E12" s="77">
        <f>SUM(Раскл!F43:F48)/1000*I7</f>
        <v>6.1000000000000005</v>
      </c>
      <c r="F12" s="72">
        <f>SUM(Раскл!F49:F52)/1000*I8</f>
        <v>6.1000000000000005</v>
      </c>
      <c r="G12" s="54"/>
      <c r="H12" s="72">
        <f>SUM(D12:G12)</f>
        <v>18.3</v>
      </c>
      <c r="I12" s="54"/>
      <c r="J12" s="54"/>
    </row>
    <row r="13" spans="1:10" s="58" customFormat="1" ht="12" customHeight="1" x14ac:dyDescent="0.2">
      <c r="A13" s="71">
        <v>2</v>
      </c>
      <c r="B13" s="64" t="str">
        <f>Раскл!G7</f>
        <v>Хлеб из муки пш. 1  сорта</v>
      </c>
      <c r="C13" s="54">
        <f>Раскл!G53</f>
        <v>300</v>
      </c>
      <c r="D13" s="77">
        <f>SUM(Раскл!G39:G42)/1000*I6</f>
        <v>12.200000000000001</v>
      </c>
      <c r="E13" s="77">
        <f>SUM(Раскл!G43:G48)/1000*I7</f>
        <v>12.200000000000001</v>
      </c>
      <c r="F13" s="77">
        <f>SUM(Раскл!G49:G52)/1000*I8</f>
        <v>12.200000000000001</v>
      </c>
      <c r="G13" s="54"/>
      <c r="H13" s="72">
        <f t="shared" ref="H13:H51" si="0">SUM(D13:G13)</f>
        <v>36.6</v>
      </c>
      <c r="I13" s="54"/>
      <c r="J13" s="54"/>
    </row>
    <row r="14" spans="1:10" s="58" customFormat="1" ht="12" customHeight="1" x14ac:dyDescent="0.2">
      <c r="A14" s="71">
        <v>3</v>
      </c>
      <c r="B14" s="64" t="str">
        <f>Раскл!H7</f>
        <v xml:space="preserve">Мука пшеничная   1 с </v>
      </c>
      <c r="C14" s="54">
        <f>Раскл!H53</f>
        <v>7</v>
      </c>
      <c r="D14" s="54">
        <f>SUM(Раскл!H39:H42)/1000*I6</f>
        <v>0</v>
      </c>
      <c r="E14" s="54">
        <f>SUM(Раскл!H43:H48)/1000*I7</f>
        <v>0.24399999999999999</v>
      </c>
      <c r="F14" s="54">
        <f>SUM(Раскл!H49:H52)/1000*I8</f>
        <v>0.61</v>
      </c>
      <c r="G14" s="54"/>
      <c r="H14" s="72">
        <f t="shared" si="0"/>
        <v>0.85399999999999998</v>
      </c>
      <c r="I14" s="54"/>
      <c r="J14" s="217"/>
    </row>
    <row r="15" spans="1:10" s="58" customFormat="1" ht="12" customHeight="1" x14ac:dyDescent="0.2">
      <c r="A15" s="71">
        <v>4</v>
      </c>
      <c r="B15" s="64" t="str">
        <f>Раскл!L7</f>
        <v>Рис</v>
      </c>
      <c r="C15" s="54">
        <f>Раскл!L53</f>
        <v>80</v>
      </c>
      <c r="D15" s="54">
        <f>SUM(Раскл!L39:L42)/1000*I6</f>
        <v>0</v>
      </c>
      <c r="E15" s="54">
        <f>SUM(Раскл!L43:L48)/1000*I7</f>
        <v>0</v>
      </c>
      <c r="F15" s="54">
        <f>SUM(Раскл!L49:L52)/1000*I8</f>
        <v>9.76</v>
      </c>
      <c r="G15" s="54"/>
      <c r="H15" s="72">
        <f t="shared" si="0"/>
        <v>9.76</v>
      </c>
      <c r="I15" s="54"/>
      <c r="J15" s="54"/>
    </row>
    <row r="16" spans="1:10" s="58" customFormat="1" ht="12" customHeight="1" x14ac:dyDescent="0.2">
      <c r="A16" s="71">
        <v>5</v>
      </c>
      <c r="B16" s="64" t="str">
        <f>Раскл!O8</f>
        <v>Манная</v>
      </c>
      <c r="C16" s="54">
        <f>SUM(Раскл!O53)</f>
        <v>0</v>
      </c>
      <c r="D16" s="54">
        <f>SUM(Раскл!O39:O42)/1000*I6</f>
        <v>0</v>
      </c>
      <c r="E16" s="54">
        <f>SUM(Раскл!O43:O48)/1000*I7</f>
        <v>0</v>
      </c>
      <c r="F16" s="54">
        <f>SUM(Раскл!O49:O51)/1000*I8</f>
        <v>0</v>
      </c>
      <c r="G16" s="54"/>
      <c r="H16" s="72">
        <f t="shared" si="0"/>
        <v>0</v>
      </c>
      <c r="I16" s="54"/>
      <c r="J16" s="54"/>
    </row>
    <row r="17" spans="1:10" s="58" customFormat="1" ht="12" customHeight="1" x14ac:dyDescent="0.2">
      <c r="A17" s="489">
        <v>6</v>
      </c>
      <c r="B17" s="64" t="str">
        <f>Раскл!P8</f>
        <v>карамель</v>
      </c>
      <c r="C17" s="490">
        <f>SUM(Раскл!P53)</f>
        <v>20</v>
      </c>
      <c r="D17" s="490">
        <f>SUM(Раскл!P39:P42)/1000*J6</f>
        <v>0</v>
      </c>
      <c r="E17" s="490">
        <f>SUM(Раскл!P43:P48)/1000*I6</f>
        <v>2.44</v>
      </c>
      <c r="F17" s="490">
        <f>SUM(Раскл!P49:P51)/1000*I8</f>
        <v>0</v>
      </c>
      <c r="G17" s="490"/>
      <c r="H17" s="72">
        <f t="shared" si="0"/>
        <v>2.44</v>
      </c>
      <c r="I17" s="490"/>
      <c r="J17" s="490"/>
    </row>
    <row r="18" spans="1:10" s="58" customFormat="1" ht="12" customHeight="1" x14ac:dyDescent="0.2">
      <c r="A18" s="71">
        <v>7</v>
      </c>
      <c r="B18" s="64" t="str">
        <f>Раскл!Q8</f>
        <v>Овсяная</v>
      </c>
      <c r="C18" s="54">
        <f>SUM(Раскл!Q53)</f>
        <v>0</v>
      </c>
      <c r="D18" s="54">
        <f>SUM(Раскл!Q39:Q42)/1000*I6</f>
        <v>0</v>
      </c>
      <c r="E18" s="54">
        <f>SUM(Раскл!Q43:Q48)/1000*I7</f>
        <v>0</v>
      </c>
      <c r="F18" s="54">
        <f>SUM(Раскл!Q49:Q51)/1000*I8</f>
        <v>0</v>
      </c>
      <c r="G18" s="54"/>
      <c r="H18" s="72">
        <f t="shared" si="0"/>
        <v>0</v>
      </c>
      <c r="I18" s="54"/>
      <c r="J18" s="54"/>
    </row>
    <row r="19" spans="1:10" s="58" customFormat="1" ht="12" customHeight="1" x14ac:dyDescent="0.2">
      <c r="A19" s="71">
        <v>8</v>
      </c>
      <c r="B19" s="64" t="str">
        <f>Раскл!M8</f>
        <v>Гречневая</v>
      </c>
      <c r="C19" s="54">
        <f>Раскл!M53</f>
        <v>0</v>
      </c>
      <c r="D19" s="54">
        <f>SUM(Раскл!M39:M42)/1000*I6</f>
        <v>0</v>
      </c>
      <c r="E19" s="54">
        <f>SUM(Раскл!M43:M48)/1000*I7</f>
        <v>0</v>
      </c>
      <c r="F19" s="54">
        <f>SUM(Раскл!M49:M52)/1000*I8</f>
        <v>0</v>
      </c>
      <c r="G19" s="54"/>
      <c r="H19" s="72">
        <f t="shared" si="0"/>
        <v>0</v>
      </c>
      <c r="I19" s="54"/>
      <c r="J19" s="54"/>
    </row>
    <row r="20" spans="1:10" s="58" customFormat="1" ht="12" customHeight="1" x14ac:dyDescent="0.2">
      <c r="A20" s="71">
        <v>9</v>
      </c>
      <c r="B20" s="64" t="str">
        <f>Раскл!N8</f>
        <v>Горох</v>
      </c>
      <c r="C20" s="54">
        <f>Раскл!N53</f>
        <v>0</v>
      </c>
      <c r="D20" s="54">
        <f>SUM(Раскл!N39:N42)/1000*I6</f>
        <v>0</v>
      </c>
      <c r="E20" s="54">
        <f>SUM(Раскл!N43:N48)/1000*I7</f>
        <v>0</v>
      </c>
      <c r="F20" s="54">
        <f>SUM(Раскл!N49:N52)/1000*I8</f>
        <v>0</v>
      </c>
      <c r="G20" s="54"/>
      <c r="H20" s="72">
        <f t="shared" si="0"/>
        <v>0</v>
      </c>
      <c r="I20" s="54"/>
      <c r="J20" s="54"/>
    </row>
    <row r="21" spans="1:10" s="58" customFormat="1" ht="12" customHeight="1" x14ac:dyDescent="0.2">
      <c r="A21" s="71">
        <v>10</v>
      </c>
      <c r="B21" s="64" t="str">
        <f>Раскл!R8</f>
        <v>Перловая</v>
      </c>
      <c r="C21" s="54">
        <f>Раскл!R53</f>
        <v>0</v>
      </c>
      <c r="D21" s="54">
        <f>SUM(Раскл!R39:R42)/1000*I6</f>
        <v>0</v>
      </c>
      <c r="E21" s="54">
        <f>SUM(Раскл!R43:R48)/1000*I7</f>
        <v>0</v>
      </c>
      <c r="F21" s="54">
        <f>SUM(Раскл!R49:R52)/1000*I8</f>
        <v>0</v>
      </c>
      <c r="G21" s="54"/>
      <c r="H21" s="72">
        <f t="shared" si="0"/>
        <v>0</v>
      </c>
      <c r="I21" s="54"/>
      <c r="J21" s="54"/>
    </row>
    <row r="22" spans="1:10" s="58" customFormat="1" ht="12" customHeight="1" x14ac:dyDescent="0.2">
      <c r="A22" s="71">
        <v>11</v>
      </c>
      <c r="B22" s="64" t="str">
        <f>Раскл!S8</f>
        <v>Ячневая</v>
      </c>
      <c r="C22" s="54">
        <f>Раскл!S53</f>
        <v>75</v>
      </c>
      <c r="D22" s="54">
        <f>SUM(Раскл!S39:S42)/1000*I6</f>
        <v>9.15</v>
      </c>
      <c r="E22" s="54">
        <f>SUM(Раскл!S43:S48)/1000*I7</f>
        <v>0</v>
      </c>
      <c r="F22" s="54">
        <f>SUM(Раскл!S49:S52)/1000*I8</f>
        <v>0</v>
      </c>
      <c r="G22" s="54"/>
      <c r="H22" s="72">
        <f t="shared" si="0"/>
        <v>9.15</v>
      </c>
      <c r="I22" s="54"/>
      <c r="J22" s="54"/>
    </row>
    <row r="23" spans="1:10" s="58" customFormat="1" ht="12" customHeight="1" x14ac:dyDescent="0.2">
      <c r="A23" s="71">
        <v>12</v>
      </c>
      <c r="B23" s="64" t="str">
        <f>Раскл!T8</f>
        <v>Пшено</v>
      </c>
      <c r="C23" s="54">
        <f>Раскл!T53</f>
        <v>0</v>
      </c>
      <c r="D23" s="54">
        <f>SUM(Раскл!T39:T42)/1000*I6</f>
        <v>0</v>
      </c>
      <c r="E23" s="54">
        <f>SUM(Раскл!T43:T48)/1000*I7</f>
        <v>0</v>
      </c>
      <c r="F23" s="54">
        <f>SUM(Раскл!T49:T52)/1000*I8</f>
        <v>0</v>
      </c>
      <c r="G23" s="54"/>
      <c r="H23" s="72">
        <f t="shared" si="0"/>
        <v>0</v>
      </c>
      <c r="I23" s="54"/>
      <c r="J23" s="54"/>
    </row>
    <row r="24" spans="1:10" s="58" customFormat="1" ht="12" customHeight="1" x14ac:dyDescent="0.2">
      <c r="A24" s="71">
        <v>13</v>
      </c>
      <c r="B24" s="64" t="str">
        <f>Раскл!U7</f>
        <v>Макаронные изделия</v>
      </c>
      <c r="C24" s="54">
        <f>Раскл!U53</f>
        <v>77</v>
      </c>
      <c r="D24" s="54">
        <f>SUM(Раскл!U39:U42)/1000*I6</f>
        <v>0</v>
      </c>
      <c r="E24" s="54">
        <f>SUM(Раскл!U43:U48)/1000*I7</f>
        <v>9.3940000000000001</v>
      </c>
      <c r="F24" s="54">
        <f>SUM(Раскл!U49:U52)/1000*I8</f>
        <v>0</v>
      </c>
      <c r="G24" s="54"/>
      <c r="H24" s="72">
        <f t="shared" si="0"/>
        <v>9.3940000000000001</v>
      </c>
      <c r="I24" s="54"/>
      <c r="J24" s="54"/>
    </row>
    <row r="25" spans="1:10" s="58" customFormat="1" ht="12" customHeight="1" x14ac:dyDescent="0.2">
      <c r="A25" s="71">
        <v>14</v>
      </c>
      <c r="B25" s="64" t="str">
        <f>Раскл!V8</f>
        <v>Свинина б/к</v>
      </c>
      <c r="C25" s="54">
        <f>Раскл!V53</f>
        <v>0</v>
      </c>
      <c r="D25" s="54">
        <f>SUM(Раскл!V39:V42)/1000*I6</f>
        <v>0</v>
      </c>
      <c r="E25" s="54">
        <f>SUM(Раскл!V43:V48)/1000*I7</f>
        <v>0</v>
      </c>
      <c r="F25" s="54">
        <f>SUM(Раскл!V49:V52)/1000*I8</f>
        <v>0</v>
      </c>
      <c r="G25" s="54"/>
      <c r="H25" s="72">
        <f t="shared" si="0"/>
        <v>0</v>
      </c>
      <c r="I25" s="54"/>
      <c r="J25" s="54"/>
    </row>
    <row r="26" spans="1:10" s="58" customFormat="1" ht="12" customHeight="1" x14ac:dyDescent="0.2">
      <c r="A26" s="71">
        <v>15</v>
      </c>
      <c r="B26" s="64" t="str">
        <f>Раскл!W8</f>
        <v>Сардельки, сосиски</v>
      </c>
      <c r="C26" s="78">
        <f>SUM(Раскл!W53)</f>
        <v>80</v>
      </c>
      <c r="D26" s="54">
        <f>SUM(Раскл!W39:W42)/1000*I6</f>
        <v>9.76</v>
      </c>
      <c r="E26" s="54">
        <f>SUM(Раскл!W43:W48)/1000*I7</f>
        <v>0</v>
      </c>
      <c r="F26" s="54">
        <f>SUM(Раскл!W49:W51)/1000*I8</f>
        <v>0</v>
      </c>
      <c r="G26" s="54"/>
      <c r="H26" s="72">
        <f t="shared" si="0"/>
        <v>9.76</v>
      </c>
      <c r="I26" s="54"/>
      <c r="J26" s="54"/>
    </row>
    <row r="27" spans="1:10" s="58" customFormat="1" ht="12" customHeight="1" x14ac:dyDescent="0.2">
      <c r="A27" s="71">
        <v>16</v>
      </c>
      <c r="B27" s="64" t="str">
        <f>Раскл!X8</f>
        <v>Мясо птицы</v>
      </c>
      <c r="C27" s="54">
        <f>Раскл!X53</f>
        <v>0</v>
      </c>
      <c r="D27" s="54">
        <f>SUM(Раскл!X39:X42)/1000*I6</f>
        <v>0</v>
      </c>
      <c r="E27" s="54">
        <f>SUM(Раскл!X43:X48)/1000*I7</f>
        <v>0</v>
      </c>
      <c r="F27" s="54">
        <f>SUM(Раскл!X49:X52)/1000*I8</f>
        <v>0</v>
      </c>
      <c r="G27" s="54"/>
      <c r="H27" s="72">
        <f t="shared" si="0"/>
        <v>0</v>
      </c>
      <c r="I27" s="54"/>
      <c r="J27" s="54"/>
    </row>
    <row r="28" spans="1:10" s="58" customFormat="1" ht="12" customHeight="1" x14ac:dyDescent="0.2">
      <c r="A28" s="71">
        <v>17</v>
      </c>
      <c r="B28" s="64" t="str">
        <f>Раскл!Y8</f>
        <v>Говядина б/к ,печень</v>
      </c>
      <c r="C28" s="78">
        <f>Раскл!Y53</f>
        <v>112.5</v>
      </c>
      <c r="D28" s="54">
        <f>SUM(Раскл!Y39:Y42)/1000*I6</f>
        <v>0</v>
      </c>
      <c r="E28" s="54">
        <f>SUM(Раскл!Y43:Y48)/1000*I7</f>
        <v>13.725</v>
      </c>
      <c r="F28" s="54">
        <f>SUM(Раскл!Y49:Y51)/1000*I8</f>
        <v>0</v>
      </c>
      <c r="G28" s="54"/>
      <c r="H28" s="72">
        <f t="shared" si="0"/>
        <v>13.725</v>
      </c>
      <c r="I28" s="54"/>
      <c r="J28" s="54"/>
    </row>
    <row r="29" spans="1:10" s="58" customFormat="1" ht="12" customHeight="1" x14ac:dyDescent="0.2">
      <c r="A29" s="71">
        <v>18</v>
      </c>
      <c r="B29" s="64" t="str">
        <f>Раскл!Z8</f>
        <v>консервы рыбные</v>
      </c>
      <c r="C29" s="78">
        <f>Раскл!Z53</f>
        <v>0</v>
      </c>
      <c r="D29" s="54">
        <f>SUM(Раскл!Z39:Z42)/1000*I6</f>
        <v>0</v>
      </c>
      <c r="E29" s="54">
        <f>SUM(Раскл!Z43:Z48)/1000*I7</f>
        <v>0</v>
      </c>
      <c r="F29" s="54">
        <f>SUM(Раскл!Z49:Z51)/1000*I8</f>
        <v>0</v>
      </c>
      <c r="G29" s="54"/>
      <c r="H29" s="72">
        <f t="shared" si="0"/>
        <v>0</v>
      </c>
      <c r="I29" s="54"/>
      <c r="J29" s="54"/>
    </row>
    <row r="30" spans="1:10" s="58" customFormat="1" ht="12" customHeight="1" x14ac:dyDescent="0.2">
      <c r="A30" s="71">
        <v>19</v>
      </c>
      <c r="B30" s="64" t="str">
        <f>Раскл!AE8</f>
        <v>сало-шпик</v>
      </c>
      <c r="C30" s="54">
        <f>Раскл!AE53</f>
        <v>0</v>
      </c>
      <c r="D30" s="54">
        <f>SUM(Раскл!AE39:AE42)/1000*I6</f>
        <v>0</v>
      </c>
      <c r="E30" s="54">
        <f>SUM(Раскл!AE43:AE48)/1000*I7</f>
        <v>0</v>
      </c>
      <c r="F30" s="54">
        <f>SUM(Раскл!AE49:AE51)/1000*I8</f>
        <v>0</v>
      </c>
      <c r="G30" s="54"/>
      <c r="H30" s="72">
        <f t="shared" si="0"/>
        <v>0</v>
      </c>
      <c r="I30" s="54"/>
      <c r="J30" s="54"/>
    </row>
    <row r="31" spans="1:10" s="58" customFormat="1" ht="12" customHeight="1" x14ac:dyDescent="0.2">
      <c r="A31" s="71">
        <v>20</v>
      </c>
      <c r="B31" s="64" t="str">
        <f>Раскл!AC8</f>
        <v>сельдь</v>
      </c>
      <c r="C31" s="78">
        <f>SUM(Раскл!AC53)</f>
        <v>0</v>
      </c>
      <c r="D31" s="54">
        <f>SUM(Раскл!AC39:AC42)/1000*I6</f>
        <v>0</v>
      </c>
      <c r="E31" s="54">
        <f>SUM(Раскл!AC43:AC48)/1000*I7</f>
        <v>0</v>
      </c>
      <c r="F31" s="54">
        <f>SUM(Раскл!AC49:AC51)/1000*I8</f>
        <v>0</v>
      </c>
      <c r="G31" s="54"/>
      <c r="H31" s="72">
        <f t="shared" si="0"/>
        <v>0</v>
      </c>
      <c r="I31" s="54"/>
      <c r="J31" s="54"/>
    </row>
    <row r="32" spans="1:10" s="58" customFormat="1" ht="12" customHeight="1" x14ac:dyDescent="0.2">
      <c r="A32" s="71">
        <v>21</v>
      </c>
      <c r="B32" s="64" t="str">
        <f>Раскл!AB8</f>
        <v xml:space="preserve">Рыба с/м </v>
      </c>
      <c r="C32" s="54">
        <f>Раскл!AB53</f>
        <v>120</v>
      </c>
      <c r="D32" s="54">
        <f>SUM(Раскл!AB39:AB42)/1000*I6</f>
        <v>0</v>
      </c>
      <c r="E32" s="54">
        <f>SUM(Раскл!AB43:AB48)/1000*I7</f>
        <v>0</v>
      </c>
      <c r="F32" s="54">
        <f>SUM(Раскл!AB49:AB52)/1000*I8</f>
        <v>14.639999999999999</v>
      </c>
      <c r="G32" s="54"/>
      <c r="H32" s="72">
        <f t="shared" si="0"/>
        <v>14.639999999999999</v>
      </c>
      <c r="I32" s="54"/>
      <c r="J32" s="54"/>
    </row>
    <row r="33" spans="1:10" s="58" customFormat="1" ht="12" customHeight="1" x14ac:dyDescent="0.2">
      <c r="A33" s="71">
        <v>22</v>
      </c>
      <c r="B33" s="64" t="str">
        <f>Раскл!AD8</f>
        <v>колбаса с/к</v>
      </c>
      <c r="C33" s="54">
        <f>Раскл!AD53</f>
        <v>0</v>
      </c>
      <c r="D33" s="54">
        <f>SUM(Раскл!AD39:AD42)/1000*I6</f>
        <v>0</v>
      </c>
      <c r="E33" s="54">
        <f>SUM(Раскл!AD43:AD48)/1000*I7</f>
        <v>0</v>
      </c>
      <c r="F33" s="54">
        <f>SUM(Раскл!AD49:AD52)/1000*I8</f>
        <v>0</v>
      </c>
      <c r="G33" s="54"/>
      <c r="H33" s="72">
        <f t="shared" si="0"/>
        <v>0</v>
      </c>
      <c r="I33" s="54"/>
      <c r="J33" s="54"/>
    </row>
    <row r="34" spans="1:10" s="58" customFormat="1" ht="12" customHeight="1" x14ac:dyDescent="0.2">
      <c r="A34" s="71">
        <v>23</v>
      </c>
      <c r="B34" s="64" t="str">
        <f>Раскл!K7</f>
        <v>Пряники, печенье</v>
      </c>
      <c r="C34" s="54">
        <f>SUM(Раскл!K53)</f>
        <v>60</v>
      </c>
      <c r="D34" s="54">
        <f>SUM(Раскл!K39:K42)/1000*I6</f>
        <v>0</v>
      </c>
      <c r="E34" s="54">
        <f>SUM(Раскл!K43:K48)/1000*I7</f>
        <v>0</v>
      </c>
      <c r="F34" s="54">
        <f>SUM(Раскл!K49:K51)/1000*I8</f>
        <v>0</v>
      </c>
      <c r="G34" s="54">
        <f>SUM(Раскл!K52)/1000*I8</f>
        <v>7.3199999999999994</v>
      </c>
      <c r="H34" s="72">
        <f t="shared" si="0"/>
        <v>7.3199999999999994</v>
      </c>
      <c r="I34" s="54"/>
      <c r="J34" s="54"/>
    </row>
    <row r="35" spans="1:10" s="58" customFormat="1" ht="12" customHeight="1" x14ac:dyDescent="0.2">
      <c r="A35" s="71">
        <v>24</v>
      </c>
      <c r="B35" s="64" t="str">
        <f>Раскл!J7</f>
        <v>Вафли</v>
      </c>
      <c r="C35" s="54">
        <f>Раскл!J53</f>
        <v>0</v>
      </c>
      <c r="D35" s="54">
        <f>SUM(Раскл!J39:J42)/1000*I6</f>
        <v>0</v>
      </c>
      <c r="E35" s="54">
        <f>SUM(Раскл!J43:J48)/1000*I7</f>
        <v>0</v>
      </c>
      <c r="F35" s="54">
        <f>SUM(Раскл!J49:J51)/1000*I8</f>
        <v>0</v>
      </c>
      <c r="G35" s="54">
        <f>SUM(Раскл!J52)/1000*I8</f>
        <v>0</v>
      </c>
      <c r="H35" s="72">
        <f t="shared" si="0"/>
        <v>0</v>
      </c>
      <c r="I35" s="54"/>
      <c r="J35" s="54"/>
    </row>
    <row r="36" spans="1:10" s="58" customFormat="1" ht="12" customHeight="1" x14ac:dyDescent="0.2">
      <c r="A36" s="71">
        <v>25</v>
      </c>
      <c r="B36" s="64" t="str">
        <f>Раскл!I7</f>
        <v>сметана</v>
      </c>
      <c r="C36" s="54">
        <f>Раскл!I53</f>
        <v>0</v>
      </c>
      <c r="D36" s="54">
        <f>SUM(Раскл!I39:I42)/1000*I6</f>
        <v>0</v>
      </c>
      <c r="E36" s="54">
        <f>SUM(Раскл!I43:I48)/1000*I7</f>
        <v>0</v>
      </c>
      <c r="F36" s="54">
        <f>SUM(Раскл!I49:I51)*I8/1000</f>
        <v>0</v>
      </c>
      <c r="G36" s="54">
        <f>SUM(Раскл!I52)/1000*I8</f>
        <v>0</v>
      </c>
      <c r="H36" s="72">
        <f t="shared" si="0"/>
        <v>0</v>
      </c>
      <c r="I36" s="54"/>
      <c r="J36" s="54"/>
    </row>
    <row r="37" spans="1:10" s="58" customFormat="1" ht="12" customHeight="1" x14ac:dyDescent="0.2">
      <c r="A37" s="71">
        <v>26</v>
      </c>
      <c r="B37" s="64" t="str">
        <f>Раскл!AF8</f>
        <v>Масло коровье</v>
      </c>
      <c r="C37" s="54">
        <f>Раскл!AF53</f>
        <v>60</v>
      </c>
      <c r="D37" s="54">
        <f>SUM(Раскл!AF39:AF42)/1000*I6</f>
        <v>1.8299999999999998</v>
      </c>
      <c r="E37" s="54">
        <f>SUM(Раскл!AF43:AF48)/1000*I7</f>
        <v>1.8299999999999998</v>
      </c>
      <c r="F37" s="54">
        <f>SUM(Раскл!AF49:AF51)/1000*I8</f>
        <v>1.8299999999999998</v>
      </c>
      <c r="G37" s="54">
        <f>SUM(Раскл!AF52)/1000*I8</f>
        <v>1.8299999999999998</v>
      </c>
      <c r="H37" s="72">
        <f t="shared" si="0"/>
        <v>7.3199999999999994</v>
      </c>
      <c r="I37" s="54"/>
      <c r="J37" s="54"/>
    </row>
    <row r="38" spans="1:10" s="58" customFormat="1" ht="12" customHeight="1" x14ac:dyDescent="0.2">
      <c r="A38" s="71">
        <v>27</v>
      </c>
      <c r="B38" s="64" t="str">
        <f>Раскл!AG8</f>
        <v>Масло растительное</v>
      </c>
      <c r="C38" s="54">
        <f>Раскл!AG53</f>
        <v>30</v>
      </c>
      <c r="D38" s="54">
        <f>SUM(Раскл!AG39:AG42)/1000*I6</f>
        <v>1.22</v>
      </c>
      <c r="E38" s="54">
        <f>SUM(Раскл!AG43:AG48)/1000*I7</f>
        <v>1.8299999999999998</v>
      </c>
      <c r="F38" s="54">
        <f>SUM(Раскл!AG49:AG52)/1000*I8</f>
        <v>0.61</v>
      </c>
      <c r="G38" s="54"/>
      <c r="H38" s="72">
        <f t="shared" si="0"/>
        <v>3.6599999999999997</v>
      </c>
      <c r="I38" s="54"/>
      <c r="J38" s="54"/>
    </row>
    <row r="39" spans="1:10" s="58" customFormat="1" ht="12" customHeight="1" x14ac:dyDescent="0.2">
      <c r="A39" s="71">
        <v>28</v>
      </c>
      <c r="B39" s="64" t="str">
        <f>Раскл!AH7</f>
        <v>Сахар</v>
      </c>
      <c r="C39" s="54">
        <f>Раскл!AH53</f>
        <v>70</v>
      </c>
      <c r="D39" s="54">
        <f>SUM(Раскл!AH39:AH42)/1000*I6</f>
        <v>3.0500000000000003</v>
      </c>
      <c r="E39" s="54">
        <f>SUM(Раскл!AH43:AH48)/1000*I7</f>
        <v>2.44</v>
      </c>
      <c r="F39" s="54">
        <f>SUM(Раскл!AH49:AH51)/1000*I8</f>
        <v>0</v>
      </c>
      <c r="G39" s="54">
        <f>SUM(Раскл!AH52)/1000*I8</f>
        <v>3.0500000000000003</v>
      </c>
      <c r="H39" s="72">
        <f t="shared" si="0"/>
        <v>8.5400000000000009</v>
      </c>
      <c r="I39" s="54"/>
      <c r="J39" s="54"/>
    </row>
    <row r="40" spans="1:10" s="58" customFormat="1" ht="12" customHeight="1" x14ac:dyDescent="0.2">
      <c r="A40" s="71">
        <v>29</v>
      </c>
      <c r="B40" s="64" t="str">
        <f>Раскл!AI7</f>
        <v>Чай</v>
      </c>
      <c r="C40" s="54">
        <f>Раскл!AI53</f>
        <v>1</v>
      </c>
      <c r="D40" s="55">
        <f>SUM(Раскл!AI39:AI42)/1000*I6</f>
        <v>0</v>
      </c>
      <c r="E40" s="54">
        <f>SUM(Раскл!AI43:AI48)/1000*I7</f>
        <v>0</v>
      </c>
      <c r="F40" s="55">
        <f>SUM(Раскл!AI49:AI51)/1000*I8</f>
        <v>0</v>
      </c>
      <c r="G40" s="55">
        <f>SUM(Раскл!AI52)/1000*I8</f>
        <v>0.122</v>
      </c>
      <c r="H40" s="72">
        <f t="shared" si="0"/>
        <v>0.122</v>
      </c>
      <c r="I40" s="54"/>
      <c r="J40" s="54"/>
    </row>
    <row r="41" spans="1:10" s="58" customFormat="1" ht="12" customHeight="1" x14ac:dyDescent="0.2">
      <c r="A41" s="71">
        <v>30</v>
      </c>
      <c r="B41" s="64" t="str">
        <f>Раскл!AJ7</f>
        <v>сыр плавленный</v>
      </c>
      <c r="C41" s="54">
        <f>Раскл!AJ53</f>
        <v>17.5</v>
      </c>
      <c r="D41" s="54">
        <f>SUM(Раскл!AJ39:AJ42)/1000*I6</f>
        <v>2.1350000000000002</v>
      </c>
      <c r="E41" s="54">
        <f>SUM(Раскл!AJ43:AJ48)/1000*I7</f>
        <v>0</v>
      </c>
      <c r="F41" s="54">
        <f>SUM(Раскл!AJ49:AJ52)/1000*I8</f>
        <v>0</v>
      </c>
      <c r="G41" s="54"/>
      <c r="H41" s="72">
        <f t="shared" si="0"/>
        <v>2.1350000000000002</v>
      </c>
      <c r="I41" s="54"/>
      <c r="J41" s="54"/>
    </row>
    <row r="42" spans="1:10" s="58" customFormat="1" ht="12" customHeight="1" x14ac:dyDescent="0.2">
      <c r="A42" s="71">
        <v>31</v>
      </c>
      <c r="B42" s="64" t="str">
        <f>Раскл!AK7</f>
        <v>Соль йодированная</v>
      </c>
      <c r="C42" s="54">
        <f>Раскл!AK53</f>
        <v>20</v>
      </c>
      <c r="D42" s="54">
        <f>SUM(Раскл!AK39:AK42)/1000*I6</f>
        <v>0</v>
      </c>
      <c r="E42" s="54">
        <f>SUM(Раскл!AK43:AK48)/1000*I7</f>
        <v>0</v>
      </c>
      <c r="F42" s="54">
        <f>SUM(Раскл!AK49:AK52)/1000*I8</f>
        <v>0</v>
      </c>
      <c r="G42" s="54"/>
      <c r="H42" s="72">
        <f>C42/1000*G8</f>
        <v>2.44</v>
      </c>
      <c r="I42" s="54"/>
      <c r="J42" s="54"/>
    </row>
    <row r="43" spans="1:10" s="58" customFormat="1" ht="12" customHeight="1" x14ac:dyDescent="0.2">
      <c r="A43" s="71">
        <v>32</v>
      </c>
      <c r="B43" s="64" t="str">
        <f>Раскл!AL8</f>
        <v>Картофель</v>
      </c>
      <c r="C43" s="54">
        <f>Раскл!AL53</f>
        <v>315</v>
      </c>
      <c r="D43" s="54">
        <f>SUM(Раскл!AL39:AL42)/1000*I6</f>
        <v>0</v>
      </c>
      <c r="E43" s="54">
        <f>SUM(Раскл!AL43:AL48)/1000*I7</f>
        <v>14.639999999999999</v>
      </c>
      <c r="F43" s="54">
        <f>SUM(Раскл!AL49:AL52)/1000*I8</f>
        <v>23.79</v>
      </c>
      <c r="G43" s="54"/>
      <c r="H43" s="72">
        <f t="shared" si="0"/>
        <v>38.43</v>
      </c>
      <c r="I43" s="54"/>
      <c r="J43" s="54"/>
    </row>
    <row r="44" spans="1:10" s="58" customFormat="1" ht="12" customHeight="1" x14ac:dyDescent="0.2">
      <c r="A44" s="71">
        <v>33</v>
      </c>
      <c r="B44" s="64" t="str">
        <f>Раскл!AM8</f>
        <v>Свекла</v>
      </c>
      <c r="C44" s="54">
        <f>Раскл!AM53</f>
        <v>70</v>
      </c>
      <c r="D44" s="54">
        <f>SUM(Раскл!AM39:AM42)/1000*I6</f>
        <v>0</v>
      </c>
      <c r="E44" s="54">
        <f>SUM(Раскл!AM43:AM48)/1000*I7</f>
        <v>8.5400000000000009</v>
      </c>
      <c r="F44" s="54">
        <f>SUM(Раскл!AM49:AM52)/1000*I8</f>
        <v>0</v>
      </c>
      <c r="G44" s="54"/>
      <c r="H44" s="72">
        <f t="shared" si="0"/>
        <v>8.5400000000000009</v>
      </c>
      <c r="I44" s="54"/>
      <c r="J44" s="54"/>
    </row>
    <row r="45" spans="1:10" s="58" customFormat="1" ht="12" customHeight="1" x14ac:dyDescent="0.2">
      <c r="A45" s="71">
        <v>34</v>
      </c>
      <c r="B45" s="64" t="str">
        <f>Раскл!AN8</f>
        <v>Капуста (капуста квашенная)</v>
      </c>
      <c r="C45" s="54">
        <f>Раскл!AN53</f>
        <v>49</v>
      </c>
      <c r="D45" s="54">
        <f>SUM(Раскл!AN39:AN42)/1000*I6</f>
        <v>0</v>
      </c>
      <c r="E45" s="54">
        <f>SUM(Раскл!AN43:AN48)/1000*I7</f>
        <v>5.9780000000000006</v>
      </c>
      <c r="F45" s="54">
        <f>SUM(Раскл!AN49:AN52)/1000*I8</f>
        <v>0</v>
      </c>
      <c r="G45" s="54"/>
      <c r="H45" s="72">
        <f t="shared" si="0"/>
        <v>5.9780000000000006</v>
      </c>
      <c r="I45" s="54"/>
      <c r="J45" s="54"/>
    </row>
    <row r="46" spans="1:10" s="58" customFormat="1" ht="12" customHeight="1" x14ac:dyDescent="0.2">
      <c r="A46" s="71">
        <v>35</v>
      </c>
      <c r="B46" s="64" t="str">
        <f>Раскл!AO8</f>
        <v>Помидоры консерв.(свежие)</v>
      </c>
      <c r="C46" s="54">
        <f>Раскл!AO53</f>
        <v>0</v>
      </c>
      <c r="D46" s="54">
        <f>SUM(Раскл!AO39:AO42)/1000*I6</f>
        <v>0</v>
      </c>
      <c r="E46" s="54">
        <f>SUM(Раскл!AO43:AO48)/1000*I7</f>
        <v>0</v>
      </c>
      <c r="F46" s="54">
        <f>SUM(Раскл!AO49:AO52)/1000*I8</f>
        <v>0</v>
      </c>
      <c r="G46" s="54"/>
      <c r="H46" s="72">
        <f t="shared" si="0"/>
        <v>0</v>
      </c>
      <c r="I46" s="54"/>
      <c r="J46" s="54"/>
    </row>
    <row r="47" spans="1:10" s="58" customFormat="1" ht="12" customHeight="1" x14ac:dyDescent="0.2">
      <c r="A47" s="71">
        <v>36</v>
      </c>
      <c r="B47" s="139" t="str">
        <f>Раскл!AP8</f>
        <v>Огурцы свежие(соленые)</v>
      </c>
      <c r="C47" s="54">
        <f>Раскл!AP53</f>
        <v>140</v>
      </c>
      <c r="D47" s="54">
        <f>SUM(Раскл!AP39:AP42)/1000*I6</f>
        <v>0</v>
      </c>
      <c r="E47" s="54">
        <f>SUM(Раскл!AP43:AP48)/1000*I7</f>
        <v>12.200000000000001</v>
      </c>
      <c r="F47" s="54">
        <f>SUM(Раскл!AP49:AP52)/1000*I8</f>
        <v>4.88</v>
      </c>
      <c r="G47" s="54"/>
      <c r="H47" s="72">
        <f t="shared" si="0"/>
        <v>17.080000000000002</v>
      </c>
      <c r="I47" s="54"/>
      <c r="J47" s="54"/>
    </row>
    <row r="48" spans="1:10" s="58" customFormat="1" ht="12" customHeight="1" x14ac:dyDescent="0.2">
      <c r="A48" s="71">
        <v>37</v>
      </c>
      <c r="B48" s="64" t="str">
        <f>Раскл!AQ8</f>
        <v>Морковь</v>
      </c>
      <c r="C48" s="54">
        <f>Раскл!AQ53</f>
        <v>23</v>
      </c>
      <c r="D48" s="54">
        <f>SUM(Раскл!AQ39:AQ42)/1000*I6</f>
        <v>0</v>
      </c>
      <c r="E48" s="54">
        <f>SUM(Раскл!AQ43:AQ48)/1000*I7</f>
        <v>1.22</v>
      </c>
      <c r="F48" s="54">
        <f>SUM(Раскл!AQ49:AQ52)/1000*I8</f>
        <v>1.5859999999999999</v>
      </c>
      <c r="G48" s="54"/>
      <c r="H48" s="72">
        <f t="shared" si="0"/>
        <v>2.806</v>
      </c>
      <c r="I48" s="54"/>
      <c r="J48" s="54"/>
    </row>
    <row r="49" spans="1:10" s="58" customFormat="1" ht="12" customHeight="1" x14ac:dyDescent="0.2">
      <c r="A49" s="71">
        <v>38</v>
      </c>
      <c r="B49" s="64" t="str">
        <f>Раскл!AR8</f>
        <v>Лук репчатый</v>
      </c>
      <c r="C49" s="54">
        <f>Раскл!AR53</f>
        <v>23</v>
      </c>
      <c r="D49" s="54">
        <f>SUM(Раскл!AR39:AR42)/1000*I6</f>
        <v>0</v>
      </c>
      <c r="E49" s="54">
        <f>SUM(Раскл!AR43:AR48)/1000*I7</f>
        <v>1.8299999999999998</v>
      </c>
      <c r="F49" s="54">
        <f>SUM(Раскл!AR49:AR52)/1000*I8</f>
        <v>0.97599999999999998</v>
      </c>
      <c r="G49" s="54"/>
      <c r="H49" s="72">
        <f>SUM(D49:G49)</f>
        <v>2.806</v>
      </c>
      <c r="I49" s="54"/>
      <c r="J49" s="54"/>
    </row>
    <row r="50" spans="1:10" s="58" customFormat="1" ht="12" customHeight="1" x14ac:dyDescent="0.2">
      <c r="A50" s="71">
        <v>39</v>
      </c>
      <c r="B50" s="64" t="str">
        <f>Раскл!AS8</f>
        <v>Чеснок</v>
      </c>
      <c r="C50" s="54">
        <f>Раскл!AS53</f>
        <v>5</v>
      </c>
      <c r="D50" s="54">
        <f>SUM(Раскл!AS39:AS42)/1000*I6</f>
        <v>0</v>
      </c>
      <c r="E50" s="54">
        <f>SUM(Раскл!AS43:AS48)/1000*I7</f>
        <v>0.61</v>
      </c>
      <c r="F50" s="54">
        <f>SUM(Раскл!AS49:AS51)/1000*I8</f>
        <v>0</v>
      </c>
      <c r="G50" s="54"/>
      <c r="H50" s="72">
        <f>SUM(D50:G50)</f>
        <v>0.61</v>
      </c>
      <c r="I50" s="54"/>
      <c r="J50" s="54"/>
    </row>
    <row r="51" spans="1:10" s="58" customFormat="1" ht="12" customHeight="1" x14ac:dyDescent="0.2">
      <c r="A51" s="71">
        <v>40</v>
      </c>
      <c r="B51" s="139" t="str">
        <f>Раскл!AT8</f>
        <v>Горошек, фасоль, кукуруза консервированные</v>
      </c>
      <c r="C51" s="54">
        <f>Раскл!AT53</f>
        <v>20</v>
      </c>
      <c r="D51" s="54">
        <f>SUM(Раскл!AT39:AT42)/1000*I6</f>
        <v>2.44</v>
      </c>
      <c r="E51" s="54">
        <f>SUM(Раскл!AT43:AT48)/1000*I7</f>
        <v>0</v>
      </c>
      <c r="F51" s="54">
        <f>SUM(Раскл!AT49:AT52)/1000*I8</f>
        <v>0</v>
      </c>
      <c r="G51" s="54"/>
      <c r="H51" s="72">
        <f t="shared" si="0"/>
        <v>2.44</v>
      </c>
      <c r="I51" s="54"/>
      <c r="J51" s="54"/>
    </row>
    <row r="52" spans="1:10" s="58" customFormat="1" ht="12" customHeight="1" x14ac:dyDescent="0.2">
      <c r="A52" s="71">
        <v>41</v>
      </c>
      <c r="B52" s="64" t="str">
        <f>Раскл!AU8</f>
        <v>Томат - паста</v>
      </c>
      <c r="C52" s="54">
        <f>Раскл!AU53</f>
        <v>6</v>
      </c>
      <c r="D52" s="54">
        <f>SUM(Раскл!AU39:AU42)/1000*I6</f>
        <v>0</v>
      </c>
      <c r="E52" s="54">
        <f>SUM(Раскл!AU43:AU48)/1000*I7</f>
        <v>0</v>
      </c>
      <c r="F52" s="54">
        <f>SUM(Раскл!AU19:AU22)/1000*I8</f>
        <v>0</v>
      </c>
      <c r="G52" s="54"/>
      <c r="H52" s="55">
        <f>SUM(Раскл!AU23)/1000*G8</f>
        <v>0.73199999999999998</v>
      </c>
      <c r="I52" s="54"/>
      <c r="J52" s="54"/>
    </row>
    <row r="53" spans="1:10" s="58" customFormat="1" ht="12" customHeight="1" x14ac:dyDescent="0.2">
      <c r="A53" s="71">
        <v>42</v>
      </c>
      <c r="B53" s="64" t="str">
        <f>Раскл!AV8</f>
        <v>Лавровый лист</v>
      </c>
      <c r="C53" s="54">
        <f>Раскл!AV53</f>
        <v>0.2</v>
      </c>
      <c r="D53" s="54">
        <f>SUM(Раскл!AV39:AV42)/1000*I6</f>
        <v>0</v>
      </c>
      <c r="E53" s="54">
        <f>SUM(Раскл!AV13:AV18)/1000*I7</f>
        <v>0</v>
      </c>
      <c r="F53" s="54">
        <f>SUM(Раскл!AV19:AV22)/1000*I8</f>
        <v>0</v>
      </c>
      <c r="G53" s="54"/>
      <c r="H53" s="55">
        <f>SUM(Раскл!AV23)/1000*G8</f>
        <v>2.4400000000000002E-2</v>
      </c>
      <c r="I53" s="54"/>
      <c r="J53" s="54"/>
    </row>
    <row r="54" spans="1:10" s="58" customFormat="1" ht="12" customHeight="1" x14ac:dyDescent="0.2">
      <c r="A54" s="71">
        <v>43</v>
      </c>
      <c r="B54" s="64" t="str">
        <f>Раскл!AW8</f>
        <v>Перец</v>
      </c>
      <c r="C54" s="54">
        <f>Раскл!AW53</f>
        <v>0.3</v>
      </c>
      <c r="D54" s="54">
        <f>SUM(Раскл!AW39:AW42)/1000*I6</f>
        <v>0</v>
      </c>
      <c r="E54" s="54">
        <f>SUM(Раскл!AW13:AW18)/1000*I7</f>
        <v>0</v>
      </c>
      <c r="F54" s="54">
        <f>SUM(Раскл!AW19:AW22)/1000*I8</f>
        <v>0</v>
      </c>
      <c r="G54" s="54"/>
      <c r="H54" s="55">
        <f>SUM(Раскл!AW23)/1000*G8</f>
        <v>3.6599999999999994E-2</v>
      </c>
      <c r="I54" s="54"/>
      <c r="J54" s="54"/>
    </row>
    <row r="55" spans="1:10" s="58" customFormat="1" ht="12" customHeight="1" x14ac:dyDescent="0.2">
      <c r="A55" s="71">
        <v>44</v>
      </c>
      <c r="B55" s="64" t="str">
        <f>Раскл!AX8</f>
        <v>Уксус</v>
      </c>
      <c r="C55" s="54">
        <f>Раскл!AX53</f>
        <v>2</v>
      </c>
      <c r="D55" s="54">
        <f>SUM(Раскл!AX39:AX42)/1000*I6</f>
        <v>0</v>
      </c>
      <c r="E55" s="54">
        <f>SUM(Раскл!AX13:AX18)/1000*I7</f>
        <v>0</v>
      </c>
      <c r="F55" s="54">
        <f>SUM(Раскл!AX19:AX22)/1000*I8</f>
        <v>0</v>
      </c>
      <c r="G55" s="54"/>
      <c r="H55" s="55">
        <f>SUM(Раскл!AX23)/1000*G8</f>
        <v>0.24399999999999999</v>
      </c>
      <c r="I55" s="54"/>
      <c r="J55" s="54"/>
    </row>
    <row r="56" spans="1:10" s="58" customFormat="1" ht="12" customHeight="1" x14ac:dyDescent="0.2">
      <c r="A56" s="71">
        <v>45</v>
      </c>
      <c r="B56" s="64" t="str">
        <f>Раскл!AY8</f>
        <v>Горчичный порошок</v>
      </c>
      <c r="C56" s="54">
        <f>Раскл!AY53</f>
        <v>0.5</v>
      </c>
      <c r="D56" s="54">
        <f>SUM(Раскл!AY39:AY42)/1000*I6</f>
        <v>0</v>
      </c>
      <c r="E56" s="54">
        <f>SUM(Раскл!AY13:AY18)/1000*I7</f>
        <v>6.0999999999999999E-2</v>
      </c>
      <c r="F56" s="54">
        <f>SUM(Раскл!AY19:AY22)/1000*I8</f>
        <v>0</v>
      </c>
      <c r="G56" s="54"/>
      <c r="H56" s="55">
        <f>SUM(Раскл!AY23)/1000*G8</f>
        <v>6.0999999999999999E-2</v>
      </c>
      <c r="I56" s="54"/>
      <c r="J56" s="54"/>
    </row>
    <row r="57" spans="1:10" s="58" customFormat="1" ht="12" customHeight="1" x14ac:dyDescent="0.2">
      <c r="A57" s="71">
        <v>46</v>
      </c>
      <c r="B57" s="79" t="str">
        <f>Раскл!AZ8</f>
        <v>Кофе растворимый</v>
      </c>
      <c r="C57" s="54">
        <f>Раскл!AZ53</f>
        <v>1.5</v>
      </c>
      <c r="D57" s="55">
        <f>SUM(Раскл!AZ39:AZ42)/1000*I6</f>
        <v>0.183</v>
      </c>
      <c r="E57" s="54">
        <f>SUM(Раскл!AZ43:AZ48)/1000*I7</f>
        <v>0</v>
      </c>
      <c r="F57" s="54">
        <f>SUM(Раскл!AZ49:AZ52)/1000*I8</f>
        <v>0</v>
      </c>
      <c r="G57" s="54"/>
      <c r="H57" s="72">
        <f>SUM(D57:G57)</f>
        <v>0.183</v>
      </c>
      <c r="I57" s="54"/>
      <c r="J57" s="54"/>
    </row>
    <row r="58" spans="1:10" s="58" customFormat="1" ht="12" customHeight="1" x14ac:dyDescent="0.2">
      <c r="A58" s="71">
        <v>47</v>
      </c>
      <c r="B58" s="79" t="str">
        <f>Раскл!BE8</f>
        <v>Сок п/я</v>
      </c>
      <c r="C58" s="54">
        <f>Раскл!BE53</f>
        <v>200</v>
      </c>
      <c r="D58" s="72">
        <f>SUM(Раскл!BE39:BE42)/1000*I6</f>
        <v>0</v>
      </c>
      <c r="E58" s="54">
        <f>SUM(Раскл!BE43:BE48)/1000*I7</f>
        <v>0</v>
      </c>
      <c r="F58" s="54">
        <f>SUM(Раскл!BE49:BE52)/1000*I8</f>
        <v>24.400000000000002</v>
      </c>
      <c r="G58" s="54"/>
      <c r="H58" s="72">
        <f t="shared" ref="H58:H79" si="1">SUM(D58:G58)</f>
        <v>24.400000000000002</v>
      </c>
      <c r="I58" s="54"/>
      <c r="J58" s="54"/>
    </row>
    <row r="59" spans="1:10" s="58" customFormat="1" ht="12" hidden="1" customHeight="1" x14ac:dyDescent="0.2">
      <c r="A59" s="71">
        <v>48</v>
      </c>
      <c r="B59" s="64" t="str">
        <f>Раскл!BB8</f>
        <v>Зелень</v>
      </c>
      <c r="C59" s="54">
        <f>Раскл!BB53</f>
        <v>0</v>
      </c>
      <c r="D59" s="54">
        <f>SUM(Раскл!BB39:BB42)/1000*I6</f>
        <v>0</v>
      </c>
      <c r="E59" s="54">
        <f>SUM(Раскл!BB43:BB48)/1000*I7</f>
        <v>0</v>
      </c>
      <c r="F59" s="54">
        <f>SUM(Раскл!BB49:BB52)/1000*I8</f>
        <v>0</v>
      </c>
      <c r="G59" s="54"/>
      <c r="H59" s="72">
        <f t="shared" si="1"/>
        <v>0</v>
      </c>
      <c r="I59" s="54"/>
      <c r="J59" s="54"/>
    </row>
    <row r="60" spans="1:10" s="58" customFormat="1" ht="12" customHeight="1" x14ac:dyDescent="0.2">
      <c r="A60" s="71">
        <v>49</v>
      </c>
      <c r="B60" s="64" t="str">
        <f>Раскл!BC8</f>
        <v>яйцо</v>
      </c>
      <c r="C60" s="54">
        <f>Раскл!BC53</f>
        <v>1</v>
      </c>
      <c r="D60" s="54">
        <f>SUM(Раскл!BC39:BC42)*I6</f>
        <v>122</v>
      </c>
      <c r="E60" s="54">
        <f>SUM(Раскл!BC43:BC48)*I7</f>
        <v>0</v>
      </c>
      <c r="F60" s="54">
        <f>SUM(Раскл!BC49:BC52)*I8</f>
        <v>0</v>
      </c>
      <c r="G60" s="54"/>
      <c r="H60" s="72">
        <f t="shared" si="1"/>
        <v>122</v>
      </c>
      <c r="I60" s="54"/>
      <c r="J60" s="54"/>
    </row>
    <row r="61" spans="1:10" s="58" customFormat="1" ht="12" customHeight="1" x14ac:dyDescent="0.2">
      <c r="A61" s="71">
        <v>50</v>
      </c>
      <c r="B61" s="64" t="str">
        <f>Раскл!BD8</f>
        <v>Молоко коровье</v>
      </c>
      <c r="C61" s="54">
        <f>Раскл!BD53</f>
        <v>200</v>
      </c>
      <c r="D61" s="54">
        <f>SUM(Раскл!BD39:BD42)/1000*I6</f>
        <v>24.400000000000002</v>
      </c>
      <c r="E61" s="54">
        <f>SUM(Раскл!BD43:BD48)/1000*I7</f>
        <v>0</v>
      </c>
      <c r="F61" s="54">
        <f>SUM(Раскл!BD49:BD52)/1000*I8</f>
        <v>0</v>
      </c>
      <c r="G61" s="54"/>
      <c r="H61" s="72">
        <f t="shared" si="1"/>
        <v>24.400000000000002</v>
      </c>
      <c r="I61" s="54"/>
      <c r="J61" s="54"/>
    </row>
    <row r="62" spans="1:10" s="58" customFormat="1" ht="12" customHeight="1" x14ac:dyDescent="0.2">
      <c r="A62" s="71">
        <v>51</v>
      </c>
      <c r="B62" s="64" t="str">
        <f>Раскл!AA8</f>
        <v>колбаса п/к</v>
      </c>
      <c r="C62" s="77">
        <f>SUM(Раскл!AA53)</f>
        <v>25</v>
      </c>
      <c r="D62" s="55">
        <f>SUM(Раскл!AA39:AA42)/1000*I6</f>
        <v>3.0500000000000003</v>
      </c>
      <c r="E62" s="54">
        <f>SUM(Раскл!Z49:Z51)/1000*I7</f>
        <v>0</v>
      </c>
      <c r="F62" s="54">
        <f>SUM(Раскл!AA49:AA51)/1000*I8</f>
        <v>0</v>
      </c>
      <c r="G62" s="54">
        <f>SUM(Раскл!AA52)/1000*I8</f>
        <v>0</v>
      </c>
      <c r="H62" s="55">
        <f t="shared" si="1"/>
        <v>3.0500000000000003</v>
      </c>
      <c r="I62" s="54"/>
      <c r="J62" s="54"/>
    </row>
    <row r="63" spans="1:10" s="58" customFormat="1" ht="12" customHeight="1" x14ac:dyDescent="0.2">
      <c r="A63" s="71">
        <v>52</v>
      </c>
      <c r="B63" s="139" t="str">
        <f>Раскл!BA8</f>
        <v xml:space="preserve">Консервы овощ. закусочные, лечо </v>
      </c>
      <c r="C63" s="54">
        <f>Раскл!BA53</f>
        <v>37.5</v>
      </c>
      <c r="D63" s="54">
        <f>SUM(Раскл!BA39:BA42)/1000*I6</f>
        <v>0</v>
      </c>
      <c r="E63" s="54">
        <f>SUM(Раскл!BA43:BA48)/1000*I7</f>
        <v>0</v>
      </c>
      <c r="F63" s="54">
        <f>SUM(Раскл!BA49:BA52)/1000*I8</f>
        <v>4.5750000000000002</v>
      </c>
      <c r="G63" s="54"/>
      <c r="H63" s="72">
        <f t="shared" si="1"/>
        <v>4.5750000000000002</v>
      </c>
      <c r="I63" s="54"/>
      <c r="J63" s="54"/>
    </row>
    <row r="64" spans="1:10" s="58" customFormat="1" ht="12" customHeight="1" x14ac:dyDescent="0.2">
      <c r="A64" s="71">
        <v>53</v>
      </c>
      <c r="B64" s="64" t="str">
        <f>Раскл!BF8</f>
        <v xml:space="preserve">изюм </v>
      </c>
      <c r="C64" s="54">
        <f>Раскл!BF53</f>
        <v>8</v>
      </c>
      <c r="D64" s="54"/>
      <c r="E64" s="54">
        <f>SUM(Раскл!BF43:BF48)/1000*I7</f>
        <v>0.97599999999999998</v>
      </c>
      <c r="F64" s="54">
        <f>SUM(Раскл!BF49:BF51)/1000*I8</f>
        <v>0</v>
      </c>
      <c r="G64" s="54"/>
      <c r="H64" s="72">
        <f t="shared" si="1"/>
        <v>0.97599999999999998</v>
      </c>
      <c r="I64" s="54"/>
      <c r="J64" s="54"/>
    </row>
    <row r="65" spans="1:10" s="58" customFormat="1" ht="12" customHeight="1" x14ac:dyDescent="0.2">
      <c r="A65" s="71">
        <v>54</v>
      </c>
      <c r="B65" s="64" t="str">
        <f>Раскл!BG8</f>
        <v>курага</v>
      </c>
      <c r="C65" s="54">
        <f>Раскл!BG53</f>
        <v>8</v>
      </c>
      <c r="D65" s="54"/>
      <c r="E65" s="54">
        <f>SUM(Раскл!BG43:BG48)/1000*I7</f>
        <v>0.97599999999999998</v>
      </c>
      <c r="F65" s="54">
        <f>SUM(Раскл!BG49:BG51)/1000*I8</f>
        <v>0</v>
      </c>
      <c r="G65" s="54"/>
      <c r="H65" s="72">
        <f t="shared" si="1"/>
        <v>0.97599999999999998</v>
      </c>
      <c r="I65" s="54"/>
      <c r="J65" s="54"/>
    </row>
    <row r="66" spans="1:10" s="58" customFormat="1" ht="12" customHeight="1" x14ac:dyDescent="0.2">
      <c r="A66" s="71">
        <v>55</v>
      </c>
      <c r="B66" s="64" t="str">
        <f>Раскл!BH8</f>
        <v>чернослив</v>
      </c>
      <c r="C66" s="54">
        <f>Раскл!BH53</f>
        <v>4</v>
      </c>
      <c r="D66" s="54"/>
      <c r="E66" s="54">
        <f>SUM(Раскл!BH43:BH48)/1000*I7</f>
        <v>0.48799999999999999</v>
      </c>
      <c r="F66" s="54">
        <f>SUM(Раскл!BH49:BH51)/1000*I8</f>
        <v>0</v>
      </c>
      <c r="G66" s="54"/>
      <c r="H66" s="72">
        <f t="shared" si="1"/>
        <v>0.48799999999999999</v>
      </c>
      <c r="I66" s="54"/>
      <c r="J66" s="54"/>
    </row>
    <row r="67" spans="1:10" s="140" customFormat="1" ht="10.5" customHeight="1" x14ac:dyDescent="0.2">
      <c r="A67" s="168">
        <v>56</v>
      </c>
      <c r="B67" s="169" t="str">
        <f>Раскл!BI8</f>
        <v>гексовит</v>
      </c>
      <c r="C67" s="170">
        <f>Раскл!BI53</f>
        <v>0</v>
      </c>
      <c r="D67" s="170">
        <f>SUM(Раскл!BI39:BI42)/1000*I6</f>
        <v>0</v>
      </c>
      <c r="E67" s="170">
        <f>SUM(Раскл!BI43:BI48)/1000*I7</f>
        <v>0</v>
      </c>
      <c r="F67" s="170">
        <f>SUM(Раскл!BI49:BI51)/1000*I8</f>
        <v>0</v>
      </c>
      <c r="G67" s="170">
        <f>SUM(Раскл!BI52)/1000*I8</f>
        <v>0</v>
      </c>
      <c r="H67" s="173">
        <f t="shared" si="1"/>
        <v>0</v>
      </c>
      <c r="I67" s="170"/>
      <c r="J67" s="170"/>
    </row>
    <row r="68" spans="1:10" s="140" customFormat="1" ht="15" customHeight="1" x14ac:dyDescent="0.2">
      <c r="A68" s="168">
        <v>57</v>
      </c>
      <c r="B68" s="169" t="str">
        <f>Раскл!BJ8</f>
        <v>Кефир</v>
      </c>
      <c r="C68" s="170">
        <f>Раскл!BJ53</f>
        <v>0</v>
      </c>
      <c r="D68" s="171">
        <f>SUM(Раскл!BJ39:BJ42)/1000*I6</f>
        <v>0</v>
      </c>
      <c r="E68" s="170">
        <f>SUM(Раскл!BJ43:BJ48)/1000*I7</f>
        <v>0</v>
      </c>
      <c r="F68" s="170">
        <f>SUM(Раскл!BJ49:BJ51)/1000*I8</f>
        <v>0</v>
      </c>
      <c r="G68" s="170">
        <f>SUM(Раскл!BJ52)/1000*I8</f>
        <v>0</v>
      </c>
      <c r="H68" s="171">
        <f t="shared" si="1"/>
        <v>0</v>
      </c>
      <c r="I68" s="170"/>
      <c r="J68" s="170"/>
    </row>
    <row r="69" spans="1:10" s="141" customFormat="1" ht="14.25" customHeight="1" x14ac:dyDescent="0.2">
      <c r="A69" s="168">
        <v>58</v>
      </c>
      <c r="B69" s="169" t="str">
        <f>Раскл!BK8</f>
        <v>колбаса п/к</v>
      </c>
      <c r="C69" s="172">
        <f>Раскл!BK53</f>
        <v>25</v>
      </c>
      <c r="D69" s="171">
        <f>SUM(Раскл!BK39:BK42)/1000*I6</f>
        <v>3.0500000000000003</v>
      </c>
      <c r="E69" s="170">
        <f>SUM(Раскл!BK43:BK48)/1000*I7</f>
        <v>0</v>
      </c>
      <c r="F69" s="170">
        <f>SUM(Раскл!BK49:BK51)/1000*I8</f>
        <v>0</v>
      </c>
      <c r="G69" s="170">
        <f>SUM(Раскл!BK52)/1000*I8</f>
        <v>0</v>
      </c>
      <c r="H69" s="171">
        <f t="shared" si="1"/>
        <v>3.0500000000000003</v>
      </c>
      <c r="I69" s="170"/>
      <c r="J69" s="170"/>
    </row>
    <row r="70" spans="1:10" s="141" customFormat="1" ht="12" customHeight="1" x14ac:dyDescent="0.2">
      <c r="A70" s="168">
        <v>59</v>
      </c>
      <c r="B70" s="169" t="str">
        <f>Раскл!BL8</f>
        <v xml:space="preserve">сок за яблоки </v>
      </c>
      <c r="C70" s="170">
        <f>Раскл!BL53</f>
        <v>100</v>
      </c>
      <c r="D70" s="171">
        <f>SUM(Раскл!BL39:BL42)/1000*I6</f>
        <v>12.200000000000001</v>
      </c>
      <c r="E70" s="170">
        <f>SUM(Раскл!BL43:BL48)/1000*I7</f>
        <v>0</v>
      </c>
      <c r="F70" s="170">
        <f>SUM(Раскл!BL49:BL51)/1000*I8</f>
        <v>0</v>
      </c>
      <c r="G70" s="170">
        <f>SUM(Раскл!BL52)/1000*I8</f>
        <v>0</v>
      </c>
      <c r="H70" s="171">
        <f t="shared" si="1"/>
        <v>12.200000000000001</v>
      </c>
      <c r="I70" s="170"/>
      <c r="J70" s="170"/>
    </row>
    <row r="71" spans="1:10" s="141" customFormat="1" ht="12" customHeight="1" x14ac:dyDescent="0.2">
      <c r="A71" s="168">
        <v>60</v>
      </c>
      <c r="B71" s="169" t="str">
        <f>Раскл!BM8</f>
        <v>Сало-шпик</v>
      </c>
      <c r="C71" s="170">
        <f>Раскл!BM53</f>
        <v>0</v>
      </c>
      <c r="D71" s="171">
        <f>SUM(Раскл!BM39:BM42)/1000*I6</f>
        <v>0</v>
      </c>
      <c r="E71" s="170">
        <f>SUM(Раскл!BM43:BM48)/1000*I7</f>
        <v>0</v>
      </c>
      <c r="F71" s="170">
        <f>SUM(Раскл!BM49:BM51)/1000*I8</f>
        <v>0</v>
      </c>
      <c r="G71" s="170">
        <f>SUM(Раскл!BM52)/1000*I8</f>
        <v>0</v>
      </c>
      <c r="H71" s="171">
        <f t="shared" si="1"/>
        <v>0</v>
      </c>
      <c r="I71" s="170"/>
      <c r="J71" s="170"/>
    </row>
    <row r="72" spans="1:10" s="141" customFormat="1" ht="12" customHeight="1" x14ac:dyDescent="0.2">
      <c r="A72" s="168">
        <v>61</v>
      </c>
      <c r="B72" s="169" t="str">
        <f>Раскл!BN8</f>
        <v>Печенье БС</v>
      </c>
      <c r="C72" s="170">
        <f>Раскл!BN53</f>
        <v>20</v>
      </c>
      <c r="D72" s="171">
        <f>SUM(Раскл!BN39:BN42)/1000*I6</f>
        <v>2.44</v>
      </c>
      <c r="E72" s="170">
        <f>SUM(Раскл!BN43:BN48)/1000*I7</f>
        <v>0</v>
      </c>
      <c r="F72" s="170">
        <f>SUM(Раскл!BN49:BN51)/1000*I8</f>
        <v>0</v>
      </c>
      <c r="G72" s="170">
        <f>SUM(Раскл!BN52)/1000*I8</f>
        <v>0</v>
      </c>
      <c r="H72" s="171">
        <f t="shared" si="1"/>
        <v>2.44</v>
      </c>
      <c r="I72" s="170"/>
      <c r="J72" s="170"/>
    </row>
    <row r="73" spans="1:10" s="141" customFormat="1" ht="12" customHeight="1" x14ac:dyDescent="0.2">
      <c r="A73" s="168">
        <v>62</v>
      </c>
      <c r="B73" s="169" t="str">
        <f>Раскл!BO8</f>
        <v xml:space="preserve">молоко сгущ. </v>
      </c>
      <c r="C73" s="170">
        <f>Раскл!BO53</f>
        <v>30</v>
      </c>
      <c r="D73" s="171">
        <f>SUM(Раскл!BO39:BO42)/1000*I6</f>
        <v>3.6599999999999997</v>
      </c>
      <c r="E73" s="170">
        <f>SUM(Раскл!BO43:BO48)/1000*I7</f>
        <v>0</v>
      </c>
      <c r="F73" s="170">
        <f>SUM(Раскл!BO49:BO51)/1000*I8</f>
        <v>0</v>
      </c>
      <c r="G73" s="170">
        <f>SUM(Раскл!BO52)/1000*I8</f>
        <v>0</v>
      </c>
      <c r="H73" s="171">
        <f t="shared" si="1"/>
        <v>3.6599999999999997</v>
      </c>
      <c r="I73" s="170"/>
      <c r="J73" s="170"/>
    </row>
    <row r="74" spans="1:10" s="141" customFormat="1" ht="12" customHeight="1" x14ac:dyDescent="0.2">
      <c r="A74" s="168">
        <v>63</v>
      </c>
      <c r="B74" s="169" t="str">
        <f>Раскл!BP8</f>
        <v>Кофе БС</v>
      </c>
      <c r="C74" s="170">
        <f>Раскл!BP53</f>
        <v>3</v>
      </c>
      <c r="D74" s="171">
        <f>SUM(Раскл!BP39:BP42)/1000*I6</f>
        <v>0.36599999999999999</v>
      </c>
      <c r="E74" s="170">
        <f>SUM(Раскл!BP43:BP48)/1000*I7</f>
        <v>0</v>
      </c>
      <c r="F74" s="170">
        <f>SUM(Раскл!BP49:BP51)/1000*I8</f>
        <v>0</v>
      </c>
      <c r="G74" s="170">
        <f>SUM(Раскл!BP52)/1000*I8</f>
        <v>0</v>
      </c>
      <c r="H74" s="171">
        <f t="shared" si="1"/>
        <v>0.36599999999999999</v>
      </c>
      <c r="I74" s="170"/>
      <c r="J74" s="170"/>
    </row>
    <row r="75" spans="1:10" s="143" customFormat="1" ht="12" customHeight="1" x14ac:dyDescent="0.2">
      <c r="A75" s="168">
        <v>64</v>
      </c>
      <c r="B75" s="169" t="str">
        <f>Раскл!BQ8</f>
        <v>Гексавит</v>
      </c>
      <c r="C75" s="170">
        <f>Раскл!BQ53</f>
        <v>0</v>
      </c>
      <c r="D75" s="171">
        <f>SUM(Раскл!BQ39:BQ42)/1000*I6</f>
        <v>0</v>
      </c>
      <c r="E75" s="170">
        <f>SUM(Раскл!BQ43:BQ48)/1000*I7</f>
        <v>0</v>
      </c>
      <c r="F75" s="170">
        <f>SUM(Раскл!BQ49:BQ51)/1000*I8</f>
        <v>0</v>
      </c>
      <c r="G75" s="170">
        <f>SUM(Раскл!BQ52)/1000*I8</f>
        <v>0</v>
      </c>
      <c r="H75" s="171">
        <f t="shared" si="1"/>
        <v>0</v>
      </c>
      <c r="I75" s="170"/>
      <c r="J75" s="170"/>
    </row>
    <row r="76" spans="1:10" s="141" customFormat="1" ht="12" customHeight="1" x14ac:dyDescent="0.2">
      <c r="A76" s="168">
        <v>65</v>
      </c>
      <c r="B76" s="169" t="str">
        <f>Раскл!BR8</f>
        <v>апельсины</v>
      </c>
      <c r="C76" s="170">
        <f>Раскл!BR53</f>
        <v>0</v>
      </c>
      <c r="D76" s="171">
        <f>SUM(Раскл!BR39:BR42)/1000*I6</f>
        <v>0</v>
      </c>
      <c r="E76" s="170">
        <f>SUM(Раскл!BR43:BR48)/1000*J7</f>
        <v>0</v>
      </c>
      <c r="F76" s="170">
        <f>SUM(Раскл!BR49:BR51)/1000*I8</f>
        <v>0</v>
      </c>
      <c r="G76" s="170">
        <f>SUM(Раскл!BR52)/1000*I8</f>
        <v>0</v>
      </c>
      <c r="H76" s="171">
        <f t="shared" si="1"/>
        <v>0</v>
      </c>
      <c r="I76" s="170"/>
      <c r="J76" s="170"/>
    </row>
    <row r="77" spans="1:10" s="58" customFormat="1" ht="12" customHeight="1" x14ac:dyDescent="0.2">
      <c r="A77" s="71">
        <v>66</v>
      </c>
      <c r="B77" s="64" t="str">
        <f>Раскл!BS8</f>
        <v>печенье</v>
      </c>
      <c r="C77" s="54">
        <f>Раскл!BS53</f>
        <v>0</v>
      </c>
      <c r="D77" s="55">
        <f>SUM(Раскл!BS39:BS42)/1000*I6</f>
        <v>0</v>
      </c>
      <c r="E77" s="54">
        <f>SUM(Раскл!BS43:BS48)/1000*J7</f>
        <v>0</v>
      </c>
      <c r="F77" s="54">
        <f>SUM(Раскл!BS49:BS51)/1000*I8</f>
        <v>0</v>
      </c>
      <c r="G77" s="54">
        <f>SUM(Раскл!BS52)/1000*I8</f>
        <v>0</v>
      </c>
      <c r="H77" s="55">
        <f t="shared" si="1"/>
        <v>0</v>
      </c>
      <c r="I77" s="54"/>
      <c r="J77" s="54"/>
    </row>
    <row r="78" spans="1:10" s="58" customFormat="1" ht="12" customHeight="1" x14ac:dyDescent="0.2">
      <c r="A78" s="71">
        <v>67</v>
      </c>
      <c r="B78" s="64" t="str">
        <f>Раскл!BT8</f>
        <v>конфеты шок</v>
      </c>
      <c r="C78" s="54">
        <f>Раскл!BT53</f>
        <v>0</v>
      </c>
      <c r="D78" s="55">
        <f>SUM(Раскл!BT39:BT42)/1000*I6</f>
        <v>0</v>
      </c>
      <c r="E78" s="54">
        <f>SUM(Раскл!BT43:BT48)/1000*J7</f>
        <v>0</v>
      </c>
      <c r="F78" s="54">
        <f>SUM(Раскл!BT49:BT51)/1000*I8</f>
        <v>0</v>
      </c>
      <c r="G78" s="54">
        <f>SUM(Раскл!BT52)/1000*I8</f>
        <v>0</v>
      </c>
      <c r="H78" s="55">
        <f t="shared" si="1"/>
        <v>0</v>
      </c>
      <c r="I78" s="54"/>
      <c r="J78" s="54"/>
    </row>
    <row r="79" spans="1:10" s="58" customFormat="1" ht="12" customHeight="1" x14ac:dyDescent="0.2">
      <c r="A79" s="71">
        <v>68</v>
      </c>
      <c r="B79" s="64" t="str">
        <f>Раскл!BU8</f>
        <v>яблоки свеж</v>
      </c>
      <c r="C79" s="54">
        <f>Раскл!BU53</f>
        <v>0</v>
      </c>
      <c r="D79" s="55">
        <f>SUM(Раскл!BU39:BU42)/1000*I6</f>
        <v>0</v>
      </c>
      <c r="E79" s="54">
        <f>SUM(Раскл!BU43:BU48)/1000*J7</f>
        <v>0</v>
      </c>
      <c r="F79" s="54">
        <f>SUM(Раскл!BU49:BU51)/1000*I8</f>
        <v>0</v>
      </c>
      <c r="G79" s="54">
        <f>SUM(Раскл!BU52)/1000*I8</f>
        <v>0</v>
      </c>
      <c r="H79" s="55">
        <f t="shared" si="1"/>
        <v>0</v>
      </c>
      <c r="I79" s="54"/>
      <c r="J79" s="54"/>
    </row>
    <row r="80" spans="1:10" s="58" customFormat="1" ht="12" customHeight="1" x14ac:dyDescent="0.2">
      <c r="A80" s="71">
        <v>69</v>
      </c>
      <c r="B80" s="139" t="s">
        <v>120</v>
      </c>
      <c r="C80" s="53">
        <v>5.4000000000000003E-3</v>
      </c>
      <c r="D80" s="53"/>
      <c r="E80" s="53"/>
      <c r="F80" s="53"/>
      <c r="G80" s="53"/>
      <c r="H80" s="80">
        <f>C80*G8</f>
        <v>0.65880000000000005</v>
      </c>
      <c r="I80" s="54"/>
      <c r="J80" s="54"/>
    </row>
    <row r="81" spans="1:11" s="58" customFormat="1" ht="12" customHeight="1" x14ac:dyDescent="0.2">
      <c r="A81" s="71">
        <v>70</v>
      </c>
      <c r="B81" s="139" t="s">
        <v>121</v>
      </c>
      <c r="C81" s="53">
        <v>1.75E-3</v>
      </c>
      <c r="D81" s="53"/>
      <c r="E81" s="53"/>
      <c r="F81" s="53"/>
      <c r="G81" s="53"/>
      <c r="H81" s="80">
        <f>C81*G8</f>
        <v>0.2135</v>
      </c>
      <c r="I81" s="53"/>
      <c r="J81" s="54"/>
    </row>
    <row r="82" spans="1:11" s="58" customFormat="1" ht="12" customHeight="1" x14ac:dyDescent="0.2">
      <c r="A82" s="53"/>
      <c r="B82" s="139"/>
      <c r="C82" s="53"/>
      <c r="D82" s="53"/>
      <c r="E82" s="53"/>
      <c r="F82" s="53"/>
      <c r="G82" s="53"/>
      <c r="H82" s="114"/>
      <c r="I82" s="53"/>
      <c r="J82" s="53"/>
    </row>
    <row r="83" spans="1:11" s="58" customFormat="1" ht="12" customHeight="1" x14ac:dyDescent="0.2">
      <c r="A83" s="853" t="s">
        <v>110</v>
      </c>
      <c r="B83" s="853"/>
      <c r="C83" s="853"/>
      <c r="D83" s="853"/>
      <c r="E83" s="853"/>
      <c r="F83" s="853"/>
      <c r="G83" s="853"/>
      <c r="H83" s="853"/>
      <c r="I83" s="853"/>
      <c r="J83" s="853"/>
    </row>
    <row r="84" spans="1:11" ht="14.25" x14ac:dyDescent="0.2">
      <c r="A84" s="115"/>
      <c r="B84" s="116" t="s">
        <v>243</v>
      </c>
      <c r="C84" s="117"/>
      <c r="D84" s="117"/>
      <c r="E84" s="117"/>
      <c r="F84" s="117"/>
      <c r="G84" s="117"/>
      <c r="H84" s="118"/>
      <c r="I84" s="117"/>
      <c r="J84" s="119"/>
    </row>
    <row r="85" spans="1:11" ht="4.5" customHeight="1" x14ac:dyDescent="0.2">
      <c r="A85" s="115"/>
      <c r="B85" s="116"/>
      <c r="C85" s="117"/>
      <c r="D85" s="117"/>
      <c r="E85" s="117"/>
      <c r="F85" s="117"/>
      <c r="G85" s="117"/>
      <c r="H85" s="118"/>
      <c r="I85" s="117"/>
      <c r="J85" s="119"/>
    </row>
    <row r="86" spans="1:11" ht="14.25" x14ac:dyDescent="0.2">
      <c r="A86" s="115"/>
      <c r="B86" s="116"/>
      <c r="C86" s="117"/>
      <c r="D86" s="117"/>
      <c r="E86" s="117"/>
      <c r="F86" s="117"/>
      <c r="G86" s="117"/>
      <c r="H86" s="118"/>
      <c r="I86" s="117"/>
      <c r="J86" s="119"/>
    </row>
    <row r="87" spans="1:11" ht="5.25" customHeight="1" x14ac:dyDescent="0.2">
      <c r="A87" s="115"/>
      <c r="B87" s="116"/>
      <c r="C87" s="117"/>
      <c r="D87" s="117"/>
      <c r="E87" s="117"/>
      <c r="F87" s="117"/>
      <c r="G87" s="117"/>
      <c r="H87" s="118"/>
      <c r="I87" s="117"/>
      <c r="J87" s="119"/>
    </row>
    <row r="88" spans="1:11" ht="14.25" x14ac:dyDescent="0.2">
      <c r="A88" s="115"/>
      <c r="B88" s="116"/>
      <c r="C88" s="117"/>
      <c r="D88" s="848" t="s">
        <v>97</v>
      </c>
      <c r="E88" s="848"/>
      <c r="F88" s="848" t="s">
        <v>98</v>
      </c>
      <c r="G88" s="848"/>
      <c r="H88" s="848"/>
      <c r="I88" s="848" t="s">
        <v>99</v>
      </c>
      <c r="J88" s="848"/>
      <c r="K88" s="106"/>
    </row>
    <row r="89" spans="1:11" ht="15.75" x14ac:dyDescent="0.25">
      <c r="A89" s="115"/>
      <c r="B89" s="824" t="s">
        <v>234</v>
      </c>
      <c r="C89" s="825"/>
      <c r="D89" s="831"/>
      <c r="E89" s="833"/>
      <c r="F89" s="831"/>
      <c r="G89" s="832"/>
      <c r="H89" s="833"/>
      <c r="I89" s="831"/>
      <c r="J89" s="833"/>
    </row>
    <row r="90" spans="1:11" ht="15.75" x14ac:dyDescent="0.25">
      <c r="A90" s="115"/>
      <c r="B90" s="824" t="s">
        <v>236</v>
      </c>
      <c r="C90" s="825"/>
      <c r="D90" s="831"/>
      <c r="E90" s="833"/>
      <c r="F90" s="831"/>
      <c r="G90" s="832"/>
      <c r="H90" s="833"/>
      <c r="I90" s="831"/>
      <c r="J90" s="833"/>
      <c r="K90" s="106"/>
    </row>
    <row r="91" spans="1:11" ht="22.5" customHeight="1" x14ac:dyDescent="0.2">
      <c r="A91" s="115"/>
      <c r="B91" s="831" t="s">
        <v>165</v>
      </c>
      <c r="C91" s="833"/>
      <c r="D91" s="831"/>
      <c r="E91" s="833"/>
      <c r="F91" s="831"/>
      <c r="G91" s="832"/>
      <c r="H91" s="833"/>
      <c r="I91" s="831"/>
      <c r="J91" s="833"/>
    </row>
    <row r="92" spans="1:11" x14ac:dyDescent="0.2">
      <c r="B92" s="107"/>
      <c r="D92" s="106"/>
      <c r="E92" s="106"/>
      <c r="G92" s="106"/>
      <c r="H92" s="110"/>
      <c r="I92" s="106"/>
      <c r="J92" s="106"/>
    </row>
    <row r="95" spans="1:11" x14ac:dyDescent="0.2">
      <c r="B95" s="107"/>
      <c r="C95" s="106"/>
    </row>
    <row r="96" spans="1:11" x14ac:dyDescent="0.2">
      <c r="C96" s="106"/>
    </row>
  </sheetData>
  <autoFilter ref="H1:H96">
    <filterColumn colId="0">
      <customFilters>
        <customFilter operator="notEqual" val="0"/>
      </customFilters>
    </filterColumn>
  </autoFilter>
  <mergeCells count="25">
    <mergeCell ref="F89:H89"/>
    <mergeCell ref="F90:H90"/>
    <mergeCell ref="F91:H91"/>
    <mergeCell ref="I89:J89"/>
    <mergeCell ref="I90:J90"/>
    <mergeCell ref="I91:J91"/>
    <mergeCell ref="B89:C89"/>
    <mergeCell ref="B90:C90"/>
    <mergeCell ref="B91:C91"/>
    <mergeCell ref="D89:E89"/>
    <mergeCell ref="D90:E90"/>
    <mergeCell ref="D91:E91"/>
    <mergeCell ref="A10:A11"/>
    <mergeCell ref="B10:B11"/>
    <mergeCell ref="B4:I4"/>
    <mergeCell ref="A83:J83"/>
    <mergeCell ref="C10:C11"/>
    <mergeCell ref="D5:E5"/>
    <mergeCell ref="D88:E88"/>
    <mergeCell ref="F88:H88"/>
    <mergeCell ref="I88:J88"/>
    <mergeCell ref="I10:I11"/>
    <mergeCell ref="H10:H11"/>
    <mergeCell ref="J10:J11"/>
    <mergeCell ref="D10:G10"/>
  </mergeCells>
  <phoneticPr fontId="4" type="noConversion"/>
  <printOptions horizontalCentered="1" verticalCentered="1"/>
  <pageMargins left="0.19685039370078741" right="0.19685039370078741" top="0.19685039370078741" bottom="0.19685039370078741" header="0" footer="0"/>
  <pageSetup paperSize="9" scale="73" orientation="portrait" horizontalDpi="360" verticalDpi="360" r:id="rId1"/>
  <headerFooter alignWithMargins="0"/>
  <rowBreaks count="1" manualBreakCount="1">
    <brk id="69" max="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 filterMode="1">
    <tabColor rgb="FFFF0000"/>
    <pageSetUpPr fitToPage="1"/>
  </sheetPr>
  <dimension ref="A1:J91"/>
  <sheetViews>
    <sheetView view="pageBreakPreview" zoomScaleSheetLayoutView="100" workbookViewId="0">
      <selection activeCell="J8" sqref="J8"/>
    </sheetView>
  </sheetViews>
  <sheetFormatPr defaultColWidth="9.140625" defaultRowHeight="12.75" x14ac:dyDescent="0.2"/>
  <cols>
    <col min="1" max="1" width="4.7109375" style="102" customWidth="1"/>
    <col min="2" max="2" width="28.7109375" style="103" customWidth="1"/>
    <col min="3" max="3" width="9.5703125" style="102" customWidth="1"/>
    <col min="4" max="4" width="11" style="102" customWidth="1"/>
    <col min="5" max="5" width="10.7109375" style="102" customWidth="1"/>
    <col min="6" max="6" width="10.28515625" style="102" customWidth="1"/>
    <col min="7" max="7" width="9.7109375" style="102" customWidth="1"/>
    <col min="8" max="8" width="10.7109375" style="104" customWidth="1"/>
    <col min="9" max="9" width="8.85546875" style="102" customWidth="1"/>
    <col min="10" max="10" width="10.85546875" style="102" customWidth="1"/>
    <col min="11" max="16384" width="9.140625" style="102"/>
  </cols>
  <sheetData>
    <row r="1" spans="1:10" ht="15.75" x14ac:dyDescent="0.25">
      <c r="A1" s="120"/>
      <c r="B1" s="112"/>
      <c r="C1" s="120"/>
      <c r="D1" s="120"/>
      <c r="E1" s="120"/>
      <c r="F1" s="120"/>
      <c r="G1" s="120"/>
      <c r="H1" s="121"/>
      <c r="I1" s="120"/>
      <c r="J1" s="102" t="s">
        <v>103</v>
      </c>
    </row>
    <row r="2" spans="1:10" ht="1.5" customHeight="1" x14ac:dyDescent="0.25">
      <c r="A2" s="120"/>
      <c r="B2" s="112"/>
      <c r="C2" s="120"/>
      <c r="D2" s="120"/>
      <c r="E2" s="120"/>
      <c r="F2" s="120"/>
      <c r="G2" s="120"/>
      <c r="H2" s="121"/>
      <c r="I2" s="120"/>
      <c r="J2" s="120"/>
    </row>
    <row r="3" spans="1:10" ht="15.75" x14ac:dyDescent="0.25">
      <c r="A3" s="122"/>
      <c r="B3" s="123"/>
      <c r="C3" s="122"/>
      <c r="D3" s="122" t="s">
        <v>86</v>
      </c>
      <c r="E3" s="122"/>
      <c r="F3" s="124">
        <f>пон!F2+3</f>
        <v>308</v>
      </c>
      <c r="G3" s="124"/>
      <c r="H3" s="125"/>
      <c r="I3" s="122"/>
      <c r="J3" s="120"/>
    </row>
    <row r="4" spans="1:10" ht="18.75" customHeight="1" x14ac:dyDescent="0.25">
      <c r="A4" s="111"/>
      <c r="B4" s="852" t="s">
        <v>210</v>
      </c>
      <c r="C4" s="852"/>
      <c r="D4" s="852"/>
      <c r="E4" s="852"/>
      <c r="F4" s="852"/>
      <c r="G4" s="852"/>
      <c r="H4" s="852"/>
      <c r="I4" s="852"/>
      <c r="J4" s="120"/>
    </row>
    <row r="5" spans="1:10" ht="15" customHeight="1" x14ac:dyDescent="0.25">
      <c r="A5" s="111"/>
      <c r="B5" s="112"/>
      <c r="D5" s="855">
        <f>ДатаНачала+3</f>
        <v>44504</v>
      </c>
      <c r="E5" s="855"/>
      <c r="H5" s="21"/>
      <c r="I5" s="160" t="s">
        <v>167</v>
      </c>
      <c r="J5" s="160" t="s">
        <v>168</v>
      </c>
    </row>
    <row r="6" spans="1:10" ht="18" customHeight="1" thickBot="1" x14ac:dyDescent="0.25">
      <c r="A6" s="126"/>
      <c r="B6" s="113" t="s">
        <v>112</v>
      </c>
      <c r="C6" s="127"/>
      <c r="D6" s="127"/>
      <c r="E6" s="127"/>
      <c r="F6" s="127"/>
      <c r="G6" s="127"/>
      <c r="H6" s="159" t="s">
        <v>91</v>
      </c>
      <c r="I6" s="160">
        <v>122</v>
      </c>
      <c r="J6" s="160">
        <v>24</v>
      </c>
    </row>
    <row r="7" spans="1:10" ht="18" customHeight="1" x14ac:dyDescent="0.2">
      <c r="A7" s="126"/>
      <c r="B7" s="113"/>
      <c r="C7" s="127"/>
      <c r="D7" s="127"/>
      <c r="E7" s="127"/>
      <c r="F7" s="127"/>
      <c r="G7" s="167" t="s">
        <v>171</v>
      </c>
      <c r="H7" s="159" t="s">
        <v>92</v>
      </c>
      <c r="I7" s="160">
        <v>122</v>
      </c>
      <c r="J7" s="160">
        <v>24</v>
      </c>
    </row>
    <row r="8" spans="1:10" ht="18" customHeight="1" thickBot="1" x14ac:dyDescent="0.25">
      <c r="A8" s="126"/>
      <c r="B8" s="113"/>
      <c r="C8" s="127"/>
      <c r="D8" s="127"/>
      <c r="E8" s="127"/>
      <c r="F8" s="127"/>
      <c r="G8" s="183">
        <f>I6*0.25+I7*0.4+I8*0.35</f>
        <v>122</v>
      </c>
      <c r="H8" s="162" t="s">
        <v>169</v>
      </c>
      <c r="I8" s="160">
        <v>122</v>
      </c>
      <c r="J8" s="160">
        <v>24</v>
      </c>
    </row>
    <row r="9" spans="1:10" ht="5.25" customHeight="1" x14ac:dyDescent="0.25">
      <c r="A9" s="122"/>
      <c r="B9" s="124"/>
      <c r="C9" s="122"/>
      <c r="D9" s="122"/>
      <c r="E9" s="122"/>
      <c r="F9" s="122"/>
      <c r="G9" s="122"/>
      <c r="H9" s="125"/>
      <c r="I9" s="122"/>
      <c r="J9" s="160"/>
    </row>
    <row r="10" spans="1:10" x14ac:dyDescent="0.2">
      <c r="A10" s="867" t="s">
        <v>87</v>
      </c>
      <c r="B10" s="869" t="s">
        <v>88</v>
      </c>
      <c r="C10" s="865" t="s">
        <v>106</v>
      </c>
      <c r="D10" s="866" t="s">
        <v>89</v>
      </c>
      <c r="E10" s="866"/>
      <c r="F10" s="866"/>
      <c r="G10" s="866"/>
      <c r="H10" s="868" t="s">
        <v>102</v>
      </c>
      <c r="I10" s="867" t="s">
        <v>90</v>
      </c>
      <c r="J10" s="867" t="s">
        <v>94</v>
      </c>
    </row>
    <row r="11" spans="1:10" x14ac:dyDescent="0.2">
      <c r="A11" s="867"/>
      <c r="B11" s="869"/>
      <c r="C11" s="865"/>
      <c r="D11" s="138" t="s">
        <v>91</v>
      </c>
      <c r="E11" s="138" t="s">
        <v>92</v>
      </c>
      <c r="F11" s="138" t="s">
        <v>93</v>
      </c>
      <c r="G11" s="147" t="s">
        <v>136</v>
      </c>
      <c r="H11" s="868"/>
      <c r="I11" s="867"/>
      <c r="J11" s="867"/>
    </row>
    <row r="12" spans="1:10" s="58" customFormat="1" ht="12" customHeight="1" x14ac:dyDescent="0.2">
      <c r="A12" s="71">
        <v>1</v>
      </c>
      <c r="B12" s="64" t="str">
        <f>Раскл!F7</f>
        <v xml:space="preserve"> хлеб дарницкий</v>
      </c>
      <c r="C12" s="54">
        <f>Раскл!F68</f>
        <v>150</v>
      </c>
      <c r="D12" s="54">
        <f>SUM(Раскл!F54:F57)/1000*I6</f>
        <v>6.1000000000000005</v>
      </c>
      <c r="E12" s="54">
        <f>SUM(Раскл!F58:F63)/1000*I7</f>
        <v>6.1000000000000005</v>
      </c>
      <c r="F12" s="54">
        <f>SUM(Раскл!F64:F67)/1000*I8</f>
        <v>6.1000000000000005</v>
      </c>
      <c r="G12" s="54">
        <f>SUM(Раскл!F22)/1000*I6</f>
        <v>0</v>
      </c>
      <c r="H12" s="72">
        <f>SUM(D12:F12)</f>
        <v>18.3</v>
      </c>
      <c r="I12" s="54"/>
      <c r="J12" s="54"/>
    </row>
    <row r="13" spans="1:10" s="58" customFormat="1" ht="12" customHeight="1" x14ac:dyDescent="0.2">
      <c r="A13" s="71">
        <v>2</v>
      </c>
      <c r="B13" s="64" t="str">
        <f>Раскл!G7</f>
        <v>Хлеб из муки пш. 1  сорта</v>
      </c>
      <c r="C13" s="54">
        <f>Раскл!G68</f>
        <v>300</v>
      </c>
      <c r="D13" s="54">
        <f>SUM(Раскл!G54:G57)/1000*I6</f>
        <v>12.200000000000001</v>
      </c>
      <c r="E13" s="54">
        <f>SUM(Раскл!G58:G63)/1000*I7</f>
        <v>12.200000000000001</v>
      </c>
      <c r="F13" s="54">
        <f>SUM(Раскл!G64:G67)/1000*I8</f>
        <v>12.200000000000001</v>
      </c>
      <c r="G13" s="54"/>
      <c r="H13" s="72">
        <f>SUM(D13:F13)</f>
        <v>36.6</v>
      </c>
      <c r="I13" s="54"/>
      <c r="J13" s="54"/>
    </row>
    <row r="14" spans="1:10" s="58" customFormat="1" ht="12" customHeight="1" x14ac:dyDescent="0.2">
      <c r="A14" s="71">
        <v>3</v>
      </c>
      <c r="B14" s="64" t="str">
        <f>Раскл!H7</f>
        <v xml:space="preserve">Мука пшеничная   1 с </v>
      </c>
      <c r="C14" s="54">
        <f>Раскл!H68</f>
        <v>4</v>
      </c>
      <c r="D14" s="54">
        <f>SUM(Раскл!H54:H57)/1000*I6</f>
        <v>0.24399999999999999</v>
      </c>
      <c r="E14" s="54">
        <f>SUM(Раскл!H58:H63)/1000*I7</f>
        <v>0.24399999999999999</v>
      </c>
      <c r="F14" s="54">
        <f>SUM(Раскл!H64:H67)/1000*I8</f>
        <v>0</v>
      </c>
      <c r="G14" s="54"/>
      <c r="H14" s="72">
        <f>SUM(D14:F14)</f>
        <v>0.48799999999999999</v>
      </c>
      <c r="I14" s="54"/>
      <c r="J14" s="54"/>
    </row>
    <row r="15" spans="1:10" s="58" customFormat="1" ht="12" customHeight="1" x14ac:dyDescent="0.2">
      <c r="A15" s="71">
        <v>4</v>
      </c>
      <c r="B15" s="64" t="str">
        <f>Раскл!L7</f>
        <v>Рис</v>
      </c>
      <c r="C15" s="54">
        <f>Раскл!L68</f>
        <v>80</v>
      </c>
      <c r="D15" s="54">
        <f>SUM(Раскл!L54:L57)/1000*I6</f>
        <v>0</v>
      </c>
      <c r="E15" s="54">
        <f>SUM(Раскл!L58:L63)/1000*I7</f>
        <v>9.76</v>
      </c>
      <c r="F15" s="54">
        <f>SUM(Раскл!L64:L67)/1000*I8</f>
        <v>0</v>
      </c>
      <c r="G15" s="54"/>
      <c r="H15" s="72">
        <f>SUM(D15:F15)</f>
        <v>9.76</v>
      </c>
      <c r="I15" s="54"/>
      <c r="J15" s="54"/>
    </row>
    <row r="16" spans="1:10" s="58" customFormat="1" ht="12" customHeight="1" x14ac:dyDescent="0.2">
      <c r="A16" s="71">
        <v>5</v>
      </c>
      <c r="B16" s="64" t="str">
        <f>Раскл!O8</f>
        <v>Манная</v>
      </c>
      <c r="C16" s="54">
        <f>SUM(Раскл!O68)</f>
        <v>0</v>
      </c>
      <c r="D16" s="54">
        <f>SUM(Раскл!O54:O57)/1000*I6</f>
        <v>0</v>
      </c>
      <c r="E16" s="54">
        <f>SUM(Раскл!O58:O63)/1000*I7</f>
        <v>0</v>
      </c>
      <c r="F16" s="54">
        <f>SUM(Раскл!O64:O66)/1000*I8</f>
        <v>0</v>
      </c>
      <c r="G16" s="54"/>
      <c r="H16" s="72">
        <f>SUM(D16:G16)</f>
        <v>0</v>
      </c>
      <c r="I16" s="54"/>
      <c r="J16" s="54"/>
    </row>
    <row r="17" spans="1:10" s="58" customFormat="1" ht="12" customHeight="1" x14ac:dyDescent="0.2">
      <c r="A17" s="489">
        <v>6</v>
      </c>
      <c r="B17" s="64" t="str">
        <f>Раскл!P8</f>
        <v>карамель</v>
      </c>
      <c r="C17" s="490">
        <f>SUM(Раскл!P68)</f>
        <v>20</v>
      </c>
      <c r="D17" s="490">
        <f>SUM(Раскл!P54:P57)/1000*J6</f>
        <v>0</v>
      </c>
      <c r="E17" s="490">
        <f>SUM(Раскл!P58:P63)/1000*I7</f>
        <v>2.44</v>
      </c>
      <c r="F17" s="490">
        <f>SUM(Раскл!P64:P66)/1000*I6</f>
        <v>0</v>
      </c>
      <c r="G17" s="490"/>
      <c r="H17" s="72">
        <f t="shared" ref="H17:H52" si="0">SUM(D17:G17)</f>
        <v>2.44</v>
      </c>
      <c r="I17" s="490"/>
      <c r="J17" s="490"/>
    </row>
    <row r="18" spans="1:10" s="58" customFormat="1" ht="12" customHeight="1" x14ac:dyDescent="0.2">
      <c r="A18" s="71">
        <v>7</v>
      </c>
      <c r="B18" s="64" t="str">
        <f>Раскл!Q8</f>
        <v>Овсяная</v>
      </c>
      <c r="C18" s="54">
        <f>SUM(Раскл!Q68)</f>
        <v>85</v>
      </c>
      <c r="D18" s="54">
        <f>SUM(Раскл!Q54:Q57)/1000*I6</f>
        <v>10.370000000000001</v>
      </c>
      <c r="E18" s="54">
        <f>SUM(Раскл!Q58:Q63)/1000*I7</f>
        <v>0</v>
      </c>
      <c r="F18" s="54">
        <f>SUM(Раскл!Q64:Q66)/1000*I8</f>
        <v>0</v>
      </c>
      <c r="G18" s="54"/>
      <c r="H18" s="72">
        <f t="shared" si="0"/>
        <v>10.370000000000001</v>
      </c>
      <c r="I18" s="54"/>
      <c r="J18" s="54"/>
    </row>
    <row r="19" spans="1:10" s="58" customFormat="1" ht="12" customHeight="1" x14ac:dyDescent="0.2">
      <c r="A19" s="71">
        <v>8</v>
      </c>
      <c r="B19" s="64" t="str">
        <f>Раскл!M8</f>
        <v>Гречневая</v>
      </c>
      <c r="C19" s="54">
        <f>Раскл!M68</f>
        <v>80</v>
      </c>
      <c r="D19" s="54">
        <f>SUM(Раскл!M54:M57)/1000*I6</f>
        <v>0</v>
      </c>
      <c r="E19" s="54">
        <f>SUM(Раскл!M58:M63)/1000*I7</f>
        <v>0</v>
      </c>
      <c r="F19" s="54">
        <f>SUM(Раскл!M64:M67)/1000*I8</f>
        <v>9.76</v>
      </c>
      <c r="G19" s="54"/>
      <c r="H19" s="72">
        <f t="shared" si="0"/>
        <v>9.76</v>
      </c>
      <c r="I19" s="54"/>
      <c r="J19" s="54"/>
    </row>
    <row r="20" spans="1:10" s="58" customFormat="1" ht="12" customHeight="1" x14ac:dyDescent="0.2">
      <c r="A20" s="71">
        <v>9</v>
      </c>
      <c r="B20" s="64" t="str">
        <f>Раскл!N8</f>
        <v>Горох</v>
      </c>
      <c r="C20" s="54">
        <f>Раскл!N68</f>
        <v>0</v>
      </c>
      <c r="D20" s="54">
        <f>SUM(Раскл!N54:N57)/1000*I6</f>
        <v>0</v>
      </c>
      <c r="E20" s="54">
        <f>SUM(Раскл!N58:N63)/1000*I6</f>
        <v>0</v>
      </c>
      <c r="F20" s="54">
        <f>SUM(Раскл!N64:N67)/1000*I8</f>
        <v>0</v>
      </c>
      <c r="G20" s="54"/>
      <c r="H20" s="72">
        <f t="shared" si="0"/>
        <v>0</v>
      </c>
      <c r="I20" s="54"/>
      <c r="J20" s="54"/>
    </row>
    <row r="21" spans="1:10" s="58" customFormat="1" ht="12" customHeight="1" x14ac:dyDescent="0.2">
      <c r="A21" s="71">
        <v>10</v>
      </c>
      <c r="B21" s="64" t="str">
        <f>Раскл!R8</f>
        <v>Перловая</v>
      </c>
      <c r="C21" s="54">
        <f>Раскл!R68</f>
        <v>0</v>
      </c>
      <c r="D21" s="54">
        <f>SUM(Раскл!R54:R57)/1000*I6</f>
        <v>0</v>
      </c>
      <c r="E21" s="54">
        <f>SUM(Раскл!R58:R63)/1000*I7</f>
        <v>0</v>
      </c>
      <c r="F21" s="54">
        <f>SUM(Раскл!R64:R67)/1000*I8</f>
        <v>0</v>
      </c>
      <c r="G21" s="54"/>
      <c r="H21" s="72">
        <f t="shared" si="0"/>
        <v>0</v>
      </c>
      <c r="I21" s="54"/>
      <c r="J21" s="54"/>
    </row>
    <row r="22" spans="1:10" s="58" customFormat="1" ht="12" customHeight="1" x14ac:dyDescent="0.2">
      <c r="A22" s="71">
        <v>11</v>
      </c>
      <c r="B22" s="64" t="str">
        <f>Раскл!S8</f>
        <v>Ячневая</v>
      </c>
      <c r="C22" s="54">
        <f>Раскл!S68</f>
        <v>0</v>
      </c>
      <c r="D22" s="54">
        <f>SUM(Раскл!S54:S57)/1000*I6</f>
        <v>0</v>
      </c>
      <c r="E22" s="54">
        <f>SUM(Раскл!S58:S63)/1000*I7</f>
        <v>0</v>
      </c>
      <c r="F22" s="54">
        <f>SUM(Раскл!S64:S67)/1000*I8</f>
        <v>0</v>
      </c>
      <c r="G22" s="54"/>
      <c r="H22" s="72">
        <f t="shared" si="0"/>
        <v>0</v>
      </c>
      <c r="I22" s="54"/>
      <c r="J22" s="54"/>
    </row>
    <row r="23" spans="1:10" s="58" customFormat="1" ht="12" customHeight="1" x14ac:dyDescent="0.2">
      <c r="A23" s="71">
        <v>12</v>
      </c>
      <c r="B23" s="64" t="str">
        <f>Раскл!T8</f>
        <v>Пшено</v>
      </c>
      <c r="C23" s="54">
        <f>Раскл!T68</f>
        <v>0</v>
      </c>
      <c r="D23" s="54">
        <f>SUM(Раскл!T54:T57)/1000*I6</f>
        <v>0</v>
      </c>
      <c r="E23" s="54">
        <f>SUM(Раскл!T58:T63)/1000*I7</f>
        <v>0</v>
      </c>
      <c r="F23" s="54">
        <f>SUM(Раскл!T64:T67)/1000*I8</f>
        <v>0</v>
      </c>
      <c r="G23" s="54"/>
      <c r="H23" s="72">
        <f t="shared" si="0"/>
        <v>0</v>
      </c>
      <c r="I23" s="54"/>
      <c r="J23" s="54"/>
    </row>
    <row r="24" spans="1:10" s="58" customFormat="1" ht="12" customHeight="1" x14ac:dyDescent="0.2">
      <c r="A24" s="71">
        <v>13</v>
      </c>
      <c r="B24" s="64" t="str">
        <f>Раскл!U7</f>
        <v>Макаронные изделия</v>
      </c>
      <c r="C24" s="54">
        <f>Раскл!U68</f>
        <v>20</v>
      </c>
      <c r="D24" s="54">
        <f>SUM(Раскл!U54:U57)/1000*I6</f>
        <v>0</v>
      </c>
      <c r="E24" s="54">
        <f>SUM(Раскл!U58:U63)/1000*I7</f>
        <v>2.44</v>
      </c>
      <c r="F24" s="54">
        <f>SUM(Раскл!U64:U67)/1000*I8</f>
        <v>0</v>
      </c>
      <c r="G24" s="54"/>
      <c r="H24" s="72">
        <f t="shared" si="0"/>
        <v>2.44</v>
      </c>
      <c r="I24" s="54"/>
      <c r="J24" s="54"/>
    </row>
    <row r="25" spans="1:10" s="58" customFormat="1" ht="12" customHeight="1" x14ac:dyDescent="0.2">
      <c r="A25" s="71">
        <v>14</v>
      </c>
      <c r="B25" s="64" t="str">
        <f>Раскл!V8</f>
        <v>Свинина б/к</v>
      </c>
      <c r="C25" s="54">
        <f>Раскл!V68</f>
        <v>30</v>
      </c>
      <c r="D25" s="54">
        <f>SUM(Раскл!V54:V57)/1000*I6</f>
        <v>0</v>
      </c>
      <c r="E25" s="54">
        <f>SUM(Раскл!V58:V63)/1000*I7</f>
        <v>3.6599999999999997</v>
      </c>
      <c r="F25" s="54">
        <f>SUM(Раскл!V64:V67)/1000*I8</f>
        <v>0</v>
      </c>
      <c r="G25" s="54"/>
      <c r="H25" s="72">
        <f t="shared" si="0"/>
        <v>3.6599999999999997</v>
      </c>
      <c r="I25" s="54"/>
      <c r="J25" s="54"/>
    </row>
    <row r="26" spans="1:10" s="58" customFormat="1" ht="12" customHeight="1" x14ac:dyDescent="0.2">
      <c r="A26" s="71">
        <v>15</v>
      </c>
      <c r="B26" s="64" t="str">
        <f>Раскл!Z8</f>
        <v>консервы рыбные</v>
      </c>
      <c r="C26" s="78">
        <f>SUM(Раскл!Z68)</f>
        <v>0</v>
      </c>
      <c r="D26" s="54">
        <f>SUM(Раскл!Z54:Z57)/1000*I6</f>
        <v>0</v>
      </c>
      <c r="E26" s="54">
        <f>SUM(Раскл!Z58:Z63)/1000*I7</f>
        <v>0</v>
      </c>
      <c r="F26" s="54">
        <f>SUM(Раскл!Z64:Z66)/1000*I8</f>
        <v>0</v>
      </c>
      <c r="G26" s="54"/>
      <c r="H26" s="72">
        <f t="shared" si="0"/>
        <v>0</v>
      </c>
      <c r="I26" s="54"/>
      <c r="J26" s="54"/>
    </row>
    <row r="27" spans="1:10" s="58" customFormat="1" ht="12" customHeight="1" x14ac:dyDescent="0.2">
      <c r="A27" s="71">
        <v>16</v>
      </c>
      <c r="B27" s="64" t="str">
        <f>Раскл!AA8</f>
        <v>колбаса п/к</v>
      </c>
      <c r="C27" s="78">
        <f>Раскл!AA68</f>
        <v>25</v>
      </c>
      <c r="D27" s="54">
        <f>SUM(Раскл!AA54:AA57)/1000*I6</f>
        <v>3.0500000000000003</v>
      </c>
      <c r="E27" s="54">
        <f>SUM(Раскл!AA58:AA63)/1000*I7</f>
        <v>0</v>
      </c>
      <c r="F27" s="54">
        <f>SUM(Раскл!AA64:AA67)/1000*I8</f>
        <v>0</v>
      </c>
      <c r="G27" s="54"/>
      <c r="H27" s="72">
        <f t="shared" si="0"/>
        <v>3.0500000000000003</v>
      </c>
      <c r="I27" s="54"/>
      <c r="J27" s="54"/>
    </row>
    <row r="28" spans="1:10" s="58" customFormat="1" ht="12" customHeight="1" x14ac:dyDescent="0.2">
      <c r="A28" s="71">
        <v>17</v>
      </c>
      <c r="B28" s="64" t="str">
        <f>Раскл!W8</f>
        <v>Сардельки, сосиски</v>
      </c>
      <c r="C28" s="78">
        <f>Раскл!W68</f>
        <v>80</v>
      </c>
      <c r="D28" s="54">
        <f>SUM(Раскл!W54:W57)/1000*I6</f>
        <v>9.76</v>
      </c>
      <c r="E28" s="54">
        <f>SUM(Раскл!W58:W63)/1000*I7</f>
        <v>0</v>
      </c>
      <c r="F28" s="54">
        <f>SUM(Раскл!W64:W66)/1000*I8</f>
        <v>0</v>
      </c>
      <c r="G28" s="54"/>
      <c r="H28" s="72">
        <f t="shared" si="0"/>
        <v>9.76</v>
      </c>
      <c r="I28" s="54"/>
      <c r="J28" s="54"/>
    </row>
    <row r="29" spans="1:10" s="58" customFormat="1" ht="12" customHeight="1" x14ac:dyDescent="0.2">
      <c r="A29" s="71">
        <v>18</v>
      </c>
      <c r="B29" s="64" t="str">
        <f>Раскл!X8</f>
        <v>Мясо птицы</v>
      </c>
      <c r="C29" s="78">
        <f>Раскл!X68</f>
        <v>150</v>
      </c>
      <c r="D29" s="54">
        <f>SUM(Раскл!X54:X57)/1000*I6</f>
        <v>0</v>
      </c>
      <c r="E29" s="54">
        <f>SUM(Раскл!X58:X63)/1000*I7</f>
        <v>18.3</v>
      </c>
      <c r="F29" s="54">
        <f>SUM(Раскл!X64:X66)/1000*I8</f>
        <v>0</v>
      </c>
      <c r="G29" s="54"/>
      <c r="H29" s="72">
        <f t="shared" si="0"/>
        <v>18.3</v>
      </c>
      <c r="I29" s="54"/>
      <c r="J29" s="54"/>
    </row>
    <row r="30" spans="1:10" s="58" customFormat="1" ht="12" customHeight="1" x14ac:dyDescent="0.2">
      <c r="A30" s="71">
        <v>19</v>
      </c>
      <c r="B30" s="64" t="str">
        <f>Раскл!Y8</f>
        <v>Говядина б/к ,печень</v>
      </c>
      <c r="C30" s="77">
        <f>Раскл!Y68</f>
        <v>0</v>
      </c>
      <c r="D30" s="54">
        <f>SUM(Раскл!Y54:Y57)/1000*I6</f>
        <v>0</v>
      </c>
      <c r="E30" s="72">
        <f>SUM(Раскл!Y57:Y63)/1000*I7</f>
        <v>0</v>
      </c>
      <c r="F30" s="54">
        <f>SUM(Раскл!Y64:Y66)/1000*I8</f>
        <v>0</v>
      </c>
      <c r="G30" s="54"/>
      <c r="H30" s="72">
        <f t="shared" si="0"/>
        <v>0</v>
      </c>
      <c r="I30" s="54"/>
      <c r="J30" s="54"/>
    </row>
    <row r="31" spans="1:10" s="58" customFormat="1" ht="12" customHeight="1" x14ac:dyDescent="0.2">
      <c r="A31" s="71">
        <v>20</v>
      </c>
      <c r="B31" s="64" t="str">
        <f>Раскл!AE8</f>
        <v>сало-шпик</v>
      </c>
      <c r="C31" s="78">
        <f>Раскл!AE68</f>
        <v>0</v>
      </c>
      <c r="D31" s="54">
        <f>SUM(Раскл!AE54:AE57)/1000*I6</f>
        <v>0</v>
      </c>
      <c r="E31" s="54">
        <f>SUM(Раскл!AE58:AE63)/1000*I7</f>
        <v>0</v>
      </c>
      <c r="F31" s="54">
        <f>SUM(Раскл!AE64:AE66)/1000*I8</f>
        <v>0</v>
      </c>
      <c r="G31" s="54"/>
      <c r="H31" s="72">
        <f t="shared" si="0"/>
        <v>0</v>
      </c>
      <c r="I31" s="54"/>
      <c r="J31" s="54"/>
    </row>
    <row r="32" spans="1:10" s="58" customFormat="1" ht="12" customHeight="1" x14ac:dyDescent="0.2">
      <c r="A32" s="71">
        <v>21</v>
      </c>
      <c r="B32" s="64" t="str">
        <f>Раскл!AB8</f>
        <v xml:space="preserve">Рыба с/м </v>
      </c>
      <c r="C32" s="54">
        <f>Раскл!AB68</f>
        <v>120</v>
      </c>
      <c r="D32" s="54">
        <f>SUM(Раскл!AB54:AB57)/1000*I6</f>
        <v>0</v>
      </c>
      <c r="E32" s="54">
        <f>SUM(Раскл!AB58:AB63)/1000*I7</f>
        <v>0</v>
      </c>
      <c r="F32" s="54">
        <f>SUM(Раскл!AB64:AB67)/1000*I8</f>
        <v>14.639999999999999</v>
      </c>
      <c r="G32" s="54"/>
      <c r="H32" s="72">
        <f t="shared" si="0"/>
        <v>14.639999999999999</v>
      </c>
      <c r="I32" s="54"/>
      <c r="J32" s="54"/>
    </row>
    <row r="33" spans="1:10" s="58" customFormat="1" ht="12" customHeight="1" x14ac:dyDescent="0.2">
      <c r="A33" s="71">
        <v>22</v>
      </c>
      <c r="B33" s="64" t="str">
        <f>Раскл!AC8</f>
        <v>сельдь</v>
      </c>
      <c r="C33" s="78">
        <f>SUM(Раскл!AC68)</f>
        <v>0</v>
      </c>
      <c r="D33" s="54">
        <f>SUM(Раскл!AC54:AC57)/1000*I6</f>
        <v>0</v>
      </c>
      <c r="E33" s="54">
        <f>SUM(Раскл!AC58:AC63)/1000*I7</f>
        <v>0</v>
      </c>
      <c r="F33" s="54">
        <f>SUM(Раскл!AC64:AC67)/1000*I8</f>
        <v>0</v>
      </c>
      <c r="G33" s="54"/>
      <c r="H33" s="72">
        <f t="shared" si="0"/>
        <v>0</v>
      </c>
      <c r="I33" s="54"/>
      <c r="J33" s="54"/>
    </row>
    <row r="34" spans="1:10" s="58" customFormat="1" ht="12" customHeight="1" x14ac:dyDescent="0.2">
      <c r="A34" s="71">
        <v>23</v>
      </c>
      <c r="B34" s="64" t="str">
        <f>Раскл!AD8</f>
        <v>колбаса с/к</v>
      </c>
      <c r="C34" s="54">
        <f>Раскл!AD68</f>
        <v>0</v>
      </c>
      <c r="D34" s="54">
        <f>SUM(Раскл!AD54:AD57)/1000*I6</f>
        <v>0</v>
      </c>
      <c r="E34" s="54">
        <f>SUM(Раскл!AD58:AD63)/1000*I7</f>
        <v>0</v>
      </c>
      <c r="F34" s="54">
        <f>SUM(Раскл!AD64:AD67)/1000*I8</f>
        <v>0</v>
      </c>
      <c r="G34" s="54"/>
      <c r="H34" s="72">
        <f t="shared" si="0"/>
        <v>0</v>
      </c>
      <c r="I34" s="54"/>
      <c r="J34" s="54"/>
    </row>
    <row r="35" spans="1:10" s="58" customFormat="1" ht="12" customHeight="1" x14ac:dyDescent="0.2">
      <c r="A35" s="71">
        <v>24</v>
      </c>
      <c r="B35" s="64" t="str">
        <f>Раскл!K7</f>
        <v>Пряники, печенье</v>
      </c>
      <c r="C35" s="54">
        <f>SUM(Раскл!K68)</f>
        <v>85</v>
      </c>
      <c r="D35" s="54">
        <f>SUM(Раскл!K54:K57)/1000*I6</f>
        <v>0</v>
      </c>
      <c r="E35" s="54">
        <f>SUM(Раскл!K58:K63)/1000*I7</f>
        <v>0</v>
      </c>
      <c r="F35" s="54">
        <f>SUM(Раскл!K64:K66)/1000*I8</f>
        <v>3.0500000000000003</v>
      </c>
      <c r="G35" s="54">
        <f>SUM(Раскл!K67)/1000*I8</f>
        <v>7.3199999999999994</v>
      </c>
      <c r="H35" s="72">
        <f t="shared" si="0"/>
        <v>10.37</v>
      </c>
      <c r="I35" s="54"/>
      <c r="J35" s="54"/>
    </row>
    <row r="36" spans="1:10" s="58" customFormat="1" ht="12" customHeight="1" x14ac:dyDescent="0.2">
      <c r="A36" s="71">
        <v>25</v>
      </c>
      <c r="B36" s="64" t="str">
        <f>Раскл!J7</f>
        <v>Вафли</v>
      </c>
      <c r="C36" s="54">
        <f>Раскл!J68</f>
        <v>0</v>
      </c>
      <c r="D36" s="54">
        <f>SUM(Раскл!J54:J57)/1000*I6</f>
        <v>0</v>
      </c>
      <c r="E36" s="54">
        <f>SUM(Раскл!J58:J63)/1000*I7</f>
        <v>0</v>
      </c>
      <c r="F36" s="54">
        <f>SUM(Раскл!J64:J66)/1000*I8</f>
        <v>0</v>
      </c>
      <c r="G36" s="54">
        <f>SUM(Раскл!J67)/1000*I8</f>
        <v>0</v>
      </c>
      <c r="H36" s="72">
        <f t="shared" si="0"/>
        <v>0</v>
      </c>
      <c r="I36" s="54"/>
      <c r="J36" s="54"/>
    </row>
    <row r="37" spans="1:10" s="58" customFormat="1" ht="12" customHeight="1" x14ac:dyDescent="0.2">
      <c r="A37" s="71">
        <v>26</v>
      </c>
      <c r="B37" s="64" t="str">
        <f>Раскл!I7</f>
        <v>сметана</v>
      </c>
      <c r="C37" s="54">
        <f>Раскл!I68</f>
        <v>0</v>
      </c>
      <c r="D37" s="54">
        <f>SUM(Раскл!I54:I57)/1000*I6</f>
        <v>0</v>
      </c>
      <c r="E37" s="54">
        <f>SUM(Раскл!I58:I63)/1000*I7</f>
        <v>0</v>
      </c>
      <c r="F37" s="54">
        <f>SUM(Раскл!I19:I21)/1000*I8</f>
        <v>0</v>
      </c>
      <c r="G37" s="54">
        <f>SUM(Раскл!I67)/1000*I8</f>
        <v>0</v>
      </c>
      <c r="H37" s="72">
        <f t="shared" si="0"/>
        <v>0</v>
      </c>
      <c r="I37" s="54"/>
      <c r="J37" s="54"/>
    </row>
    <row r="38" spans="1:10" s="58" customFormat="1" ht="12" customHeight="1" x14ac:dyDescent="0.2">
      <c r="A38" s="71">
        <v>27</v>
      </c>
      <c r="B38" s="64" t="str">
        <f>Раскл!AF8</f>
        <v>Масло коровье</v>
      </c>
      <c r="C38" s="477">
        <f>Раскл!AF68</f>
        <v>60</v>
      </c>
      <c r="D38" s="54">
        <f>SUM(Раскл!AF54:AF57)/1000*I6</f>
        <v>1.8299999999999998</v>
      </c>
      <c r="E38" s="54">
        <f>SUM(Раскл!AF58:AF63)/1000*I7</f>
        <v>1.8299999999999998</v>
      </c>
      <c r="F38" s="54">
        <f>SUM(Раскл!AF19:AF21)/1000*I8</f>
        <v>1.8299999999999998</v>
      </c>
      <c r="G38" s="54">
        <f>SUM(Раскл!AF67)/1000*I8</f>
        <v>1.8299999999999998</v>
      </c>
      <c r="H38" s="72">
        <f t="shared" si="0"/>
        <v>7.3199999999999994</v>
      </c>
      <c r="I38" s="54"/>
      <c r="J38" s="54"/>
    </row>
    <row r="39" spans="1:10" s="58" customFormat="1" ht="12" customHeight="1" x14ac:dyDescent="0.2">
      <c r="A39" s="71">
        <v>28</v>
      </c>
      <c r="B39" s="64" t="str">
        <f>Раскл!AG8</f>
        <v>Масло растительное</v>
      </c>
      <c r="C39" s="54">
        <f>Раскл!AG68</f>
        <v>30</v>
      </c>
      <c r="D39" s="54">
        <f>SUM(Раскл!AG54:AG57)/1000*I6</f>
        <v>0.61</v>
      </c>
      <c r="E39" s="54">
        <f>SUM(Раскл!AG58:AG63)/1000*I7</f>
        <v>1.952</v>
      </c>
      <c r="F39" s="54">
        <f>SUM(Раскл!AG64:AG67)/1000*I8</f>
        <v>1.0979999999999999</v>
      </c>
      <c r="G39" s="54"/>
      <c r="H39" s="72">
        <f t="shared" si="0"/>
        <v>3.6599999999999997</v>
      </c>
      <c r="I39" s="54"/>
      <c r="J39" s="54"/>
    </row>
    <row r="40" spans="1:10" s="58" customFormat="1" ht="12" customHeight="1" x14ac:dyDescent="0.2">
      <c r="A40" s="71">
        <v>29</v>
      </c>
      <c r="B40" s="64" t="str">
        <f>Раскл!AH7</f>
        <v>Сахар</v>
      </c>
      <c r="C40" s="54">
        <f>Раскл!AH68</f>
        <v>70</v>
      </c>
      <c r="D40" s="54">
        <f>SUM(Раскл!AH54:AH57)/1000*I6</f>
        <v>1.8299999999999998</v>
      </c>
      <c r="E40" s="54">
        <f>SUM(Раскл!AH58:AH63)/1000*I7</f>
        <v>0</v>
      </c>
      <c r="F40" s="54">
        <f>SUM(Раскл!AH64:AH66)/1000*I8</f>
        <v>2.44</v>
      </c>
      <c r="G40" s="54">
        <f>SUM(Раскл!AH67)/1000*I8</f>
        <v>4.2700000000000005</v>
      </c>
      <c r="H40" s="72">
        <f t="shared" si="0"/>
        <v>8.5399999999999991</v>
      </c>
      <c r="I40" s="54"/>
      <c r="J40" s="54"/>
    </row>
    <row r="41" spans="1:10" s="58" customFormat="1" ht="12" customHeight="1" x14ac:dyDescent="0.2">
      <c r="A41" s="71">
        <v>30</v>
      </c>
      <c r="B41" s="64" t="str">
        <f>Раскл!AI7</f>
        <v>Чай</v>
      </c>
      <c r="C41" s="54">
        <f>Раскл!AI68</f>
        <v>1</v>
      </c>
      <c r="D41" s="55">
        <f>SUM(Раскл!AI54:AI57)/1000*I6</f>
        <v>0</v>
      </c>
      <c r="E41" s="54">
        <f>SUM(Раскл!AI58:AI63)/1000*I7</f>
        <v>0</v>
      </c>
      <c r="F41" s="55"/>
      <c r="G41" s="55">
        <f>SUM(Раскл!AI67)/1000*I8</f>
        <v>0.122</v>
      </c>
      <c r="H41" s="72">
        <f t="shared" si="0"/>
        <v>0.122</v>
      </c>
      <c r="I41" s="54"/>
      <c r="J41" s="54"/>
    </row>
    <row r="42" spans="1:10" s="58" customFormat="1" ht="13.5" customHeight="1" x14ac:dyDescent="0.2">
      <c r="A42" s="71">
        <v>31</v>
      </c>
      <c r="B42" s="64" t="str">
        <f>Раскл!AJ7</f>
        <v>сыр плавленный</v>
      </c>
      <c r="C42" s="54">
        <f>Раскл!AJ68</f>
        <v>17.5</v>
      </c>
      <c r="D42" s="54">
        <f>SUM(Раскл!AJ54:AJ57)/1000*I6</f>
        <v>2.1350000000000002</v>
      </c>
      <c r="E42" s="54">
        <f>SUM(Раскл!AJ58:AJ63)/1000*I7</f>
        <v>0</v>
      </c>
      <c r="F42" s="54">
        <f>SUM(Раскл!AJ64:AJ67)/1000*I8</f>
        <v>0</v>
      </c>
      <c r="G42" s="54"/>
      <c r="H42" s="72">
        <f t="shared" si="0"/>
        <v>2.1350000000000002</v>
      </c>
      <c r="I42" s="54"/>
      <c r="J42" s="54"/>
    </row>
    <row r="43" spans="1:10" s="58" customFormat="1" ht="12" customHeight="1" x14ac:dyDescent="0.2">
      <c r="A43" s="71">
        <v>32</v>
      </c>
      <c r="B43" s="64" t="str">
        <f>Раскл!AK7</f>
        <v>Соль йодированная</v>
      </c>
      <c r="C43" s="54">
        <f>Раскл!AK68</f>
        <v>20</v>
      </c>
      <c r="D43" s="54">
        <f>SUM(Раскл!AK54:AK57)/1000*I6</f>
        <v>0</v>
      </c>
      <c r="E43" s="54">
        <f>SUM(Раскл!AK58:AK63)/1000*I7</f>
        <v>0</v>
      </c>
      <c r="F43" s="54"/>
      <c r="G43" s="54"/>
      <c r="H43" s="72">
        <f>C43*G8/1000</f>
        <v>2.44</v>
      </c>
      <c r="I43" s="54"/>
      <c r="J43" s="54"/>
    </row>
    <row r="44" spans="1:10" s="58" customFormat="1" ht="12" customHeight="1" x14ac:dyDescent="0.2">
      <c r="A44" s="71">
        <v>33</v>
      </c>
      <c r="B44" s="64" t="str">
        <f>Раскл!AL8</f>
        <v>Картофель</v>
      </c>
      <c r="C44" s="54">
        <f>Раскл!AL68</f>
        <v>275</v>
      </c>
      <c r="D44" s="54">
        <f>SUM(Раскл!AL54:AL57)/1000*I6</f>
        <v>0</v>
      </c>
      <c r="E44" s="54">
        <f>SUM(Раскл!AL58:AL63)/1000*I7</f>
        <v>15.25</v>
      </c>
      <c r="F44" s="54">
        <f>SUM(Раскл!AL64:AL67)/1000*I8</f>
        <v>18.3</v>
      </c>
      <c r="G44" s="54"/>
      <c r="H44" s="72">
        <f t="shared" si="0"/>
        <v>33.549999999999997</v>
      </c>
      <c r="I44" s="54"/>
      <c r="J44" s="54"/>
    </row>
    <row r="45" spans="1:10" s="58" customFormat="1" ht="12" customHeight="1" x14ac:dyDescent="0.2">
      <c r="A45" s="71">
        <v>34</v>
      </c>
      <c r="B45" s="64" t="str">
        <f>Раскл!AM8</f>
        <v>Свекла</v>
      </c>
      <c r="C45" s="54">
        <f>Раскл!AM68</f>
        <v>0</v>
      </c>
      <c r="D45" s="54">
        <f>SUM(Раскл!AM54:AM57)/1000*I6</f>
        <v>0</v>
      </c>
      <c r="E45" s="54">
        <f>SUM(Раскл!AM58:AM63)/1000*I7</f>
        <v>0</v>
      </c>
      <c r="F45" s="54">
        <f>SUM(Раскл!AM64:AM67)/1000*I8</f>
        <v>0</v>
      </c>
      <c r="G45" s="54"/>
      <c r="H45" s="72">
        <f t="shared" si="0"/>
        <v>0</v>
      </c>
      <c r="I45" s="54"/>
      <c r="J45" s="54"/>
    </row>
    <row r="46" spans="1:10" s="58" customFormat="1" ht="12" customHeight="1" x14ac:dyDescent="0.2">
      <c r="A46" s="71">
        <v>35</v>
      </c>
      <c r="B46" s="64" t="str">
        <f>Раскл!AN8</f>
        <v>Капуста (капуста квашенная)</v>
      </c>
      <c r="C46" s="54">
        <f>Раскл!AN68</f>
        <v>0</v>
      </c>
      <c r="D46" s="54">
        <f>SUM(Раскл!AN54:AN57)/1000*I6</f>
        <v>0</v>
      </c>
      <c r="E46" s="54">
        <f>SUM(Раскл!AN58:AN63)/1000*I7</f>
        <v>0</v>
      </c>
      <c r="F46" s="54">
        <f>SUM(Раскл!AN64:AN67)/1000*I8</f>
        <v>0</v>
      </c>
      <c r="G46" s="54"/>
      <c r="H46" s="72">
        <f t="shared" si="0"/>
        <v>0</v>
      </c>
      <c r="I46" s="54"/>
      <c r="J46" s="54"/>
    </row>
    <row r="47" spans="1:10" s="58" customFormat="1" ht="12" hidden="1" customHeight="1" x14ac:dyDescent="0.2">
      <c r="A47" s="71">
        <v>36</v>
      </c>
      <c r="B47" s="64" t="str">
        <f>Раскл!AO8</f>
        <v>Помидоры консерв.(свежие)</v>
      </c>
      <c r="C47" s="54">
        <f>Раскл!AO68</f>
        <v>80</v>
      </c>
      <c r="D47" s="54">
        <f>SUM(Раскл!AO54:AO57)/1000*I6</f>
        <v>0</v>
      </c>
      <c r="E47" s="54">
        <f>SUM(Раскл!AO58:AO63)/1000*I7</f>
        <v>9.76</v>
      </c>
      <c r="F47" s="54">
        <f>SUM(Раскл!AO64:AO67)/1000*I8</f>
        <v>0</v>
      </c>
      <c r="G47" s="54"/>
      <c r="H47" s="72">
        <f t="shared" si="0"/>
        <v>9.76</v>
      </c>
      <c r="I47" s="54"/>
      <c r="J47" s="54"/>
    </row>
    <row r="48" spans="1:10" s="58" customFormat="1" ht="12" customHeight="1" x14ac:dyDescent="0.2">
      <c r="A48" s="71">
        <v>37</v>
      </c>
      <c r="B48" s="139" t="str">
        <f>Раскл!AP8</f>
        <v>Огурцы свежие(соленые)</v>
      </c>
      <c r="C48" s="54">
        <f>Раскл!AP68</f>
        <v>0</v>
      </c>
      <c r="D48" s="54">
        <f>SUM(Раскл!AP54:AP57)/1000*I6</f>
        <v>0</v>
      </c>
      <c r="E48" s="54">
        <f>SUM(Раскл!AP58:AP63)/1000*I7</f>
        <v>0</v>
      </c>
      <c r="F48" s="54">
        <f>SUM(Раскл!AP64:AP67)/1000*I8</f>
        <v>0</v>
      </c>
      <c r="G48" s="54"/>
      <c r="H48" s="72">
        <f t="shared" si="0"/>
        <v>0</v>
      </c>
      <c r="I48" s="54"/>
      <c r="J48" s="54"/>
    </row>
    <row r="49" spans="1:10" s="58" customFormat="1" ht="12" customHeight="1" x14ac:dyDescent="0.2">
      <c r="A49" s="71">
        <v>38</v>
      </c>
      <c r="B49" s="64" t="str">
        <f>Раскл!AQ8</f>
        <v>Морковь</v>
      </c>
      <c r="C49" s="54">
        <f>Раскл!AQ68</f>
        <v>75</v>
      </c>
      <c r="D49" s="54">
        <f>SUM(Раскл!AQ54:AQ57)/1000*I6</f>
        <v>0</v>
      </c>
      <c r="E49" s="54">
        <f>SUM(Раскл!AQ58:AQ63)/1000*I7</f>
        <v>6.71</v>
      </c>
      <c r="F49" s="54">
        <f>SUM(Раскл!AQ64:AQ67)/1000*I8</f>
        <v>2.44</v>
      </c>
      <c r="G49" s="54"/>
      <c r="H49" s="72">
        <f t="shared" si="0"/>
        <v>9.15</v>
      </c>
      <c r="I49" s="54"/>
      <c r="J49" s="54"/>
    </row>
    <row r="50" spans="1:10" s="58" customFormat="1" ht="12" customHeight="1" x14ac:dyDescent="0.2">
      <c r="A50" s="71">
        <v>39</v>
      </c>
      <c r="B50" s="64" t="str">
        <f>Раскл!AR8</f>
        <v>Лук репчатый</v>
      </c>
      <c r="C50" s="54">
        <f>Раскл!AR68</f>
        <v>45</v>
      </c>
      <c r="D50" s="54">
        <f>SUM(Раскл!AR54:AR57)/1000*I6</f>
        <v>0</v>
      </c>
      <c r="E50" s="54">
        <f>SUM(Раскл!AR58:AR63)/1000*I7</f>
        <v>3.6599999999999997</v>
      </c>
      <c r="F50" s="54">
        <f>SUM(Раскл!AR64:AR67)/1000*I8</f>
        <v>1.8299999999999998</v>
      </c>
      <c r="G50" s="54"/>
      <c r="H50" s="72">
        <f t="shared" si="0"/>
        <v>5.4899999999999993</v>
      </c>
      <c r="I50" s="54"/>
      <c r="J50" s="54"/>
    </row>
    <row r="51" spans="1:10" s="58" customFormat="1" ht="12" customHeight="1" x14ac:dyDescent="0.2">
      <c r="A51" s="71">
        <v>40</v>
      </c>
      <c r="B51" s="64" t="str">
        <f>Раскл!AS8</f>
        <v>Чеснок</v>
      </c>
      <c r="C51" s="54">
        <f>Раскл!AS68</f>
        <v>0</v>
      </c>
      <c r="D51" s="54">
        <f>SUM(Раскл!AS54:AS57)/1000*I6</f>
        <v>0</v>
      </c>
      <c r="E51" s="54">
        <f>SUM(Раскл!AS58:AS63)/1000*I7</f>
        <v>0</v>
      </c>
      <c r="F51" s="54">
        <f>SUM(Раскл!AS64:AS66)/1000*I8</f>
        <v>0</v>
      </c>
      <c r="G51" s="54"/>
      <c r="H51" s="72">
        <f t="shared" si="0"/>
        <v>0</v>
      </c>
      <c r="I51" s="54"/>
      <c r="J51" s="54"/>
    </row>
    <row r="52" spans="1:10" s="58" customFormat="1" ht="12" customHeight="1" x14ac:dyDescent="0.2">
      <c r="A52" s="71">
        <v>41</v>
      </c>
      <c r="B52" s="79" t="str">
        <f>Раскл!AT8</f>
        <v>Горошек, фасоль, кукуруза консервированные</v>
      </c>
      <c r="C52" s="54">
        <f>Раскл!AT68</f>
        <v>40</v>
      </c>
      <c r="D52" s="54">
        <f>SUM(Раскл!AT54:AT57)/1000*I6</f>
        <v>2.44</v>
      </c>
      <c r="E52" s="54">
        <f>SUM(Раскл!AT58:AT63)/1000*I7</f>
        <v>0</v>
      </c>
      <c r="F52" s="54">
        <f>SUM(Раскл!AT64:AT67)/1000*I8</f>
        <v>2.44</v>
      </c>
      <c r="G52" s="54"/>
      <c r="H52" s="72">
        <f t="shared" si="0"/>
        <v>4.88</v>
      </c>
      <c r="I52" s="54"/>
      <c r="J52" s="54"/>
    </row>
    <row r="53" spans="1:10" s="58" customFormat="1" ht="12" customHeight="1" x14ac:dyDescent="0.2">
      <c r="A53" s="71">
        <v>42</v>
      </c>
      <c r="B53" s="64" t="str">
        <f>Раскл!AU8</f>
        <v>Томат - паста</v>
      </c>
      <c r="C53" s="54">
        <f>Раскл!AU68</f>
        <v>6</v>
      </c>
      <c r="D53" s="54">
        <f>SUM(Раскл!AU54:AU57)/1000*I6</f>
        <v>0</v>
      </c>
      <c r="E53" s="54">
        <f>SUM(Раскл!AU58:AU63)/1000*I7</f>
        <v>0</v>
      </c>
      <c r="F53" s="54">
        <f>SUM(Раскл!AU64:AU67)/1000*I8</f>
        <v>0</v>
      </c>
      <c r="G53" s="54"/>
      <c r="H53" s="55">
        <f>SUM(Раскл!AU23)/1000*G8</f>
        <v>0.73199999999999998</v>
      </c>
      <c r="I53" s="54"/>
      <c r="J53" s="54"/>
    </row>
    <row r="54" spans="1:10" s="58" customFormat="1" ht="12" customHeight="1" x14ac:dyDescent="0.2">
      <c r="A54" s="71">
        <v>43</v>
      </c>
      <c r="B54" s="64" t="str">
        <f>Раскл!AV8</f>
        <v>Лавровый лист</v>
      </c>
      <c r="C54" s="54">
        <f>Раскл!AV68</f>
        <v>0.2</v>
      </c>
      <c r="D54" s="54">
        <f>SUM(Раскл!AV54:AV57)/1000*I6</f>
        <v>0</v>
      </c>
      <c r="E54" s="54">
        <f>SUM(Раскл!AV58:AV63)/1000*I7</f>
        <v>0</v>
      </c>
      <c r="F54" s="54">
        <f>SUM(Раскл!AV64:AV67)/1000*I8</f>
        <v>0</v>
      </c>
      <c r="G54" s="54"/>
      <c r="H54" s="55">
        <f>SUM(Раскл!AV23)/1000*G8</f>
        <v>2.4400000000000002E-2</v>
      </c>
      <c r="I54" s="54"/>
      <c r="J54" s="54"/>
    </row>
    <row r="55" spans="1:10" s="58" customFormat="1" ht="12" customHeight="1" x14ac:dyDescent="0.2">
      <c r="A55" s="71">
        <v>44</v>
      </c>
      <c r="B55" s="64" t="str">
        <f>Раскл!AW8</f>
        <v>Перец</v>
      </c>
      <c r="C55" s="54">
        <f>Раскл!AW68</f>
        <v>0.3</v>
      </c>
      <c r="D55" s="54">
        <f>SUM(Раскл!AW54:AW57)/1000*I6</f>
        <v>0</v>
      </c>
      <c r="E55" s="54">
        <f>SUM(Раскл!AW58:AW63)/1000*I7</f>
        <v>0</v>
      </c>
      <c r="F55" s="54">
        <f>SUM(Раскл!AW64:AW67)/1000*I8</f>
        <v>0</v>
      </c>
      <c r="G55" s="54"/>
      <c r="H55" s="55">
        <f>SUM(Раскл!AW23)/1000*G8</f>
        <v>3.6599999999999994E-2</v>
      </c>
      <c r="I55" s="54"/>
      <c r="J55" s="54"/>
    </row>
    <row r="56" spans="1:10" s="58" customFormat="1" ht="12" customHeight="1" x14ac:dyDescent="0.2">
      <c r="A56" s="71">
        <v>45</v>
      </c>
      <c r="B56" s="64" t="str">
        <f>Раскл!AX8</f>
        <v>Уксус</v>
      </c>
      <c r="C56" s="54">
        <f>Раскл!AX68</f>
        <v>2</v>
      </c>
      <c r="D56" s="54">
        <f>SUM(Раскл!AX54:AX57)/1000*I6</f>
        <v>0</v>
      </c>
      <c r="E56" s="54">
        <f>SUM(Раскл!AX58:AX63)/1000*I7</f>
        <v>0</v>
      </c>
      <c r="F56" s="54">
        <f>SUM(Раскл!AX64:AX67)/1000*I8</f>
        <v>0</v>
      </c>
      <c r="G56" s="54"/>
      <c r="H56" s="55">
        <f>SUM(Раскл!AX23)/1000*G8</f>
        <v>0.24399999999999999</v>
      </c>
      <c r="I56" s="54"/>
      <c r="J56" s="54"/>
    </row>
    <row r="57" spans="1:10" s="58" customFormat="1" ht="12" customHeight="1" x14ac:dyDescent="0.2">
      <c r="A57" s="71">
        <v>46</v>
      </c>
      <c r="B57" s="64" t="str">
        <f>Раскл!AY8</f>
        <v>Горчичный порошок</v>
      </c>
      <c r="C57" s="54">
        <f>Раскл!AY68</f>
        <v>0.5</v>
      </c>
      <c r="D57" s="54">
        <f>SUM(Раскл!AY54:AY57)/1000*I6</f>
        <v>0</v>
      </c>
      <c r="E57" s="54">
        <f>SUM(Раскл!AY58:AY63)/1000*I7</f>
        <v>6.0999999999999999E-2</v>
      </c>
      <c r="F57" s="54">
        <f>SUM(Раскл!AY64:AY67)/1000*I8</f>
        <v>0</v>
      </c>
      <c r="G57" s="54"/>
      <c r="H57" s="55">
        <f>SUM(Раскл!AY23)/1000*G8</f>
        <v>6.0999999999999999E-2</v>
      </c>
      <c r="I57" s="54"/>
      <c r="J57" s="54"/>
    </row>
    <row r="58" spans="1:10" s="58" customFormat="1" ht="12" customHeight="1" x14ac:dyDescent="0.2">
      <c r="A58" s="71">
        <v>47</v>
      </c>
      <c r="B58" s="64" t="str">
        <f>Раскл!AZ8</f>
        <v>Кофе растворимый</v>
      </c>
      <c r="C58" s="54">
        <f>Раскл!AZ68</f>
        <v>1.5</v>
      </c>
      <c r="D58" s="54">
        <f>SUM(Раскл!AZ54:AZ57)/1000*I6</f>
        <v>0.183</v>
      </c>
      <c r="E58" s="54">
        <f>SUM(Раскл!AZ58:AZ63)/1000*I7</f>
        <v>0</v>
      </c>
      <c r="F58" s="54">
        <f>SUM(Раскл!AZ64:AZ67)/1000*I8</f>
        <v>0</v>
      </c>
      <c r="G58" s="54"/>
      <c r="H58" s="55">
        <f t="shared" ref="H58:H79" si="1">SUM(D58:G58)</f>
        <v>0.183</v>
      </c>
      <c r="I58" s="54"/>
      <c r="J58" s="54"/>
    </row>
    <row r="59" spans="1:10" s="58" customFormat="1" ht="12" customHeight="1" x14ac:dyDescent="0.2">
      <c r="A59" s="71">
        <v>48</v>
      </c>
      <c r="B59" s="139" t="str">
        <f>Раскл!BA8</f>
        <v xml:space="preserve">Консервы овощ. закусочные, лечо </v>
      </c>
      <c r="C59" s="54">
        <f>Раскл!BA68</f>
        <v>0</v>
      </c>
      <c r="D59" s="54">
        <f>SUM(Раскл!BA54:BA57)/1000*I6</f>
        <v>0</v>
      </c>
      <c r="E59" s="54">
        <f>SUM(Раскл!BA58:BA63)/1000*I7</f>
        <v>0</v>
      </c>
      <c r="F59" s="54">
        <f>SUM(Раскл!BA64:BA67)/1000*I8</f>
        <v>0</v>
      </c>
      <c r="G59" s="54"/>
      <c r="H59" s="55">
        <f t="shared" si="1"/>
        <v>0</v>
      </c>
      <c r="I59" s="54"/>
      <c r="J59" s="54"/>
    </row>
    <row r="60" spans="1:10" s="58" customFormat="1" ht="12" customHeight="1" x14ac:dyDescent="0.2">
      <c r="A60" s="71">
        <v>49</v>
      </c>
      <c r="B60" s="64" t="str">
        <f>Раскл!BB8</f>
        <v>Зелень</v>
      </c>
      <c r="C60" s="54">
        <f>Раскл!BB68</f>
        <v>0</v>
      </c>
      <c r="D60" s="54">
        <f>SUM(Раскл!BB54:BB57)/1000*I6</f>
        <v>0</v>
      </c>
      <c r="E60" s="54">
        <f>SUM(Раскл!BB58:BB63)/1000*I7</f>
        <v>0</v>
      </c>
      <c r="F60" s="77">
        <f>SUM(Раскл!BB64:BB67)/1000*I8</f>
        <v>0</v>
      </c>
      <c r="G60" s="77"/>
      <c r="H60" s="72">
        <f t="shared" si="1"/>
        <v>0</v>
      </c>
      <c r="I60" s="54"/>
      <c r="J60" s="54"/>
    </row>
    <row r="61" spans="1:10" s="58" customFormat="1" ht="12" customHeight="1" x14ac:dyDescent="0.2">
      <c r="A61" s="71">
        <v>50</v>
      </c>
      <c r="B61" s="139" t="str">
        <f>Раскл!BE8</f>
        <v>Сок п/я</v>
      </c>
      <c r="C61" s="54">
        <f>Раскл!BE68</f>
        <v>200</v>
      </c>
      <c r="D61" s="72">
        <f>SUM(Раскл!BE54:BE57)/1000*I6</f>
        <v>0</v>
      </c>
      <c r="E61" s="54">
        <f>SUM(Раскл!BE58:BE63)/1000*I7</f>
        <v>0</v>
      </c>
      <c r="F61" s="77">
        <f>SUM(Раскл!BE64:BE67)/1000*I8</f>
        <v>24.400000000000002</v>
      </c>
      <c r="G61" s="77"/>
      <c r="H61" s="72">
        <f t="shared" si="1"/>
        <v>24.400000000000002</v>
      </c>
      <c r="I61" s="54"/>
      <c r="J61" s="54"/>
    </row>
    <row r="62" spans="1:10" s="58" customFormat="1" ht="12" customHeight="1" x14ac:dyDescent="0.2">
      <c r="A62" s="71">
        <v>51</v>
      </c>
      <c r="B62" s="64" t="str">
        <f>Раскл!BC8</f>
        <v>яйцо</v>
      </c>
      <c r="C62" s="54">
        <f>Раскл!BC68</f>
        <v>1</v>
      </c>
      <c r="D62" s="78">
        <f>SUM(Раскл!BC54:BC57)*I6</f>
        <v>122</v>
      </c>
      <c r="E62" s="54">
        <f>SUM(Раскл!BC58:BC63)*I7</f>
        <v>0</v>
      </c>
      <c r="F62" s="54">
        <f>SUM(Раскл!BC64:BC67)*I8</f>
        <v>0</v>
      </c>
      <c r="G62" s="54"/>
      <c r="H62" s="72">
        <f t="shared" si="1"/>
        <v>122</v>
      </c>
      <c r="I62" s="54"/>
      <c r="J62" s="54"/>
    </row>
    <row r="63" spans="1:10" s="73" customFormat="1" ht="12" customHeight="1" x14ac:dyDescent="0.2">
      <c r="A63" s="71">
        <v>52</v>
      </c>
      <c r="B63" s="64" t="str">
        <f>Раскл!BD8</f>
        <v>Молоко коровье</v>
      </c>
      <c r="C63" s="54">
        <f>Раскл!BD68</f>
        <v>200</v>
      </c>
      <c r="D63" s="54">
        <f>SUM(Раскл!BD54:BD57)/1000*I6</f>
        <v>24.400000000000002</v>
      </c>
      <c r="E63" s="54">
        <f>SUM(Раскл!BD58:BD63)*I7/1000</f>
        <v>0</v>
      </c>
      <c r="F63" s="54">
        <f>SUM(Раскл!BD64:BD67)/1000*I8</f>
        <v>0</v>
      </c>
      <c r="G63" s="54"/>
      <c r="H63" s="72">
        <f t="shared" si="1"/>
        <v>24.400000000000002</v>
      </c>
      <c r="I63" s="54"/>
      <c r="J63" s="54"/>
    </row>
    <row r="64" spans="1:10" s="73" customFormat="1" ht="12" customHeight="1" x14ac:dyDescent="0.2">
      <c r="A64" s="71">
        <v>53</v>
      </c>
      <c r="B64" s="64" t="str">
        <f>Раскл!BF8</f>
        <v xml:space="preserve">изюм </v>
      </c>
      <c r="C64" s="54">
        <f>Раскл!BF68</f>
        <v>8</v>
      </c>
      <c r="D64" s="54"/>
      <c r="E64" s="54">
        <f>SUM(Раскл!BF58:BF63)/1000*I7</f>
        <v>0.97599999999999998</v>
      </c>
      <c r="F64" s="54">
        <f>SUM(Раскл!BF64:BF66)/1000*I8</f>
        <v>0</v>
      </c>
      <c r="G64" s="54"/>
      <c r="H64" s="72">
        <f t="shared" si="1"/>
        <v>0.97599999999999998</v>
      </c>
      <c r="I64" s="54"/>
      <c r="J64" s="54"/>
    </row>
    <row r="65" spans="1:10" s="73" customFormat="1" ht="12" customHeight="1" x14ac:dyDescent="0.2">
      <c r="A65" s="71">
        <v>54</v>
      </c>
      <c r="B65" s="64" t="str">
        <f>Раскл!BG8</f>
        <v>курага</v>
      </c>
      <c r="C65" s="54">
        <f>Раскл!BG68</f>
        <v>8</v>
      </c>
      <c r="D65" s="54"/>
      <c r="E65" s="54">
        <f>SUM(Раскл!BG58:BG63)/1000*I7</f>
        <v>0.97599999999999998</v>
      </c>
      <c r="F65" s="54">
        <f>SUM(Раскл!BG64:BG66)/1000*I8</f>
        <v>0</v>
      </c>
      <c r="G65" s="54"/>
      <c r="H65" s="72">
        <f t="shared" si="1"/>
        <v>0.97599999999999998</v>
      </c>
      <c r="I65" s="54"/>
      <c r="J65" s="54"/>
    </row>
    <row r="66" spans="1:10" s="73" customFormat="1" ht="12" customHeight="1" x14ac:dyDescent="0.2">
      <c r="A66" s="71">
        <v>55</v>
      </c>
      <c r="B66" s="64" t="str">
        <f>Раскл!BH8</f>
        <v>чернослив</v>
      </c>
      <c r="C66" s="54">
        <f>Раскл!BH68</f>
        <v>4</v>
      </c>
      <c r="D66" s="54"/>
      <c r="E66" s="54">
        <f>SUM(Раскл!BH58:BH63)/1000*I7</f>
        <v>0.48799999999999999</v>
      </c>
      <c r="F66" s="72">
        <f>SUM(Раскл!BH64:BH66)/1000*I8</f>
        <v>0</v>
      </c>
      <c r="G66" s="54"/>
      <c r="H66" s="72">
        <f t="shared" si="1"/>
        <v>0.48799999999999999</v>
      </c>
      <c r="I66" s="54"/>
      <c r="J66" s="54"/>
    </row>
    <row r="67" spans="1:10" s="145" customFormat="1" ht="12" customHeight="1" x14ac:dyDescent="0.2">
      <c r="A67" s="168">
        <v>56</v>
      </c>
      <c r="B67" s="169" t="str">
        <f>Раскл!BI8</f>
        <v>гексовит</v>
      </c>
      <c r="C67" s="170">
        <f>Раскл!BI68</f>
        <v>0</v>
      </c>
      <c r="D67" s="170">
        <f>SUM(Раскл!BI54:BI57)/1000*I6</f>
        <v>0</v>
      </c>
      <c r="E67" s="170">
        <f>SUM(Раскл!BI58:BI63)*I7/1000</f>
        <v>0</v>
      </c>
      <c r="F67" s="170">
        <f>SUM(Раскл!BI64:BI66)/1000*I8</f>
        <v>0</v>
      </c>
      <c r="G67" s="170">
        <f>SUM(Раскл!BI67)/1000*I8</f>
        <v>0</v>
      </c>
      <c r="H67" s="173">
        <f t="shared" si="1"/>
        <v>0</v>
      </c>
      <c r="I67" s="170"/>
      <c r="J67" s="170"/>
    </row>
    <row r="68" spans="1:10" s="145" customFormat="1" ht="12" customHeight="1" x14ac:dyDescent="0.2">
      <c r="A68" s="168">
        <v>57</v>
      </c>
      <c r="B68" s="169" t="str">
        <f>Раскл!BJ8</f>
        <v>Кефир</v>
      </c>
      <c r="C68" s="170">
        <f>Раскл!BJ68</f>
        <v>0</v>
      </c>
      <c r="D68" s="170">
        <f>SUM(Раскл!BJ54:BJ57)/1000*I6</f>
        <v>0</v>
      </c>
      <c r="E68" s="170">
        <f>SUM(Раскл!BJ58:BJ63)*I7/1000</f>
        <v>0</v>
      </c>
      <c r="F68" s="172">
        <f>SUM(Раскл!BJ64:BJ66)/1000*I8</f>
        <v>0</v>
      </c>
      <c r="G68" s="170">
        <f>SUM(Раскл!BJ67)/1000*I8</f>
        <v>0</v>
      </c>
      <c r="H68" s="173">
        <f t="shared" si="1"/>
        <v>0</v>
      </c>
      <c r="I68" s="170"/>
      <c r="J68" s="170"/>
    </row>
    <row r="69" spans="1:10" s="142" customFormat="1" ht="12" customHeight="1" x14ac:dyDescent="0.2">
      <c r="A69" s="168">
        <v>58</v>
      </c>
      <c r="B69" s="169" t="str">
        <f>Раскл!BK8</f>
        <v>колбаса п/к</v>
      </c>
      <c r="C69" s="170">
        <f>Раскл!BK68</f>
        <v>25</v>
      </c>
      <c r="D69" s="170">
        <f>SUM(Раскл!BK54:BK57)/1000*I6</f>
        <v>3.0500000000000003</v>
      </c>
      <c r="E69" s="170">
        <f>SUM(Раскл!BK58:BK63)*I7/1000</f>
        <v>0</v>
      </c>
      <c r="F69" s="170">
        <f>SUM(Раскл!BK64:BK66)/1000*I8</f>
        <v>0</v>
      </c>
      <c r="G69" s="170">
        <f>SUM(Раскл!BK67)/1000*I8</f>
        <v>0</v>
      </c>
      <c r="H69" s="171">
        <f t="shared" si="1"/>
        <v>3.0500000000000003</v>
      </c>
      <c r="I69" s="170"/>
      <c r="J69" s="170"/>
    </row>
    <row r="70" spans="1:10" s="142" customFormat="1" ht="12" customHeight="1" x14ac:dyDescent="0.2">
      <c r="A70" s="168">
        <v>59</v>
      </c>
      <c r="B70" s="169" t="str">
        <f>Раскл!BL8</f>
        <v xml:space="preserve">сок за яблоки </v>
      </c>
      <c r="C70" s="170">
        <f>Раскл!BL68</f>
        <v>100</v>
      </c>
      <c r="D70" s="170">
        <f>SUM(Раскл!BL54:BL57)/1000*I6</f>
        <v>12.200000000000001</v>
      </c>
      <c r="E70" s="170">
        <f>SUM(Раскл!BL58:BL63)*I7/1000</f>
        <v>0</v>
      </c>
      <c r="F70" s="170">
        <f>SUM(Раскл!BL64:BL66)/1000*I8</f>
        <v>0</v>
      </c>
      <c r="G70" s="170">
        <f>SUM(Раскл!BL67)/1000*I8</f>
        <v>0</v>
      </c>
      <c r="H70" s="171">
        <f t="shared" si="1"/>
        <v>12.200000000000001</v>
      </c>
      <c r="I70" s="170"/>
      <c r="J70" s="170"/>
    </row>
    <row r="71" spans="1:10" s="142" customFormat="1" ht="12" customHeight="1" x14ac:dyDescent="0.2">
      <c r="A71" s="168">
        <v>60</v>
      </c>
      <c r="B71" s="169" t="str">
        <f>Раскл!BM8</f>
        <v>Сало-шпик</v>
      </c>
      <c r="C71" s="174">
        <f>Раскл!BM68</f>
        <v>0</v>
      </c>
      <c r="D71" s="170">
        <f>SUM(Раскл!BM54:BM57)/1000*I6</f>
        <v>0</v>
      </c>
      <c r="E71" s="170">
        <f>SUM(Раскл!BM58:BM63)*I7/1000</f>
        <v>0</v>
      </c>
      <c r="F71" s="170">
        <f>SUM(Раскл!BM64:BM66)/1000*I8</f>
        <v>0</v>
      </c>
      <c r="G71" s="170">
        <f>SUM(Раскл!BM67)/1000*I8</f>
        <v>0</v>
      </c>
      <c r="H71" s="171">
        <f t="shared" si="1"/>
        <v>0</v>
      </c>
      <c r="I71" s="170"/>
      <c r="J71" s="170"/>
    </row>
    <row r="72" spans="1:10" s="142" customFormat="1" ht="12" customHeight="1" x14ac:dyDescent="0.2">
      <c r="A72" s="168">
        <v>61</v>
      </c>
      <c r="B72" s="169" t="str">
        <f>Раскл!BN8</f>
        <v>Печенье БС</v>
      </c>
      <c r="C72" s="170">
        <f>Раскл!BN68</f>
        <v>20</v>
      </c>
      <c r="D72" s="170">
        <f>SUM(Раскл!BN54:BN57)/1000*I6</f>
        <v>2.44</v>
      </c>
      <c r="E72" s="170">
        <f>SUM(Раскл!BN58:BN63)*I7/1000</f>
        <v>0</v>
      </c>
      <c r="F72" s="170">
        <f>SUM(Раскл!BN64:BN66)/1000*I8</f>
        <v>0</v>
      </c>
      <c r="G72" s="170">
        <f>SUM(Раскл!BN67)/1000*I8</f>
        <v>0</v>
      </c>
      <c r="H72" s="171">
        <f t="shared" si="1"/>
        <v>2.44</v>
      </c>
      <c r="I72" s="170"/>
      <c r="J72" s="170"/>
    </row>
    <row r="73" spans="1:10" s="142" customFormat="1" ht="12" customHeight="1" x14ac:dyDescent="0.2">
      <c r="A73" s="168">
        <v>62</v>
      </c>
      <c r="B73" s="169" t="str">
        <f>Раскл!BO8</f>
        <v xml:space="preserve">молоко сгущ. </v>
      </c>
      <c r="C73" s="170">
        <f>Раскл!BO68</f>
        <v>30</v>
      </c>
      <c r="D73" s="170">
        <f>SUM(Раскл!BO54:BO57)/1000*I6</f>
        <v>3.6599999999999997</v>
      </c>
      <c r="E73" s="170">
        <f>SUM(Раскл!BO58:BO63)*I7/1000</f>
        <v>0</v>
      </c>
      <c r="F73" s="170">
        <f>SUM(Раскл!BO64:BO66)/1000*I8</f>
        <v>0</v>
      </c>
      <c r="G73" s="170">
        <f>SUM(Раскл!BO67)/1000*I8</f>
        <v>0</v>
      </c>
      <c r="H73" s="173">
        <f t="shared" si="1"/>
        <v>3.6599999999999997</v>
      </c>
      <c r="I73" s="170"/>
      <c r="J73" s="170"/>
    </row>
    <row r="74" spans="1:10" s="142" customFormat="1" ht="12" customHeight="1" x14ac:dyDescent="0.2">
      <c r="A74" s="168">
        <v>63</v>
      </c>
      <c r="B74" s="169" t="str">
        <f>Раскл!BP8</f>
        <v>Кофе БС</v>
      </c>
      <c r="C74" s="172">
        <f>Раскл!BP68</f>
        <v>3</v>
      </c>
      <c r="D74" s="170">
        <f>SUM(Раскл!BP54:BP57)/1000*I6</f>
        <v>0.36599999999999999</v>
      </c>
      <c r="E74" s="170">
        <f>SUM(Раскл!BP58:BP63)*I7/1000</f>
        <v>0</v>
      </c>
      <c r="F74" s="170">
        <f>SUM(Раскл!BP64:BP66)/1000*I8</f>
        <v>0</v>
      </c>
      <c r="G74" s="171">
        <f>SUM(Раскл!BP67)/1000*I8</f>
        <v>0</v>
      </c>
      <c r="H74" s="171">
        <f t="shared" si="1"/>
        <v>0.36599999999999999</v>
      </c>
      <c r="I74" s="170"/>
      <c r="J74" s="170"/>
    </row>
    <row r="75" spans="1:10" s="144" customFormat="1" ht="12" customHeight="1" x14ac:dyDescent="0.2">
      <c r="A75" s="168">
        <v>64</v>
      </c>
      <c r="B75" s="169" t="str">
        <f>Раскл!BQ8</f>
        <v>Гексавит</v>
      </c>
      <c r="C75" s="170">
        <f>Раскл!BQ68</f>
        <v>0</v>
      </c>
      <c r="D75" s="170">
        <f>SUM(Раскл!BQ54:BQ57)/1000*I6</f>
        <v>0</v>
      </c>
      <c r="E75" s="170">
        <f>SUM(Раскл!BQ58:BQ63)*I7/1000</f>
        <v>0</v>
      </c>
      <c r="F75" s="170">
        <f>SUM(Раскл!BQ64:BQ66)/1000*I8</f>
        <v>0</v>
      </c>
      <c r="G75" s="170">
        <f>SUM(Раскл!BQ67)/1000*I8</f>
        <v>0</v>
      </c>
      <c r="H75" s="171">
        <f t="shared" si="1"/>
        <v>0</v>
      </c>
      <c r="I75" s="170"/>
      <c r="J75" s="170"/>
    </row>
    <row r="76" spans="1:10" s="142" customFormat="1" ht="12" customHeight="1" x14ac:dyDescent="0.2">
      <c r="A76" s="168">
        <v>65</v>
      </c>
      <c r="B76" s="169" t="str">
        <f>Раскл!BR8</f>
        <v>апельсины</v>
      </c>
      <c r="C76" s="170">
        <f>Раскл!BR68</f>
        <v>0</v>
      </c>
      <c r="D76" s="170">
        <f>SUM(Раскл!BR54:BR57)/1000*I6</f>
        <v>0</v>
      </c>
      <c r="E76" s="170">
        <f>SUM(Раскл!BR58:BR63)*I7/1000</f>
        <v>0</v>
      </c>
      <c r="F76" s="170">
        <f>SUM(Раскл!BR64:BR66)/1000*I8</f>
        <v>0</v>
      </c>
      <c r="G76" s="170">
        <f>SUM(Раскл!BR67)/1000*I8</f>
        <v>0</v>
      </c>
      <c r="H76" s="173">
        <f t="shared" si="1"/>
        <v>0</v>
      </c>
      <c r="I76" s="170"/>
      <c r="J76" s="170"/>
    </row>
    <row r="77" spans="1:10" s="73" customFormat="1" ht="12" customHeight="1" x14ac:dyDescent="0.2">
      <c r="A77" s="71">
        <v>66</v>
      </c>
      <c r="B77" s="64" t="str">
        <f>Раскл!BS8</f>
        <v>печенье</v>
      </c>
      <c r="C77" s="54">
        <f>Раскл!BS68</f>
        <v>0</v>
      </c>
      <c r="D77" s="54">
        <f>SUM(Раскл!BS54:BS57)/1000*I6</f>
        <v>0</v>
      </c>
      <c r="E77" s="170">
        <f>SUM(Раскл!BS59:BS64)*J7/1000</f>
        <v>0</v>
      </c>
      <c r="F77" s="54">
        <f>SUM(Раскл!BS64:BS66)/1000*I8</f>
        <v>0</v>
      </c>
      <c r="G77" s="54">
        <f>SUM(Раскл!BS67)/1000*I8</f>
        <v>0</v>
      </c>
      <c r="H77" s="72">
        <f t="shared" si="1"/>
        <v>0</v>
      </c>
      <c r="I77" s="54"/>
      <c r="J77" s="54"/>
    </row>
    <row r="78" spans="1:10" s="73" customFormat="1" ht="12" customHeight="1" x14ac:dyDescent="0.2">
      <c r="A78" s="71">
        <v>67</v>
      </c>
      <c r="B78" s="64" t="str">
        <f>Раскл!BT8</f>
        <v>конфеты шок</v>
      </c>
      <c r="C78" s="54">
        <f>Раскл!BT68</f>
        <v>0</v>
      </c>
      <c r="D78" s="54">
        <f>SUM(Раскл!BT54:BT57)/1000*I6</f>
        <v>0</v>
      </c>
      <c r="E78" s="170">
        <f>SUM(Раскл!BT59:BT64)*J7/1000</f>
        <v>0</v>
      </c>
      <c r="F78" s="54">
        <f>SUM(Раскл!BT64:BT66)/1000*I8</f>
        <v>0</v>
      </c>
      <c r="G78" s="54">
        <f>SUM(Раскл!BT67)/1000*I8</f>
        <v>0</v>
      </c>
      <c r="H78" s="72">
        <f t="shared" si="1"/>
        <v>0</v>
      </c>
      <c r="I78" s="54"/>
      <c r="J78" s="54"/>
    </row>
    <row r="79" spans="1:10" s="73" customFormat="1" ht="12" customHeight="1" x14ac:dyDescent="0.2">
      <c r="A79" s="71">
        <v>68</v>
      </c>
      <c r="B79" s="64" t="str">
        <f>Раскл!BU8</f>
        <v>яблоки свеж</v>
      </c>
      <c r="C79" s="54">
        <f>Раскл!BU68</f>
        <v>0</v>
      </c>
      <c r="D79" s="54">
        <f>SUM(Раскл!BU54:BU57)/1000*I6</f>
        <v>0</v>
      </c>
      <c r="E79" s="170">
        <f>SUM(Раскл!BU59:BU64)*J7/1000</f>
        <v>0</v>
      </c>
      <c r="F79" s="54">
        <f>SUM(Раскл!BU64:BU66)/1000*I8</f>
        <v>0</v>
      </c>
      <c r="G79" s="54">
        <f>SUM(Раскл!BU67)/1000*I8</f>
        <v>0</v>
      </c>
      <c r="H79" s="72">
        <f t="shared" si="1"/>
        <v>0</v>
      </c>
      <c r="I79" s="54"/>
      <c r="J79" s="54"/>
    </row>
    <row r="80" spans="1:10" s="73" customFormat="1" ht="12" customHeight="1" x14ac:dyDescent="0.2">
      <c r="A80" s="71">
        <v>69</v>
      </c>
      <c r="B80" s="64" t="s">
        <v>120</v>
      </c>
      <c r="C80" s="54">
        <v>5.4000000000000003E-3</v>
      </c>
      <c r="D80" s="54"/>
      <c r="E80" s="54"/>
      <c r="F80" s="54"/>
      <c r="G80" s="54"/>
      <c r="H80" s="55">
        <f>C80*G8</f>
        <v>0.65880000000000005</v>
      </c>
      <c r="I80" s="54"/>
      <c r="J80" s="54"/>
    </row>
    <row r="81" spans="1:10" s="73" customFormat="1" ht="12" customHeight="1" x14ac:dyDescent="0.2">
      <c r="A81" s="71">
        <v>70</v>
      </c>
      <c r="B81" s="139" t="s">
        <v>121</v>
      </c>
      <c r="C81" s="53">
        <v>1.75E-3</v>
      </c>
      <c r="D81" s="53"/>
      <c r="E81" s="53"/>
      <c r="F81" s="53"/>
      <c r="G81" s="53"/>
      <c r="H81" s="80">
        <f>C81*G8</f>
        <v>0.2135</v>
      </c>
      <c r="I81" s="54"/>
      <c r="J81" s="54"/>
    </row>
    <row r="82" spans="1:10" s="58" customFormat="1" ht="12" customHeight="1" x14ac:dyDescent="0.2">
      <c r="A82" s="71"/>
      <c r="B82" s="139"/>
      <c r="C82" s="53"/>
      <c r="D82" s="53"/>
      <c r="E82" s="53"/>
      <c r="F82" s="53"/>
      <c r="G82" s="53"/>
      <c r="H82" s="114"/>
      <c r="I82" s="53"/>
      <c r="J82" s="53"/>
    </row>
    <row r="83" spans="1:10" s="58" customFormat="1" ht="12" customHeight="1" x14ac:dyDescent="0.2">
      <c r="A83" s="864" t="s">
        <v>108</v>
      </c>
      <c r="B83" s="864"/>
      <c r="C83" s="864"/>
      <c r="D83" s="864"/>
      <c r="E83" s="864"/>
      <c r="F83" s="864"/>
      <c r="G83" s="864"/>
      <c r="H83" s="864"/>
      <c r="I83" s="864"/>
      <c r="J83" s="864"/>
    </row>
    <row r="84" spans="1:10" ht="15.75" x14ac:dyDescent="0.25">
      <c r="A84" s="106"/>
      <c r="B84" s="113" t="s">
        <v>219</v>
      </c>
      <c r="F84" s="120"/>
      <c r="G84" s="120"/>
      <c r="H84" s="125"/>
      <c r="I84" s="120"/>
      <c r="J84" s="120"/>
    </row>
    <row r="85" spans="1:10" ht="4.5" customHeight="1" x14ac:dyDescent="0.25">
      <c r="F85" s="120"/>
      <c r="G85" s="120"/>
      <c r="H85" s="121"/>
      <c r="I85" s="120"/>
      <c r="J85" s="120"/>
    </row>
    <row r="86" spans="1:10" ht="15.75" x14ac:dyDescent="0.25">
      <c r="B86" s="113"/>
      <c r="F86" s="120"/>
      <c r="G86" s="120"/>
      <c r="H86" s="121"/>
      <c r="I86" s="120"/>
      <c r="J86" s="120"/>
    </row>
    <row r="87" spans="1:10" ht="5.25" customHeight="1" x14ac:dyDescent="0.25">
      <c r="B87" s="107"/>
      <c r="C87" s="106"/>
      <c r="D87" s="106"/>
      <c r="E87" s="106"/>
      <c r="F87" s="122"/>
      <c r="G87" s="122"/>
      <c r="H87" s="125"/>
      <c r="I87" s="122"/>
      <c r="J87" s="122"/>
    </row>
    <row r="88" spans="1:10" ht="15.75" x14ac:dyDescent="0.25">
      <c r="A88" s="122"/>
      <c r="B88" s="123"/>
      <c r="C88" s="122"/>
      <c r="D88" s="856" t="s">
        <v>97</v>
      </c>
      <c r="E88" s="856"/>
      <c r="F88" s="856" t="s">
        <v>98</v>
      </c>
      <c r="G88" s="856"/>
      <c r="H88" s="856"/>
      <c r="I88" s="856" t="s">
        <v>99</v>
      </c>
      <c r="J88" s="856"/>
    </row>
    <row r="89" spans="1:10" ht="15.75" x14ac:dyDescent="0.25">
      <c r="A89" s="122"/>
      <c r="B89" s="824" t="s">
        <v>234</v>
      </c>
      <c r="C89" s="825"/>
      <c r="D89" s="857"/>
      <c r="E89" s="858"/>
      <c r="F89" s="859"/>
      <c r="G89" s="860"/>
      <c r="H89" s="861"/>
      <c r="I89" s="857"/>
      <c r="J89" s="858"/>
    </row>
    <row r="90" spans="1:10" ht="15.75" x14ac:dyDescent="0.25">
      <c r="A90" s="122"/>
      <c r="B90" s="824" t="s">
        <v>236</v>
      </c>
      <c r="C90" s="825"/>
      <c r="D90" s="857"/>
      <c r="E90" s="858"/>
      <c r="F90" s="859"/>
      <c r="G90" s="860"/>
      <c r="H90" s="861"/>
      <c r="I90" s="857"/>
      <c r="J90" s="858"/>
    </row>
    <row r="91" spans="1:10" ht="21" customHeight="1" x14ac:dyDescent="0.25">
      <c r="A91" s="122"/>
      <c r="B91" s="862" t="s">
        <v>165</v>
      </c>
      <c r="C91" s="863"/>
      <c r="D91" s="857"/>
      <c r="E91" s="858"/>
      <c r="F91" s="859"/>
      <c r="G91" s="860"/>
      <c r="H91" s="861"/>
      <c r="I91" s="857"/>
      <c r="J91" s="858"/>
    </row>
  </sheetData>
  <autoFilter ref="H1:H91">
    <filterColumn colId="0">
      <customFilters>
        <customFilter operator="notEqual" val="0"/>
      </customFilters>
    </filterColumn>
  </autoFilter>
  <mergeCells count="25">
    <mergeCell ref="B4:I4"/>
    <mergeCell ref="A83:J83"/>
    <mergeCell ref="C10:C11"/>
    <mergeCell ref="D5:E5"/>
    <mergeCell ref="D10:G10"/>
    <mergeCell ref="I10:I11"/>
    <mergeCell ref="H10:H11"/>
    <mergeCell ref="J10:J11"/>
    <mergeCell ref="A10:A11"/>
    <mergeCell ref="B10:B11"/>
    <mergeCell ref="F88:H88"/>
    <mergeCell ref="I88:J88"/>
    <mergeCell ref="B89:C89"/>
    <mergeCell ref="B90:C90"/>
    <mergeCell ref="D91:E91"/>
    <mergeCell ref="F90:H90"/>
    <mergeCell ref="I90:J90"/>
    <mergeCell ref="F91:H91"/>
    <mergeCell ref="I91:J91"/>
    <mergeCell ref="B91:C91"/>
    <mergeCell ref="D89:E89"/>
    <mergeCell ref="F89:H89"/>
    <mergeCell ref="I89:J89"/>
    <mergeCell ref="D90:E90"/>
    <mergeCell ref="D88:E88"/>
  </mergeCells>
  <phoneticPr fontId="4" type="noConversion"/>
  <printOptions horizontalCentered="1" verticalCentered="1"/>
  <pageMargins left="0.19685039370078741" right="0.19685039370078741" top="0.19685039370078741" bottom="0.19685039370078741" header="0" footer="0"/>
  <pageSetup paperSize="9" scale="74" orientation="portrait" verticalDpi="360" r:id="rId1"/>
  <headerFooter alignWithMargins="0"/>
  <rowBreaks count="1" manualBreakCount="1">
    <brk id="6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 filterMode="1">
    <tabColor rgb="FFFF0000"/>
    <pageSetUpPr fitToPage="1"/>
  </sheetPr>
  <dimension ref="A1:J91"/>
  <sheetViews>
    <sheetView view="pageBreakPreview" zoomScaleSheetLayoutView="100" workbookViewId="0">
      <selection activeCell="I6" sqref="I6"/>
    </sheetView>
  </sheetViews>
  <sheetFormatPr defaultColWidth="9.140625" defaultRowHeight="12.75" x14ac:dyDescent="0.2"/>
  <cols>
    <col min="1" max="1" width="3.85546875" style="102" customWidth="1"/>
    <col min="2" max="2" width="30.85546875" style="103" customWidth="1"/>
    <col min="3" max="3" width="8.42578125" style="102" customWidth="1"/>
    <col min="4" max="4" width="10.28515625" style="102" customWidth="1"/>
    <col min="5" max="5" width="10.85546875" style="102" customWidth="1"/>
    <col min="6" max="7" width="9.140625" style="102"/>
    <col min="8" max="8" width="9.5703125" style="102" customWidth="1"/>
    <col min="9" max="9" width="8" style="102" customWidth="1"/>
    <col min="10" max="10" width="9.7109375" style="102" customWidth="1"/>
    <col min="11" max="16384" width="9.140625" style="102"/>
  </cols>
  <sheetData>
    <row r="1" spans="1:10" x14ac:dyDescent="0.2">
      <c r="J1" s="105" t="s">
        <v>103</v>
      </c>
    </row>
    <row r="2" spans="1:10" ht="1.5" customHeight="1" x14ac:dyDescent="0.2"/>
    <row r="3" spans="1:10" ht="18" x14ac:dyDescent="0.25">
      <c r="A3" s="106"/>
      <c r="B3" s="107"/>
      <c r="C3" s="106"/>
      <c r="D3" s="108" t="s">
        <v>86</v>
      </c>
      <c r="E3" s="106"/>
      <c r="F3" s="109">
        <f>пон!F2+4</f>
        <v>309</v>
      </c>
      <c r="G3" s="123"/>
      <c r="H3" s="106"/>
      <c r="I3" s="106"/>
    </row>
    <row r="4" spans="1:10" ht="12.75" customHeight="1" x14ac:dyDescent="0.2">
      <c r="A4" s="111"/>
      <c r="B4" s="852" t="s">
        <v>212</v>
      </c>
      <c r="C4" s="852"/>
      <c r="D4" s="852"/>
      <c r="E4" s="852"/>
      <c r="F4" s="852"/>
      <c r="G4" s="852"/>
      <c r="H4" s="852"/>
      <c r="I4" s="852"/>
    </row>
    <row r="5" spans="1:10" ht="12" customHeight="1" x14ac:dyDescent="0.25">
      <c r="A5" s="111"/>
      <c r="B5" s="112"/>
      <c r="D5" s="855">
        <f>ДатаНачала+4</f>
        <v>44505</v>
      </c>
      <c r="E5" s="855"/>
      <c r="H5" s="21"/>
      <c r="I5" s="160" t="s">
        <v>167</v>
      </c>
      <c r="J5" s="160" t="s">
        <v>168</v>
      </c>
    </row>
    <row r="6" spans="1:10" s="106" customFormat="1" ht="14.25" customHeight="1" thickBot="1" x14ac:dyDescent="0.25">
      <c r="A6" s="128"/>
      <c r="B6" s="116" t="s">
        <v>138</v>
      </c>
      <c r="H6" s="159" t="s">
        <v>91</v>
      </c>
      <c r="I6" s="555">
        <v>122</v>
      </c>
      <c r="J6" s="555">
        <v>24</v>
      </c>
    </row>
    <row r="7" spans="1:10" s="106" customFormat="1" ht="14.25" customHeight="1" x14ac:dyDescent="0.2">
      <c r="A7" s="128"/>
      <c r="B7" s="116"/>
      <c r="G7" s="167" t="s">
        <v>171</v>
      </c>
      <c r="H7" s="159" t="s">
        <v>92</v>
      </c>
      <c r="I7" s="555">
        <v>122</v>
      </c>
      <c r="J7" s="555">
        <v>24</v>
      </c>
    </row>
    <row r="8" spans="1:10" s="106" customFormat="1" ht="24.6" customHeight="1" thickBot="1" x14ac:dyDescent="0.25">
      <c r="A8" s="128"/>
      <c r="B8" s="116"/>
      <c r="G8" s="556">
        <f>I6*0.25+I7*0.4+I8*0.35</f>
        <v>122</v>
      </c>
      <c r="H8" s="162" t="s">
        <v>169</v>
      </c>
      <c r="I8" s="555">
        <v>122</v>
      </c>
      <c r="J8" s="555">
        <v>24</v>
      </c>
    </row>
    <row r="9" spans="1:10" ht="4.5" customHeight="1" x14ac:dyDescent="0.2">
      <c r="A9" s="129"/>
      <c r="B9" s="130"/>
      <c r="C9" s="129"/>
      <c r="D9" s="129"/>
      <c r="E9" s="129"/>
      <c r="F9" s="129"/>
      <c r="G9" s="129"/>
      <c r="H9" s="129"/>
      <c r="I9" s="129"/>
      <c r="J9" s="129"/>
    </row>
    <row r="10" spans="1:10" ht="12.75" customHeight="1" x14ac:dyDescent="0.2">
      <c r="A10" s="867" t="s">
        <v>87</v>
      </c>
      <c r="B10" s="869" t="s">
        <v>88</v>
      </c>
      <c r="C10" s="865" t="s">
        <v>106</v>
      </c>
      <c r="D10" s="866" t="s">
        <v>89</v>
      </c>
      <c r="E10" s="866"/>
      <c r="F10" s="866"/>
      <c r="G10" s="138"/>
      <c r="H10" s="867" t="s">
        <v>102</v>
      </c>
      <c r="I10" s="867" t="s">
        <v>90</v>
      </c>
      <c r="J10" s="867" t="s">
        <v>94</v>
      </c>
    </row>
    <row r="11" spans="1:10" x14ac:dyDescent="0.2">
      <c r="A11" s="867"/>
      <c r="B11" s="869"/>
      <c r="C11" s="865"/>
      <c r="D11" s="138" t="s">
        <v>91</v>
      </c>
      <c r="E11" s="138" t="s">
        <v>92</v>
      </c>
      <c r="F11" s="138" t="s">
        <v>93</v>
      </c>
      <c r="G11" s="147" t="s">
        <v>136</v>
      </c>
      <c r="H11" s="867"/>
      <c r="I11" s="867"/>
      <c r="J11" s="867"/>
    </row>
    <row r="12" spans="1:10" s="58" customFormat="1" ht="12" customHeight="1" x14ac:dyDescent="0.2">
      <c r="A12" s="53">
        <v>1</v>
      </c>
      <c r="B12" s="64" t="str">
        <f>Раскл!F7</f>
        <v xml:space="preserve"> хлеб дарницкий</v>
      </c>
      <c r="C12" s="54">
        <f>Раскл!F86</f>
        <v>150</v>
      </c>
      <c r="D12" s="54">
        <f>SUM(Раскл!F72:F75)/1000*I6</f>
        <v>6.1000000000000005</v>
      </c>
      <c r="E12" s="54">
        <f>SUM(Раскл!F76:F81)/1000*I7</f>
        <v>6.1000000000000005</v>
      </c>
      <c r="F12" s="54">
        <f>SUM(Раскл!F82:F85)/1000*I8</f>
        <v>6.1000000000000005</v>
      </c>
      <c r="G12" s="54"/>
      <c r="H12" s="55">
        <f>SUM(D12:G12)</f>
        <v>18.3</v>
      </c>
      <c r="I12" s="54"/>
      <c r="J12" s="54"/>
    </row>
    <row r="13" spans="1:10" s="58" customFormat="1" ht="12" customHeight="1" x14ac:dyDescent="0.2">
      <c r="A13" s="53">
        <v>2</v>
      </c>
      <c r="B13" s="64" t="str">
        <f>Раскл!G7</f>
        <v>Хлеб из муки пш. 1  сорта</v>
      </c>
      <c r="C13" s="54">
        <f>Раскл!G86</f>
        <v>300</v>
      </c>
      <c r="D13" s="54">
        <f>SUM(Раскл!G72:G75)/1000*I6</f>
        <v>12.200000000000001</v>
      </c>
      <c r="E13" s="54">
        <f>SUM(Раскл!G76:G81)/1000*I7</f>
        <v>12.200000000000001</v>
      </c>
      <c r="F13" s="54">
        <f>SUM(Раскл!G82:G85)/1000*I8</f>
        <v>12.200000000000001</v>
      </c>
      <c r="G13" s="54"/>
      <c r="H13" s="55">
        <f t="shared" ref="H13:H52" si="0">SUM(D13:G13)</f>
        <v>36.6</v>
      </c>
      <c r="I13" s="54"/>
      <c r="J13" s="54"/>
    </row>
    <row r="14" spans="1:10" s="58" customFormat="1" ht="12" customHeight="1" x14ac:dyDescent="0.2">
      <c r="A14" s="53">
        <v>3</v>
      </c>
      <c r="B14" s="64" t="str">
        <f>Раскл!H7</f>
        <v xml:space="preserve">Мука пшеничная   1 с </v>
      </c>
      <c r="C14" s="54">
        <f>Раскл!H86</f>
        <v>1</v>
      </c>
      <c r="D14" s="54">
        <f>SUM(Раскл!H72:H75)/1000*I6</f>
        <v>0</v>
      </c>
      <c r="E14" s="54">
        <f>SUM(Раскл!H76:H81)/1000*I7</f>
        <v>0</v>
      </c>
      <c r="F14" s="54">
        <f>SUM(Раскл!H82:H85)/1000*I8</f>
        <v>0.122</v>
      </c>
      <c r="G14" s="54"/>
      <c r="H14" s="55">
        <f t="shared" si="0"/>
        <v>0.122</v>
      </c>
      <c r="I14" s="54"/>
      <c r="J14" s="54"/>
    </row>
    <row r="15" spans="1:10" s="58" customFormat="1" ht="12" customHeight="1" x14ac:dyDescent="0.2">
      <c r="A15" s="53">
        <v>4</v>
      </c>
      <c r="B15" s="64" t="str">
        <f>Раскл!L7</f>
        <v>Рис</v>
      </c>
      <c r="C15" s="54">
        <f>Раскл!L86</f>
        <v>10</v>
      </c>
      <c r="D15" s="54">
        <f>SUM(Раскл!L72:L75)/1000*I6</f>
        <v>0</v>
      </c>
      <c r="E15" s="54">
        <f>SUM(Раскл!L76:L81)/1000*I7</f>
        <v>0</v>
      </c>
      <c r="F15" s="54">
        <f>SUM(Раскл!L82:L85)/1000*I8</f>
        <v>1.22</v>
      </c>
      <c r="G15" s="54"/>
      <c r="H15" s="55">
        <f t="shared" si="0"/>
        <v>1.22</v>
      </c>
      <c r="I15" s="54"/>
      <c r="J15" s="54"/>
    </row>
    <row r="16" spans="1:10" s="58" customFormat="1" ht="12" customHeight="1" x14ac:dyDescent="0.2">
      <c r="A16" s="53">
        <v>5</v>
      </c>
      <c r="B16" s="64" t="str">
        <f>Раскл!O71</f>
        <v>манная</v>
      </c>
      <c r="C16" s="54">
        <f>SUM(Раскл!O86)</f>
        <v>75</v>
      </c>
      <c r="D16" s="54">
        <f>SUM(Раскл!O72:O75)/1000*I6</f>
        <v>9.15</v>
      </c>
      <c r="E16" s="54">
        <f>SUM(Раскл!O76:O81)/1000*I7</f>
        <v>0</v>
      </c>
      <c r="F16" s="54">
        <f>SUM(Раскл!O82:O84)/1000*I8</f>
        <v>0</v>
      </c>
      <c r="G16" s="54"/>
      <c r="H16" s="55">
        <f t="shared" si="0"/>
        <v>9.15</v>
      </c>
      <c r="I16" s="54"/>
      <c r="J16" s="54"/>
    </row>
    <row r="17" spans="1:10" s="58" customFormat="1" ht="12" customHeight="1" x14ac:dyDescent="0.2">
      <c r="A17" s="491">
        <v>6</v>
      </c>
      <c r="B17" s="64" t="str">
        <f>Раскл!P71</f>
        <v>карамель</v>
      </c>
      <c r="C17" s="490">
        <f>SUM(Раскл!P86)</f>
        <v>20</v>
      </c>
      <c r="D17" s="490">
        <f>SUM(Раскл!P72:P75)/1000*J6</f>
        <v>0</v>
      </c>
      <c r="E17" s="490">
        <f>SUM(Раскл!P76:P81)/1000*I6</f>
        <v>2.44</v>
      </c>
      <c r="F17" s="490">
        <f>SUM(Раскл!P82:P84)/1000*I6</f>
        <v>0</v>
      </c>
      <c r="G17" s="490"/>
      <c r="H17" s="55">
        <f t="shared" si="0"/>
        <v>2.44</v>
      </c>
      <c r="I17" s="490"/>
      <c r="J17" s="490"/>
    </row>
    <row r="18" spans="1:10" s="58" customFormat="1" ht="12" customHeight="1" x14ac:dyDescent="0.2">
      <c r="A18" s="53">
        <v>7</v>
      </c>
      <c r="B18" s="64" t="str">
        <f>Раскл!Q8</f>
        <v>Овсяная</v>
      </c>
      <c r="C18" s="54">
        <f>Раскл!Q86</f>
        <v>0</v>
      </c>
      <c r="D18" s="54">
        <f>SUM(Раскл!Q72:Q75)/1000*I6</f>
        <v>0</v>
      </c>
      <c r="E18" s="54">
        <f>SUM(Раскл!Q76:Q81)/1000*I7</f>
        <v>0</v>
      </c>
      <c r="F18" s="54">
        <f>SUM(Раскл!Q82:Q84)/1000*I8</f>
        <v>0</v>
      </c>
      <c r="G18" s="54"/>
      <c r="H18" s="55">
        <f t="shared" si="0"/>
        <v>0</v>
      </c>
      <c r="I18" s="54"/>
      <c r="J18" s="54"/>
    </row>
    <row r="19" spans="1:10" s="58" customFormat="1" ht="12" customHeight="1" x14ac:dyDescent="0.2">
      <c r="A19" s="53">
        <v>8</v>
      </c>
      <c r="B19" s="64" t="str">
        <f>Раскл!M8</f>
        <v>Гречневая</v>
      </c>
      <c r="C19" s="54">
        <f>Раскл!M86</f>
        <v>85</v>
      </c>
      <c r="D19" s="54">
        <f>SUM(Раскл!M72:M75)/1000*I6</f>
        <v>0</v>
      </c>
      <c r="E19" s="54">
        <f>SUM(Раскл!M76:M81)/1000*I7</f>
        <v>10.370000000000001</v>
      </c>
      <c r="F19" s="72">
        <f>SUM(Раскл!M82:M85)/1000*I8</f>
        <v>0</v>
      </c>
      <c r="G19" s="54"/>
      <c r="H19" s="72">
        <f t="shared" si="0"/>
        <v>10.370000000000001</v>
      </c>
      <c r="I19" s="54"/>
      <c r="J19" s="54"/>
    </row>
    <row r="20" spans="1:10" s="58" customFormat="1" ht="12" customHeight="1" x14ac:dyDescent="0.2">
      <c r="A20" s="53">
        <v>9</v>
      </c>
      <c r="B20" s="64" t="str">
        <f>Раскл!N8</f>
        <v>Горох</v>
      </c>
      <c r="C20" s="54">
        <f>Раскл!N86</f>
        <v>0</v>
      </c>
      <c r="D20" s="54">
        <f>SUM(Раскл!N72:N75)/1000*I6</f>
        <v>0</v>
      </c>
      <c r="E20" s="54">
        <f>SUM(Раскл!N76:N81)/1000*I7</f>
        <v>0</v>
      </c>
      <c r="F20" s="54">
        <f>SUM(Раскл!N82:N85)/1000*I8</f>
        <v>0</v>
      </c>
      <c r="G20" s="54"/>
      <c r="H20" s="55">
        <f t="shared" si="0"/>
        <v>0</v>
      </c>
      <c r="I20" s="54"/>
      <c r="J20" s="54"/>
    </row>
    <row r="21" spans="1:10" s="58" customFormat="1" ht="12" customHeight="1" x14ac:dyDescent="0.2">
      <c r="A21" s="53">
        <v>10</v>
      </c>
      <c r="B21" s="64" t="str">
        <f>Раскл!R8</f>
        <v>Перловая</v>
      </c>
      <c r="C21" s="54">
        <f>Раскл!R86</f>
        <v>0</v>
      </c>
      <c r="D21" s="54">
        <f>SUM(Раскл!R72:R75)/1000*I6</f>
        <v>0</v>
      </c>
      <c r="E21" s="54">
        <f>SUM(Раскл!R76:R81)/1000*I7</f>
        <v>0</v>
      </c>
      <c r="F21" s="54">
        <f>SUM(Раскл!R82:R85)/1000*I8</f>
        <v>0</v>
      </c>
      <c r="G21" s="54"/>
      <c r="H21" s="55">
        <f t="shared" si="0"/>
        <v>0</v>
      </c>
      <c r="I21" s="54"/>
      <c r="J21" s="54"/>
    </row>
    <row r="22" spans="1:10" s="58" customFormat="1" ht="12" customHeight="1" x14ac:dyDescent="0.2">
      <c r="A22" s="53">
        <v>11</v>
      </c>
      <c r="B22" s="64" t="str">
        <f>Раскл!S8</f>
        <v>Ячневая</v>
      </c>
      <c r="C22" s="54">
        <f>Раскл!S86</f>
        <v>0</v>
      </c>
      <c r="D22" s="54">
        <f>SUM(Раскл!S72:S75)/1000*I6</f>
        <v>0</v>
      </c>
      <c r="E22" s="54">
        <f>SUM(Раскл!S76:S81)/1000*I7</f>
        <v>0</v>
      </c>
      <c r="F22" s="54">
        <f>SUM(Раскл!S82:S85)/1000*I8</f>
        <v>0</v>
      </c>
      <c r="G22" s="54"/>
      <c r="H22" s="55">
        <f t="shared" si="0"/>
        <v>0</v>
      </c>
      <c r="I22" s="54"/>
      <c r="J22" s="54"/>
    </row>
    <row r="23" spans="1:10" s="58" customFormat="1" ht="12" customHeight="1" x14ac:dyDescent="0.2">
      <c r="A23" s="53">
        <v>12</v>
      </c>
      <c r="B23" s="64" t="str">
        <f>Раскл!T8</f>
        <v>Пшено</v>
      </c>
      <c r="C23" s="54">
        <f>Раскл!T86</f>
        <v>0</v>
      </c>
      <c r="D23" s="54">
        <f>SUM(Раскл!T72:T75)/1000*I6</f>
        <v>0</v>
      </c>
      <c r="E23" s="54">
        <f>SUM(Раскл!T76:T81)/1000*I7</f>
        <v>0</v>
      </c>
      <c r="F23" s="54">
        <f>SUM(Раскл!T82:T85)/1000*I8</f>
        <v>0</v>
      </c>
      <c r="G23" s="54"/>
      <c r="H23" s="72">
        <f t="shared" si="0"/>
        <v>0</v>
      </c>
      <c r="I23" s="54"/>
      <c r="J23" s="54"/>
    </row>
    <row r="24" spans="1:10" s="58" customFormat="1" ht="12" customHeight="1" x14ac:dyDescent="0.2">
      <c r="A24" s="53">
        <v>13</v>
      </c>
      <c r="B24" s="64" t="str">
        <f>Раскл!U7</f>
        <v>Макаронные изделия</v>
      </c>
      <c r="C24" s="54">
        <f>Раскл!U86</f>
        <v>75</v>
      </c>
      <c r="D24" s="54">
        <f>SUM(Раскл!U72:U75)/1000*I6</f>
        <v>0</v>
      </c>
      <c r="E24" s="72">
        <f>SUM(Раскл!U76:U81)/1000*I7</f>
        <v>0</v>
      </c>
      <c r="F24" s="54">
        <f>SUM(Раскл!U82:U85)/1000*I8</f>
        <v>9.15</v>
      </c>
      <c r="G24" s="54"/>
      <c r="H24" s="72">
        <f t="shared" si="0"/>
        <v>9.15</v>
      </c>
      <c r="I24" s="54"/>
      <c r="J24" s="54"/>
    </row>
    <row r="25" spans="1:10" s="58" customFormat="1" ht="12" customHeight="1" x14ac:dyDescent="0.2">
      <c r="A25" s="53">
        <v>14</v>
      </c>
      <c r="B25" s="64" t="str">
        <f>Раскл!V8</f>
        <v>Свинина б/к</v>
      </c>
      <c r="C25" s="54">
        <f>Раскл!V86</f>
        <v>112.5</v>
      </c>
      <c r="D25" s="54">
        <f>SUM(Раскл!V72:V75)/1000*I6</f>
        <v>0</v>
      </c>
      <c r="E25" s="54">
        <f>SUM(Раскл!V76:V81)/1000*I7</f>
        <v>13.725</v>
      </c>
      <c r="F25" s="55">
        <f>SUM(Раскл!V82:V85)/1000*I8</f>
        <v>0</v>
      </c>
      <c r="G25" s="54"/>
      <c r="H25" s="72">
        <f t="shared" si="0"/>
        <v>13.725</v>
      </c>
      <c r="I25" s="54"/>
      <c r="J25" s="54"/>
    </row>
    <row r="26" spans="1:10" s="58" customFormat="1" ht="12" customHeight="1" x14ac:dyDescent="0.2">
      <c r="A26" s="53">
        <v>15</v>
      </c>
      <c r="B26" s="64" t="str">
        <f>Раскл!AA71</f>
        <v>колбаса п/к</v>
      </c>
      <c r="C26" s="484">
        <f>SUM(Раскл!AA86)</f>
        <v>25</v>
      </c>
      <c r="D26" s="54">
        <f>SUM(Раскл!AA72:AA75)/1000*I6</f>
        <v>3.0500000000000003</v>
      </c>
      <c r="E26" s="54">
        <f>SUM(Раскл!AA76:AA81)/1000*I7</f>
        <v>0</v>
      </c>
      <c r="F26" s="54">
        <f>SUM(Раскл!AA82:AA84)/1000*I8</f>
        <v>0</v>
      </c>
      <c r="G26" s="54"/>
      <c r="H26" s="55">
        <f t="shared" si="0"/>
        <v>3.0500000000000003</v>
      </c>
      <c r="I26" s="54"/>
      <c r="J26" s="54"/>
    </row>
    <row r="27" spans="1:10" s="58" customFormat="1" ht="12" customHeight="1" x14ac:dyDescent="0.2">
      <c r="A27" s="53">
        <v>16</v>
      </c>
      <c r="B27" s="64" t="str">
        <f>Раскл!Z8</f>
        <v>консервы рыбные</v>
      </c>
      <c r="C27" s="78">
        <f>Раскл!Z86</f>
        <v>0</v>
      </c>
      <c r="D27" s="54">
        <f>SUM(Раскл!Z72:Z75)/1000*I6</f>
        <v>0</v>
      </c>
      <c r="E27" s="54">
        <f>SUM(Раскл!Z76:Z81)/1000*I7</f>
        <v>0</v>
      </c>
      <c r="F27" s="54">
        <f>SUM(Раскл!Z82:Z85)/1000*I8</f>
        <v>0</v>
      </c>
      <c r="G27" s="54"/>
      <c r="H27" s="55">
        <f t="shared" si="0"/>
        <v>0</v>
      </c>
      <c r="I27" s="54"/>
      <c r="J27" s="54"/>
    </row>
    <row r="28" spans="1:10" s="58" customFormat="1" ht="12" customHeight="1" x14ac:dyDescent="0.2">
      <c r="A28" s="53">
        <v>17</v>
      </c>
      <c r="B28" s="64" t="str">
        <f>Раскл!W8</f>
        <v>Сардельки, сосиски</v>
      </c>
      <c r="C28" s="78">
        <f>Раскл!W86</f>
        <v>80</v>
      </c>
      <c r="D28" s="54">
        <f>SUM(Раскл!W72:W75)/1000*I6</f>
        <v>9.76</v>
      </c>
      <c r="E28" s="54">
        <f>SUM(Раскл!W76:W81)/1000*I7</f>
        <v>0</v>
      </c>
      <c r="F28" s="54">
        <f>SUM(Раскл!W82:W84)/1000*I8</f>
        <v>0</v>
      </c>
      <c r="G28" s="54"/>
      <c r="H28" s="55">
        <f t="shared" si="0"/>
        <v>9.76</v>
      </c>
      <c r="I28" s="54"/>
      <c r="J28" s="54"/>
    </row>
    <row r="29" spans="1:10" s="58" customFormat="1" ht="12" customHeight="1" x14ac:dyDescent="0.2">
      <c r="A29" s="53">
        <v>18</v>
      </c>
      <c r="B29" s="64" t="str">
        <f>Раскл!X8</f>
        <v>Мясо птицы</v>
      </c>
      <c r="C29" s="78">
        <f>Раскл!X86</f>
        <v>0</v>
      </c>
      <c r="D29" s="54">
        <f>SUM(Раскл!X72:X75)/1000*I6</f>
        <v>0</v>
      </c>
      <c r="E29" s="54">
        <f>SUM(Раскл!X76:X81)/1000*I7</f>
        <v>0</v>
      </c>
      <c r="F29" s="54">
        <f>SUM(Раскл!X82:X84)/1000*I8</f>
        <v>0</v>
      </c>
      <c r="G29" s="54"/>
      <c r="H29" s="55">
        <f t="shared" si="0"/>
        <v>0</v>
      </c>
      <c r="I29" s="54"/>
      <c r="J29" s="54"/>
    </row>
    <row r="30" spans="1:10" s="58" customFormat="1" ht="12" customHeight="1" x14ac:dyDescent="0.2">
      <c r="A30" s="53">
        <v>19</v>
      </c>
      <c r="B30" s="64" t="str">
        <f>Раскл!Y8</f>
        <v>Говядина б/к ,печень</v>
      </c>
      <c r="C30" s="77">
        <f>Раскл!Y86</f>
        <v>0</v>
      </c>
      <c r="D30" s="54">
        <f>SUM(Раскл!Y72:Y75)/1000*I6</f>
        <v>0</v>
      </c>
      <c r="E30" s="72">
        <f>SUM(Раскл!Y76:Y81)/1000*I7</f>
        <v>0</v>
      </c>
      <c r="F30" s="54">
        <f>SUM(Раскл!Y82:Y84)/1000*I8</f>
        <v>0</v>
      </c>
      <c r="G30" s="54"/>
      <c r="H30" s="72">
        <f t="shared" si="0"/>
        <v>0</v>
      </c>
      <c r="I30" s="54"/>
      <c r="J30" s="54"/>
    </row>
    <row r="31" spans="1:10" s="58" customFormat="1" ht="12" customHeight="1" x14ac:dyDescent="0.2">
      <c r="A31" s="53">
        <v>20</v>
      </c>
      <c r="B31" s="64" t="str">
        <f>Раскл!AE8</f>
        <v>сало-шпик</v>
      </c>
      <c r="C31" s="78">
        <f>Раскл!AE86</f>
        <v>0</v>
      </c>
      <c r="D31" s="54">
        <f>SUM(Раскл!AE72:AE75)/1000*I6</f>
        <v>0</v>
      </c>
      <c r="E31" s="54">
        <f>SUM(Раскл!AE76:AE81)/1000*I7</f>
        <v>0</v>
      </c>
      <c r="F31" s="54">
        <f>SUM(Раскл!AE82:AE84)/1000*I8</f>
        <v>0</v>
      </c>
      <c r="G31" s="54"/>
      <c r="H31" s="55">
        <f t="shared" si="0"/>
        <v>0</v>
      </c>
      <c r="I31" s="54"/>
      <c r="J31" s="54"/>
    </row>
    <row r="32" spans="1:10" s="58" customFormat="1" ht="12" customHeight="1" x14ac:dyDescent="0.2">
      <c r="A32" s="53">
        <v>21</v>
      </c>
      <c r="B32" s="64" t="str">
        <f>Раскл!AB8</f>
        <v xml:space="preserve">Рыба с/м </v>
      </c>
      <c r="C32" s="54">
        <f>Раскл!AB86</f>
        <v>120</v>
      </c>
      <c r="D32" s="54">
        <f>SUM(Раскл!AB72:AB75)/1000*I6</f>
        <v>0</v>
      </c>
      <c r="E32" s="54">
        <f>SUM(Раскл!AB76:AB81)/1000*I7</f>
        <v>0</v>
      </c>
      <c r="F32" s="54">
        <f>SUM(Раскл!AB82:AB85)/1000*I8</f>
        <v>14.639999999999999</v>
      </c>
      <c r="G32" s="54"/>
      <c r="H32" s="55">
        <f t="shared" si="0"/>
        <v>14.639999999999999</v>
      </c>
      <c r="I32" s="54"/>
      <c r="J32" s="54"/>
    </row>
    <row r="33" spans="1:10" s="58" customFormat="1" ht="12" customHeight="1" x14ac:dyDescent="0.2">
      <c r="A33" s="53">
        <v>22</v>
      </c>
      <c r="B33" s="64" t="str">
        <f>Раскл!AC71</f>
        <v>сельдь</v>
      </c>
      <c r="C33" s="78">
        <f>SUM(Раскл!AC86)</f>
        <v>0</v>
      </c>
      <c r="D33" s="54">
        <f>SUM(Раскл!AC72:AC75)/1000*I6</f>
        <v>0</v>
      </c>
      <c r="E33" s="54">
        <f>SUM(Раскл!AC76:AC81)/1000*I7</f>
        <v>0</v>
      </c>
      <c r="F33" s="54">
        <f>SUM(Раскл!AC82:AC84)/1000*I8</f>
        <v>0</v>
      </c>
      <c r="G33" s="54"/>
      <c r="H33" s="55">
        <f t="shared" si="0"/>
        <v>0</v>
      </c>
      <c r="I33" s="54"/>
      <c r="J33" s="54"/>
    </row>
    <row r="34" spans="1:10" s="58" customFormat="1" ht="12" customHeight="1" x14ac:dyDescent="0.2">
      <c r="A34" s="53">
        <v>23</v>
      </c>
      <c r="B34" s="64" t="str">
        <f>Раскл!AD8</f>
        <v>колбаса с/к</v>
      </c>
      <c r="C34" s="54">
        <f>Раскл!AD86</f>
        <v>0</v>
      </c>
      <c r="D34" s="215">
        <f>SUM(Раскл!AD72:AD75)/1000*I6</f>
        <v>0</v>
      </c>
      <c r="E34" s="54">
        <f>SUM(Раскл!AD76:AD81)/1000*I7</f>
        <v>0</v>
      </c>
      <c r="F34" s="54">
        <f>SUM(Раскл!AD82:AD85)/1000*I8</f>
        <v>0</v>
      </c>
      <c r="G34" s="54"/>
      <c r="H34" s="55">
        <f t="shared" si="0"/>
        <v>0</v>
      </c>
      <c r="I34" s="54"/>
      <c r="J34" s="54"/>
    </row>
    <row r="35" spans="1:10" s="58" customFormat="1" ht="12" customHeight="1" x14ac:dyDescent="0.2">
      <c r="A35" s="53">
        <v>24</v>
      </c>
      <c r="B35" s="64" t="str">
        <f>Раскл!K70</f>
        <v>Пряники, печенье</v>
      </c>
      <c r="C35" s="54">
        <f>SUM(Раскл!K86)</f>
        <v>60</v>
      </c>
      <c r="D35" s="54"/>
      <c r="E35" s="54">
        <f>SUM(Раскл!K76:K81)/1000*I7</f>
        <v>0</v>
      </c>
      <c r="F35" s="54"/>
      <c r="G35" s="54">
        <f>SUM(Раскл!K85)/1000*I8</f>
        <v>7.3199999999999994</v>
      </c>
      <c r="H35" s="55">
        <f t="shared" si="0"/>
        <v>7.3199999999999994</v>
      </c>
      <c r="I35" s="54"/>
      <c r="J35" s="54"/>
    </row>
    <row r="36" spans="1:10" s="58" customFormat="1" ht="12" customHeight="1" x14ac:dyDescent="0.2">
      <c r="A36" s="53">
        <v>25</v>
      </c>
      <c r="B36" s="64" t="str">
        <f>Раскл!J7</f>
        <v>Вафли</v>
      </c>
      <c r="C36" s="54">
        <f>Раскл!J86</f>
        <v>0</v>
      </c>
      <c r="D36" s="158">
        <f>SUM(Раскл!J72:J75)/1000*I6</f>
        <v>0</v>
      </c>
      <c r="E36" s="54">
        <f>SUM(Раскл!J76:J81)/1000*I7</f>
        <v>0</v>
      </c>
      <c r="F36" s="158">
        <f>SUM(Раскл!J82:J85)/1000*I8</f>
        <v>0</v>
      </c>
      <c r="G36" s="54"/>
      <c r="H36" s="55">
        <f t="shared" si="0"/>
        <v>0</v>
      </c>
      <c r="I36" s="54"/>
      <c r="J36" s="54"/>
    </row>
    <row r="37" spans="1:10" s="58" customFormat="1" ht="12" customHeight="1" x14ac:dyDescent="0.2">
      <c r="A37" s="53">
        <v>26</v>
      </c>
      <c r="B37" s="64" t="str">
        <f>Раскл!I7</f>
        <v>сметана</v>
      </c>
      <c r="C37" s="54">
        <f>Раскл!I86</f>
        <v>0</v>
      </c>
      <c r="D37" s="54">
        <f>SUM(Раскл!I72:I75)/1000*I6</f>
        <v>0</v>
      </c>
      <c r="E37" s="54">
        <f>SUM(Раскл!I76:I81)/1000*I7</f>
        <v>0</v>
      </c>
      <c r="F37" s="54">
        <f>SUM(Раскл!I82:I84)/1000*I8</f>
        <v>0</v>
      </c>
      <c r="G37" s="54">
        <f>SUM(Раскл!I85)/1000*I6</f>
        <v>0</v>
      </c>
      <c r="H37" s="55">
        <f t="shared" si="0"/>
        <v>0</v>
      </c>
      <c r="I37" s="54"/>
      <c r="J37" s="54"/>
    </row>
    <row r="38" spans="1:10" s="58" customFormat="1" ht="12" customHeight="1" x14ac:dyDescent="0.2">
      <c r="A38" s="53">
        <v>27</v>
      </c>
      <c r="B38" s="64" t="str">
        <f>Раскл!AF8</f>
        <v>Масло коровье</v>
      </c>
      <c r="C38" s="54">
        <f>Раскл!AF86</f>
        <v>60</v>
      </c>
      <c r="D38" s="54">
        <f>SUM(Раскл!AF72:AF75)/1000*I6</f>
        <v>1.8299999999999998</v>
      </c>
      <c r="E38" s="54">
        <f>SUM(Раскл!AF76:AF81)/1000*I7</f>
        <v>1.8299999999999998</v>
      </c>
      <c r="F38" s="54">
        <f>SUM(Раскл!AF82:AF84)/1000*I8</f>
        <v>1.8299999999999998</v>
      </c>
      <c r="G38" s="54">
        <f>SUM(Раскл!AF85)/1000*I6</f>
        <v>1.8299999999999998</v>
      </c>
      <c r="H38" s="55">
        <f t="shared" si="0"/>
        <v>7.3199999999999994</v>
      </c>
      <c r="I38" s="54"/>
      <c r="J38" s="54"/>
    </row>
    <row r="39" spans="1:10" s="58" customFormat="1" ht="12" customHeight="1" x14ac:dyDescent="0.2">
      <c r="A39" s="53">
        <v>28</v>
      </c>
      <c r="B39" s="64" t="str">
        <f>Раскл!AG8</f>
        <v>Масло растительное</v>
      </c>
      <c r="C39" s="54">
        <f>Раскл!AG86</f>
        <v>30</v>
      </c>
      <c r="D39" s="54">
        <f>SUM(Раскл!AG72:AG75)/1000*I6</f>
        <v>0</v>
      </c>
      <c r="E39" s="54">
        <f>SUM(Раскл!AG76:AG81)/1000*I7</f>
        <v>2.5620000000000003</v>
      </c>
      <c r="F39" s="54">
        <f>SUM(Раскл!AG82:AG85)/1000*I8</f>
        <v>1.0979999999999999</v>
      </c>
      <c r="G39" s="54"/>
      <c r="H39" s="55">
        <f t="shared" si="0"/>
        <v>3.66</v>
      </c>
      <c r="I39" s="54"/>
      <c r="J39" s="54"/>
    </row>
    <row r="40" spans="1:10" s="58" customFormat="1" ht="12" customHeight="1" x14ac:dyDescent="0.2">
      <c r="A40" s="53">
        <v>29</v>
      </c>
      <c r="B40" s="64" t="str">
        <f>Раскл!AH7</f>
        <v>Сахар</v>
      </c>
      <c r="C40" s="54">
        <f>Раскл!AH86</f>
        <v>70</v>
      </c>
      <c r="D40" s="54">
        <f>SUM(Раскл!AH72:AH75)/1000*I6</f>
        <v>3.0500000000000003</v>
      </c>
      <c r="E40" s="54">
        <f>SUM(Раскл!AH76:AH81)/1000*I7</f>
        <v>2.44</v>
      </c>
      <c r="F40" s="54">
        <f>SUM(Раскл!AH82:AH84)/1000*I8</f>
        <v>0</v>
      </c>
      <c r="G40" s="54">
        <f>SUM(Раскл!AH85)/1000*I8</f>
        <v>3.0500000000000003</v>
      </c>
      <c r="H40" s="55">
        <f t="shared" si="0"/>
        <v>8.5400000000000009</v>
      </c>
      <c r="I40" s="54"/>
      <c r="J40" s="54"/>
    </row>
    <row r="41" spans="1:10" s="58" customFormat="1" ht="12" customHeight="1" x14ac:dyDescent="0.2">
      <c r="A41" s="53">
        <v>30</v>
      </c>
      <c r="B41" s="64" t="str">
        <f>Раскл!AI7</f>
        <v>Чай</v>
      </c>
      <c r="C41" s="54">
        <f>Раскл!AI86</f>
        <v>1</v>
      </c>
      <c r="D41" s="55">
        <f>SUM(Раскл!AI72:AI75)/1000*I6</f>
        <v>0</v>
      </c>
      <c r="E41" s="54">
        <f>SUM(Раскл!AI76:AI81)/1000*I7</f>
        <v>0</v>
      </c>
      <c r="F41" s="55"/>
      <c r="G41" s="55">
        <f>SUM(Раскл!AI85)/1000*I8</f>
        <v>0.122</v>
      </c>
      <c r="H41" s="55">
        <f t="shared" si="0"/>
        <v>0.122</v>
      </c>
      <c r="I41" s="54"/>
      <c r="J41" s="54"/>
    </row>
    <row r="42" spans="1:10" s="58" customFormat="1" ht="12" customHeight="1" x14ac:dyDescent="0.2">
      <c r="A42" s="53">
        <v>31</v>
      </c>
      <c r="B42" s="64" t="str">
        <f>Раскл!AJ7</f>
        <v>сыр плавленный</v>
      </c>
      <c r="C42" s="54">
        <f>Раскл!AJ86</f>
        <v>17.5</v>
      </c>
      <c r="D42" s="54">
        <f>SUM(Раскл!AJ72:AJ75)/1000*I6</f>
        <v>2.1350000000000002</v>
      </c>
      <c r="E42" s="54">
        <f>SUM(Раскл!AJ76:AJ81)/1000*I7</f>
        <v>0</v>
      </c>
      <c r="F42" s="54">
        <f>SUM(Раскл!AJ82:AJ85)/1000*I8</f>
        <v>0</v>
      </c>
      <c r="G42" s="54"/>
      <c r="H42" s="55">
        <f t="shared" si="0"/>
        <v>2.1350000000000002</v>
      </c>
      <c r="I42" s="54"/>
      <c r="J42" s="54"/>
    </row>
    <row r="43" spans="1:10" s="58" customFormat="1" ht="12" customHeight="1" x14ac:dyDescent="0.2">
      <c r="A43" s="53">
        <v>32</v>
      </c>
      <c r="B43" s="64" t="str">
        <f>Раскл!AK7</f>
        <v>Соль йодированная</v>
      </c>
      <c r="C43" s="54">
        <f>Раскл!AK86</f>
        <v>20</v>
      </c>
      <c r="D43" s="54">
        <f>SUM(Раскл!AK72:AK75)/1000*I6</f>
        <v>0</v>
      </c>
      <c r="E43" s="54">
        <f>SUM(Раскл!AK76:AK81)/1000*I7</f>
        <v>0</v>
      </c>
      <c r="F43" s="54">
        <f>SUM(Раскл!AK82:AK85)/1000*I8</f>
        <v>0</v>
      </c>
      <c r="G43" s="54"/>
      <c r="H43" s="55">
        <f>C43*G8/1000</f>
        <v>2.44</v>
      </c>
      <c r="I43" s="54"/>
      <c r="J43" s="54"/>
    </row>
    <row r="44" spans="1:10" s="58" customFormat="1" ht="12" customHeight="1" x14ac:dyDescent="0.2">
      <c r="A44" s="53">
        <v>33</v>
      </c>
      <c r="B44" s="64" t="str">
        <f>Раскл!AL8</f>
        <v>Картофель</v>
      </c>
      <c r="C44" s="54">
        <f>Раскл!AL86</f>
        <v>318</v>
      </c>
      <c r="D44" s="54">
        <f>SUM(Раскл!AL72:AL75)/1000*I6</f>
        <v>0</v>
      </c>
      <c r="E44" s="54">
        <f>SUM(Раскл!AL76:AL81)/1000*I7</f>
        <v>19.885999999999999</v>
      </c>
      <c r="F44" s="54">
        <f>SUM(Раскл!AL82:AL85)/1000*I8</f>
        <v>18.91</v>
      </c>
      <c r="G44" s="54"/>
      <c r="H44" s="55">
        <f t="shared" si="0"/>
        <v>38.795999999999999</v>
      </c>
      <c r="I44" s="54"/>
      <c r="J44" s="54"/>
    </row>
    <row r="45" spans="1:10" s="58" customFormat="1" ht="12" customHeight="1" x14ac:dyDescent="0.2">
      <c r="A45" s="53">
        <v>34</v>
      </c>
      <c r="B45" s="64" t="str">
        <f>Раскл!AM8</f>
        <v>Свекла</v>
      </c>
      <c r="C45" s="54">
        <f>Раскл!AM86</f>
        <v>0</v>
      </c>
      <c r="D45" s="54">
        <f>SUM(Раскл!AM72:AM75)/1000*I6</f>
        <v>0</v>
      </c>
      <c r="E45" s="54">
        <f>SUM(Раскл!AM76:AM81)/1000*I7</f>
        <v>0</v>
      </c>
      <c r="F45" s="54">
        <f>SUM(Раскл!AM82:AM85)/1000*I8</f>
        <v>0</v>
      </c>
      <c r="G45" s="54"/>
      <c r="H45" s="55">
        <f t="shared" si="0"/>
        <v>0</v>
      </c>
      <c r="I45" s="54"/>
      <c r="J45" s="54"/>
    </row>
    <row r="46" spans="1:10" s="58" customFormat="1" ht="12" customHeight="1" x14ac:dyDescent="0.2">
      <c r="A46" s="53">
        <v>35</v>
      </c>
      <c r="B46" s="64" t="str">
        <f>Раскл!AN8</f>
        <v>Капуста (капуста квашенная)</v>
      </c>
      <c r="C46" s="54">
        <f>Раскл!AN86</f>
        <v>0</v>
      </c>
      <c r="D46" s="54">
        <f>SUM(Раскл!AN72:AN75)/1000*I6</f>
        <v>0</v>
      </c>
      <c r="E46" s="54">
        <f>SUM(Раскл!AN76:AN81)/1000*I7</f>
        <v>0</v>
      </c>
      <c r="F46" s="54">
        <f>SUM(Раскл!AN82:AN85)/1000*I8</f>
        <v>0</v>
      </c>
      <c r="G46" s="54"/>
      <c r="H46" s="55">
        <f t="shared" si="0"/>
        <v>0</v>
      </c>
      <c r="I46" s="54"/>
      <c r="J46" s="54"/>
    </row>
    <row r="47" spans="1:10" s="58" customFormat="1" ht="12" customHeight="1" x14ac:dyDescent="0.2">
      <c r="A47" s="53">
        <v>36</v>
      </c>
      <c r="B47" s="64" t="str">
        <f>Раскл!AO8</f>
        <v>Помидоры консерв.(свежие)</v>
      </c>
      <c r="C47" s="54">
        <f>Раскл!AO86</f>
        <v>0</v>
      </c>
      <c r="D47" s="54">
        <f>SUM(Раскл!AO72:AO75)/1000*I6</f>
        <v>0</v>
      </c>
      <c r="E47" s="54">
        <f>SUM(Раскл!AO76:AO81)/1000*I7</f>
        <v>0</v>
      </c>
      <c r="F47" s="54">
        <f>SUM(Раскл!AO82:AO85)/1000*I8</f>
        <v>0</v>
      </c>
      <c r="G47" s="54"/>
      <c r="H47" s="55">
        <f t="shared" si="0"/>
        <v>0</v>
      </c>
      <c r="I47" s="54"/>
      <c r="J47" s="54"/>
    </row>
    <row r="48" spans="1:10" s="58" customFormat="1" ht="12" customHeight="1" x14ac:dyDescent="0.2">
      <c r="A48" s="53">
        <v>37</v>
      </c>
      <c r="B48" s="64" t="str">
        <f>Раскл!AP8</f>
        <v>Огурцы свежие(соленые)</v>
      </c>
      <c r="C48" s="54">
        <f>Раскл!AP86</f>
        <v>0</v>
      </c>
      <c r="D48" s="54">
        <f>SUM(Раскл!AP72:AP75)/1000*I6</f>
        <v>0</v>
      </c>
      <c r="E48" s="54">
        <f>SUM(Раскл!AP76:AP81)/1000*I7</f>
        <v>0</v>
      </c>
      <c r="F48" s="54">
        <f>SUM(Раскл!AP82:AP85)/1000*I8</f>
        <v>0</v>
      </c>
      <c r="G48" s="54"/>
      <c r="H48" s="55">
        <f t="shared" si="0"/>
        <v>0</v>
      </c>
      <c r="I48" s="54"/>
      <c r="J48" s="54"/>
    </row>
    <row r="49" spans="1:10" s="58" customFormat="1" ht="12" customHeight="1" x14ac:dyDescent="0.2">
      <c r="A49" s="53">
        <v>38</v>
      </c>
      <c r="B49" s="64" t="str">
        <f>Раскл!AQ8</f>
        <v>Морковь</v>
      </c>
      <c r="C49" s="54">
        <f>Раскл!AQ86</f>
        <v>172</v>
      </c>
      <c r="D49" s="54">
        <f>SUM(Раскл!AQ72:AQ75)/1000*I6</f>
        <v>0</v>
      </c>
      <c r="E49" s="54">
        <f>SUM(Раскл!AQ76:AQ81)/1000*I7</f>
        <v>17.323999999999998</v>
      </c>
      <c r="F49" s="54">
        <f>SUM(Раскл!AQ82:AQ85)/1000*I8</f>
        <v>3.6599999999999997</v>
      </c>
      <c r="G49" s="54"/>
      <c r="H49" s="55">
        <f t="shared" si="0"/>
        <v>20.983999999999998</v>
      </c>
      <c r="I49" s="54"/>
      <c r="J49" s="54"/>
    </row>
    <row r="50" spans="1:10" s="58" customFormat="1" ht="12" customHeight="1" x14ac:dyDescent="0.2">
      <c r="A50" s="53">
        <v>39</v>
      </c>
      <c r="B50" s="64" t="str">
        <f>Раскл!AR8</f>
        <v>Лук репчатый</v>
      </c>
      <c r="C50" s="54">
        <f>Раскл!AR86</f>
        <v>69</v>
      </c>
      <c r="D50" s="54">
        <f>SUM(Раскл!AR72:AR75)/1000*I6</f>
        <v>0</v>
      </c>
      <c r="E50" s="54">
        <f>SUM(Раскл!AR76:AR81)/1000*I7</f>
        <v>4.758</v>
      </c>
      <c r="F50" s="54">
        <f>SUM(Раскл!AR82:AR85)/1000*I8</f>
        <v>3.6599999999999997</v>
      </c>
      <c r="G50" s="54"/>
      <c r="H50" s="55">
        <f t="shared" si="0"/>
        <v>8.4179999999999993</v>
      </c>
      <c r="I50" s="54"/>
      <c r="J50" s="54"/>
    </row>
    <row r="51" spans="1:10" s="58" customFormat="1" ht="12" customHeight="1" x14ac:dyDescent="0.2">
      <c r="A51" s="53">
        <v>40</v>
      </c>
      <c r="B51" s="64" t="str">
        <f>Раскл!AS8</f>
        <v>Чеснок</v>
      </c>
      <c r="C51" s="54">
        <f>Раскл!AS86</f>
        <v>4</v>
      </c>
      <c r="D51" s="54">
        <f>SUM(Раскл!AS72:AS75)/1000*I6</f>
        <v>0</v>
      </c>
      <c r="E51" s="54">
        <f>SUM(Раскл!AS76:AS81)/1000*I7</f>
        <v>0.48799999999999999</v>
      </c>
      <c r="F51" s="54">
        <f>SUM(Раскл!AS82:AS84)/1000*I8</f>
        <v>0</v>
      </c>
      <c r="G51" s="54"/>
      <c r="H51" s="55">
        <f t="shared" si="0"/>
        <v>0.48799999999999999</v>
      </c>
      <c r="I51" s="54"/>
      <c r="J51" s="54"/>
    </row>
    <row r="52" spans="1:10" s="58" customFormat="1" ht="12" customHeight="1" x14ac:dyDescent="0.2">
      <c r="A52" s="53">
        <v>41</v>
      </c>
      <c r="B52" s="79" t="str">
        <f>Раскл!AT8</f>
        <v>Горошек, фасоль, кукуруза консервированные</v>
      </c>
      <c r="C52" s="54">
        <f>Раскл!AT86</f>
        <v>20</v>
      </c>
      <c r="D52" s="54">
        <f>SUM(Раскл!AT72:AT75)/1000*I6</f>
        <v>2.44</v>
      </c>
      <c r="E52" s="54">
        <f>SUM(Раскл!AT76:AT81)/1000*I7</f>
        <v>0</v>
      </c>
      <c r="F52" s="54">
        <f>SUM(Раскл!AT82:AT85)/1000*I8</f>
        <v>0</v>
      </c>
      <c r="G52" s="54"/>
      <c r="H52" s="55">
        <f t="shared" si="0"/>
        <v>2.44</v>
      </c>
      <c r="I52" s="54"/>
      <c r="J52" s="54"/>
    </row>
    <row r="53" spans="1:10" s="58" customFormat="1" ht="12" customHeight="1" x14ac:dyDescent="0.2">
      <c r="A53" s="53">
        <v>42</v>
      </c>
      <c r="B53" s="64" t="str">
        <f>Раскл!AU8</f>
        <v>Томат - паста</v>
      </c>
      <c r="C53" s="54">
        <f>Раскл!AU86</f>
        <v>6</v>
      </c>
      <c r="D53" s="54">
        <f>SUM(Раскл!AU72:AU75)/1000*I6</f>
        <v>0</v>
      </c>
      <c r="E53" s="54">
        <f>SUM(Раскл!AU76:AU81)/1000*I7</f>
        <v>0</v>
      </c>
      <c r="F53" s="54">
        <f>SUM(Раскл!AU19:AU22)/1000*I8</f>
        <v>0</v>
      </c>
      <c r="G53" s="54"/>
      <c r="H53" s="55">
        <f>SUM(Раскл!AU23)/1000*G8</f>
        <v>0.73199999999999998</v>
      </c>
      <c r="I53" s="54"/>
      <c r="J53" s="54"/>
    </row>
    <row r="54" spans="1:10" s="58" customFormat="1" ht="12" customHeight="1" x14ac:dyDescent="0.2">
      <c r="A54" s="53">
        <v>43</v>
      </c>
      <c r="B54" s="64" t="str">
        <f>Раскл!AV8</f>
        <v>Лавровый лист</v>
      </c>
      <c r="C54" s="54">
        <f>Раскл!AV86</f>
        <v>0.2</v>
      </c>
      <c r="D54" s="54">
        <f>SUM(Раскл!AV72:AV75)/1000*I6</f>
        <v>0</v>
      </c>
      <c r="E54" s="54">
        <f>SUM(Раскл!AV13:AV18)/1000*I7</f>
        <v>0</v>
      </c>
      <c r="F54" s="54">
        <f>SUM(Раскл!AV19:AV22)/1000*I8</f>
        <v>0</v>
      </c>
      <c r="G54" s="54"/>
      <c r="H54" s="55">
        <f>SUM(Раскл!AV23)/1000*G8</f>
        <v>2.4400000000000002E-2</v>
      </c>
      <c r="I54" s="54"/>
      <c r="J54" s="54"/>
    </row>
    <row r="55" spans="1:10" s="58" customFormat="1" ht="12" customHeight="1" x14ac:dyDescent="0.2">
      <c r="A55" s="53">
        <v>44</v>
      </c>
      <c r="B55" s="64" t="str">
        <f>Раскл!AW8</f>
        <v>Перец</v>
      </c>
      <c r="C55" s="54">
        <f>Раскл!AW86</f>
        <v>0.3</v>
      </c>
      <c r="D55" s="54">
        <f>SUM(Раскл!AW72:AW75)/1000*I6</f>
        <v>0</v>
      </c>
      <c r="E55" s="54">
        <f>SUM(Раскл!AW13:AW18)/1000*I7</f>
        <v>0</v>
      </c>
      <c r="F55" s="54">
        <f>SUM(Раскл!AW19:AW22)/1000*I8</f>
        <v>0</v>
      </c>
      <c r="G55" s="54"/>
      <c r="H55" s="55">
        <f>SUM(Раскл!AW23)/1000*G8</f>
        <v>3.6599999999999994E-2</v>
      </c>
      <c r="I55" s="54"/>
      <c r="J55" s="54"/>
    </row>
    <row r="56" spans="1:10" s="58" customFormat="1" ht="12" customHeight="1" x14ac:dyDescent="0.2">
      <c r="A56" s="53">
        <v>45</v>
      </c>
      <c r="B56" s="64" t="str">
        <f>Раскл!AX8</f>
        <v>Уксус</v>
      </c>
      <c r="C56" s="54">
        <f>Раскл!AX86</f>
        <v>2</v>
      </c>
      <c r="D56" s="54">
        <f>SUM(Раскл!AX72:AX75)/1000*I6</f>
        <v>0</v>
      </c>
      <c r="E56" s="54">
        <f>SUM(Раскл!AX13:AX18)/1000*I7</f>
        <v>0</v>
      </c>
      <c r="F56" s="54">
        <f>SUM(Раскл!AX19:AX22)/1000*I8</f>
        <v>0</v>
      </c>
      <c r="G56" s="54"/>
      <c r="H56" s="55">
        <f>SUM(Раскл!AX23)/1000*G8</f>
        <v>0.24399999999999999</v>
      </c>
      <c r="I56" s="54"/>
      <c r="J56" s="54"/>
    </row>
    <row r="57" spans="1:10" s="58" customFormat="1" ht="12" customHeight="1" x14ac:dyDescent="0.2">
      <c r="A57" s="53">
        <v>46</v>
      </c>
      <c r="B57" s="64" t="str">
        <f>Раскл!AY8</f>
        <v>Горчичный порошок</v>
      </c>
      <c r="C57" s="54">
        <f>Раскл!AY86</f>
        <v>0.5</v>
      </c>
      <c r="D57" s="54">
        <f>SUM(Раскл!AY72:AY75)/1000*I6</f>
        <v>0</v>
      </c>
      <c r="E57" s="54">
        <f>SUM(Раскл!AY13:AY18)/1000*I7</f>
        <v>6.0999999999999999E-2</v>
      </c>
      <c r="F57" s="54">
        <f>SUM(Раскл!AY19:AY22)/1000*I8</f>
        <v>0</v>
      </c>
      <c r="G57" s="54"/>
      <c r="H57" s="55">
        <f>SUM(Раскл!AY23)/1000*G8</f>
        <v>6.0999999999999999E-2</v>
      </c>
      <c r="I57" s="54"/>
      <c r="J57" s="54"/>
    </row>
    <row r="58" spans="1:10" s="58" customFormat="1" ht="12" customHeight="1" x14ac:dyDescent="0.2">
      <c r="A58" s="53">
        <v>47</v>
      </c>
      <c r="B58" s="79" t="str">
        <f>Раскл!AZ8</f>
        <v>Кофе растворимый</v>
      </c>
      <c r="C58" s="54">
        <f>Раскл!AZ86</f>
        <v>1.5</v>
      </c>
      <c r="D58" s="54">
        <f>SUM(Раскл!AZ72:AZ75)/1000*I6</f>
        <v>0.183</v>
      </c>
      <c r="E58" s="54">
        <f>SUM(Раскл!AZ76:AZ81)/1000*I7</f>
        <v>0</v>
      </c>
      <c r="F58" s="54">
        <f>SUM(Раскл!AZ82:AZ85)/1000*I8</f>
        <v>0</v>
      </c>
      <c r="G58" s="54"/>
      <c r="H58" s="55">
        <f t="shared" ref="H58:H79" si="1">SUM(D58:G58)</f>
        <v>0.183</v>
      </c>
      <c r="I58" s="54"/>
      <c r="J58" s="54"/>
    </row>
    <row r="59" spans="1:10" s="58" customFormat="1" ht="12" customHeight="1" x14ac:dyDescent="0.2">
      <c r="A59" s="53">
        <v>48</v>
      </c>
      <c r="B59" s="139" t="str">
        <f>Раскл!BE8</f>
        <v>Сок п/я</v>
      </c>
      <c r="C59" s="54">
        <f>Раскл!BE53</f>
        <v>200</v>
      </c>
      <c r="D59" s="72">
        <f>SUM(Раскл!BE72:BE75)/1000*I6</f>
        <v>0</v>
      </c>
      <c r="E59" s="54">
        <f>SUM(Раскл!BE76:BE81)/1000*I7</f>
        <v>0</v>
      </c>
      <c r="F59" s="54">
        <f>SUM(Раскл!BE82:BE85)/1000*I8</f>
        <v>24.400000000000002</v>
      </c>
      <c r="G59" s="54"/>
      <c r="H59" s="55">
        <f t="shared" si="1"/>
        <v>24.400000000000002</v>
      </c>
      <c r="I59" s="54"/>
      <c r="J59" s="54"/>
    </row>
    <row r="60" spans="1:10" s="58" customFormat="1" ht="12" customHeight="1" x14ac:dyDescent="0.2">
      <c r="A60" s="53">
        <v>49</v>
      </c>
      <c r="B60" s="64" t="str">
        <f>Раскл!BB8</f>
        <v>Зелень</v>
      </c>
      <c r="C60" s="54">
        <f>Раскл!BB86</f>
        <v>0</v>
      </c>
      <c r="D60" s="54">
        <f>SUM(Раскл!BB72:BB75)/1000*I6</f>
        <v>0</v>
      </c>
      <c r="E60" s="54">
        <f>SUM(Раскл!BB76:BB81)/1000*I7</f>
        <v>0</v>
      </c>
      <c r="F60" s="54">
        <f>SUM(Раскл!BB82:BB85)/1000*I8</f>
        <v>0</v>
      </c>
      <c r="G60" s="54"/>
      <c r="H60" s="55">
        <f t="shared" si="1"/>
        <v>0</v>
      </c>
      <c r="I60" s="54"/>
      <c r="J60" s="54"/>
    </row>
    <row r="61" spans="1:10" s="58" customFormat="1" ht="12" customHeight="1" x14ac:dyDescent="0.2">
      <c r="A61" s="53">
        <v>50</v>
      </c>
      <c r="B61" s="64" t="str">
        <f>Раскл!BC8</f>
        <v>яйцо</v>
      </c>
      <c r="C61" s="54">
        <f>Раскл!BC86</f>
        <v>0</v>
      </c>
      <c r="D61" s="78">
        <f>SUM(Раскл!BC72:BC75)*I6</f>
        <v>0</v>
      </c>
      <c r="E61" s="54">
        <f>SUM(Раскл!BC76:BC81)*I7</f>
        <v>0</v>
      </c>
      <c r="F61" s="54">
        <f>SUM(Раскл!BC82:BC85)*I8</f>
        <v>0</v>
      </c>
      <c r="G61" s="54"/>
      <c r="H61" s="55">
        <f t="shared" si="1"/>
        <v>0</v>
      </c>
      <c r="I61" s="54"/>
      <c r="J61" s="54"/>
    </row>
    <row r="62" spans="1:10" s="58" customFormat="1" ht="12" customHeight="1" x14ac:dyDescent="0.2">
      <c r="A62" s="53">
        <v>51</v>
      </c>
      <c r="B62" s="64" t="str">
        <f>Раскл!BD8</f>
        <v>Молоко коровье</v>
      </c>
      <c r="C62" s="54">
        <f>Раскл!BD86</f>
        <v>220</v>
      </c>
      <c r="D62" s="54">
        <f>SUM(Раскл!BD72:BD75)/1000*I6</f>
        <v>26.84</v>
      </c>
      <c r="E62" s="54">
        <f>SUM(Раскл!BD76:BD81)/1000*I7</f>
        <v>0</v>
      </c>
      <c r="F62" s="54">
        <f>SUM(Раскл!BD82:BD84)/1000*I8</f>
        <v>0</v>
      </c>
      <c r="G62" s="54">
        <f>SUM(Раскл!BD85)/1000*I8</f>
        <v>0</v>
      </c>
      <c r="H62" s="55">
        <f t="shared" si="1"/>
        <v>26.84</v>
      </c>
      <c r="I62" s="54"/>
      <c r="J62" s="54"/>
    </row>
    <row r="63" spans="1:10" s="58" customFormat="1" ht="12" customHeight="1" x14ac:dyDescent="0.2">
      <c r="A63" s="53">
        <v>52</v>
      </c>
      <c r="B63" s="139" t="str">
        <f>Раскл!BA8</f>
        <v xml:space="preserve">Консервы овощ. закусочные, лечо </v>
      </c>
      <c r="C63" s="54">
        <f>Раскл!BA86</f>
        <v>37.5</v>
      </c>
      <c r="D63" s="72">
        <f>SUM(Раскл!BA72:BA75)/1000*I6</f>
        <v>0</v>
      </c>
      <c r="E63" s="54">
        <f>SUM(Раскл!BA76:BA81)/1000*I7</f>
        <v>0</v>
      </c>
      <c r="F63" s="72">
        <f>SUM(Раскл!BA82:BA85)/1000*I8</f>
        <v>4.5750000000000002</v>
      </c>
      <c r="G63" s="54"/>
      <c r="H63" s="72">
        <f t="shared" si="1"/>
        <v>4.5750000000000002</v>
      </c>
      <c r="I63" s="54"/>
      <c r="J63" s="54"/>
    </row>
    <row r="64" spans="1:10" s="58" customFormat="1" ht="12" customHeight="1" x14ac:dyDescent="0.2">
      <c r="A64" s="53">
        <v>53</v>
      </c>
      <c r="B64" s="64" t="str">
        <f>Раскл!BF8</f>
        <v xml:space="preserve">изюм </v>
      </c>
      <c r="C64" s="54">
        <f>Раскл!BF86</f>
        <v>8</v>
      </c>
      <c r="D64" s="54"/>
      <c r="E64" s="54">
        <f>SUM(Раскл!BF76:BF81)/1000*I7</f>
        <v>0.97599999999999998</v>
      </c>
      <c r="F64" s="54">
        <f>SUM(Раскл!BF82:BF84)/1000*I8</f>
        <v>0</v>
      </c>
      <c r="G64" s="54"/>
      <c r="H64" s="55">
        <f t="shared" si="1"/>
        <v>0.97599999999999998</v>
      </c>
      <c r="I64" s="54"/>
      <c r="J64" s="54"/>
    </row>
    <row r="65" spans="1:10" s="58" customFormat="1" ht="12" customHeight="1" x14ac:dyDescent="0.2">
      <c r="A65" s="53">
        <v>54</v>
      </c>
      <c r="B65" s="64" t="str">
        <f>Раскл!BG8</f>
        <v>курага</v>
      </c>
      <c r="C65" s="54">
        <f>Раскл!BG86</f>
        <v>8</v>
      </c>
      <c r="D65" s="54"/>
      <c r="E65" s="54">
        <f>SUM(Раскл!BG76:BG81)/1000*I7</f>
        <v>0.97599999999999998</v>
      </c>
      <c r="F65" s="54">
        <f>SUM(Раскл!BG82:BG84)/1000*I8</f>
        <v>0</v>
      </c>
      <c r="G65" s="54"/>
      <c r="H65" s="55">
        <f t="shared" si="1"/>
        <v>0.97599999999999998</v>
      </c>
      <c r="I65" s="54"/>
      <c r="J65" s="54"/>
    </row>
    <row r="66" spans="1:10" s="58" customFormat="1" ht="12" customHeight="1" x14ac:dyDescent="0.2">
      <c r="A66" s="53">
        <v>55</v>
      </c>
      <c r="B66" s="64" t="str">
        <f>Раскл!BH8</f>
        <v>чернослив</v>
      </c>
      <c r="C66" s="54">
        <f>Раскл!BH86</f>
        <v>4</v>
      </c>
      <c r="D66" s="54"/>
      <c r="E66" s="54">
        <f>SUM(Раскл!BH76:BH81)/1000*I7</f>
        <v>0.48799999999999999</v>
      </c>
      <c r="F66" s="54">
        <f>SUM(Раскл!BH82:BH84)/1000*I8</f>
        <v>0</v>
      </c>
      <c r="G66" s="54"/>
      <c r="H66" s="55">
        <f t="shared" si="1"/>
        <v>0.48799999999999999</v>
      </c>
      <c r="I66" s="54"/>
      <c r="J66" s="54"/>
    </row>
    <row r="67" spans="1:10" s="140" customFormat="1" ht="12" customHeight="1" x14ac:dyDescent="0.2">
      <c r="A67" s="175">
        <v>56</v>
      </c>
      <c r="B67" s="169" t="str">
        <f>Раскл!BI8</f>
        <v>гексовит</v>
      </c>
      <c r="C67" s="170">
        <f>Раскл!BI86</f>
        <v>0</v>
      </c>
      <c r="D67" s="170">
        <f>SUM(Раскл!BI72:BI75)/1000*I6</f>
        <v>0</v>
      </c>
      <c r="E67" s="170">
        <f>SUM(Раскл!BI76:BI81)/1000*I7</f>
        <v>0</v>
      </c>
      <c r="F67" s="170">
        <f>SUM(Раскл!BI82:BI84)/1000*I8</f>
        <v>0</v>
      </c>
      <c r="G67" s="170">
        <f>SUM(Раскл!BI85)/1000*I8</f>
        <v>0</v>
      </c>
      <c r="H67" s="171">
        <f t="shared" si="1"/>
        <v>0</v>
      </c>
      <c r="I67" s="170"/>
      <c r="J67" s="170"/>
    </row>
    <row r="68" spans="1:10" s="140" customFormat="1" ht="12" customHeight="1" x14ac:dyDescent="0.2">
      <c r="A68" s="175">
        <v>57</v>
      </c>
      <c r="B68" s="169" t="str">
        <f>Раскл!BJ8</f>
        <v>Кефир</v>
      </c>
      <c r="C68" s="170">
        <f>Раскл!BJ86</f>
        <v>0</v>
      </c>
      <c r="D68" s="170">
        <f>SUM(Раскл!BJ72:BJ75)/1000*I6</f>
        <v>0</v>
      </c>
      <c r="E68" s="170">
        <f>SUM(Раскл!BJ76:BJ81)/1000*I7</f>
        <v>0</v>
      </c>
      <c r="F68" s="170">
        <f>SUM(Раскл!BJ82:BJ84)/1000*I8</f>
        <v>0</v>
      </c>
      <c r="G68" s="170">
        <f>SUM(Раскл!BJ85)/1000*I8</f>
        <v>0</v>
      </c>
      <c r="H68" s="171">
        <f t="shared" si="1"/>
        <v>0</v>
      </c>
      <c r="I68" s="170"/>
      <c r="J68" s="170"/>
    </row>
    <row r="69" spans="1:10" s="141" customFormat="1" ht="12" customHeight="1" x14ac:dyDescent="0.2">
      <c r="A69" s="175">
        <v>58</v>
      </c>
      <c r="B69" s="169" t="str">
        <f>Раскл!BK8</f>
        <v>колбаса п/к</v>
      </c>
      <c r="C69" s="170">
        <f>Раскл!BK86</f>
        <v>25</v>
      </c>
      <c r="D69" s="170">
        <f>SUM(Раскл!BK72:BK75)/1000*I6</f>
        <v>3.0500000000000003</v>
      </c>
      <c r="E69" s="170">
        <f>SUM(Раскл!BK76:BK81)/1000*I7</f>
        <v>0</v>
      </c>
      <c r="F69" s="170">
        <f>SUM(Раскл!BK82:BK84)/1000*I8</f>
        <v>0</v>
      </c>
      <c r="G69" s="170">
        <f>SUM(Раскл!BK85)/1000*I8</f>
        <v>0</v>
      </c>
      <c r="H69" s="171">
        <f t="shared" si="1"/>
        <v>3.0500000000000003</v>
      </c>
      <c r="I69" s="170"/>
      <c r="J69" s="170"/>
    </row>
    <row r="70" spans="1:10" s="141" customFormat="1" ht="12" customHeight="1" x14ac:dyDescent="0.2">
      <c r="A70" s="175">
        <v>59</v>
      </c>
      <c r="B70" s="169" t="str">
        <f>Раскл!BL8</f>
        <v xml:space="preserve">сок за яблоки </v>
      </c>
      <c r="C70" s="170">
        <f>Раскл!BL86</f>
        <v>100</v>
      </c>
      <c r="D70" s="170">
        <f>SUM(Раскл!BL72:BL75)/1000*I6</f>
        <v>12.200000000000001</v>
      </c>
      <c r="E70" s="170">
        <f>SUM(Раскл!BL76:BL81)/1000*I7</f>
        <v>0</v>
      </c>
      <c r="F70" s="170">
        <f>SUM(Раскл!BL82:BL84)/1000*I8</f>
        <v>0</v>
      </c>
      <c r="G70" s="170">
        <f>SUM(Раскл!BL85)/1000*I8</f>
        <v>0</v>
      </c>
      <c r="H70" s="171">
        <f t="shared" si="1"/>
        <v>12.200000000000001</v>
      </c>
      <c r="I70" s="170"/>
      <c r="J70" s="170"/>
    </row>
    <row r="71" spans="1:10" s="141" customFormat="1" ht="12" customHeight="1" x14ac:dyDescent="0.2">
      <c r="A71" s="175">
        <v>60</v>
      </c>
      <c r="B71" s="169" t="str">
        <f>Раскл!BM8</f>
        <v>Сало-шпик</v>
      </c>
      <c r="C71" s="170">
        <f>Раскл!BM86</f>
        <v>0</v>
      </c>
      <c r="D71" s="170">
        <f>SUM(Раскл!BM72:BM75)/1000*I6</f>
        <v>0</v>
      </c>
      <c r="E71" s="170">
        <f>SUM(Раскл!BM76:BM81)/1000*I7</f>
        <v>0</v>
      </c>
      <c r="F71" s="170">
        <f>SUM(Раскл!BM82:BM84)/1000*I8</f>
        <v>0</v>
      </c>
      <c r="G71" s="170">
        <f>SUM(Раскл!BM85)/1000*I8</f>
        <v>0</v>
      </c>
      <c r="H71" s="171">
        <f t="shared" si="1"/>
        <v>0</v>
      </c>
      <c r="I71" s="170"/>
      <c r="J71" s="170"/>
    </row>
    <row r="72" spans="1:10" s="141" customFormat="1" ht="12" customHeight="1" x14ac:dyDescent="0.2">
      <c r="A72" s="175">
        <v>61</v>
      </c>
      <c r="B72" s="169" t="str">
        <f>Раскл!BN8</f>
        <v>Печенье БС</v>
      </c>
      <c r="C72" s="170">
        <f>Раскл!BN86</f>
        <v>20</v>
      </c>
      <c r="D72" s="170">
        <f>SUM(Раскл!BN72:BN75)/1000*I6</f>
        <v>2.44</v>
      </c>
      <c r="E72" s="170">
        <f>SUM(Раскл!BN76:BN81)/1000*I7</f>
        <v>0</v>
      </c>
      <c r="F72" s="170">
        <f>SUM(Раскл!BN82:BN84)/1000*I8</f>
        <v>0</v>
      </c>
      <c r="G72" s="170">
        <f>SUM(Раскл!BN85)/1000*I8</f>
        <v>0</v>
      </c>
      <c r="H72" s="171">
        <f t="shared" si="1"/>
        <v>2.44</v>
      </c>
      <c r="I72" s="170"/>
      <c r="J72" s="170"/>
    </row>
    <row r="73" spans="1:10" s="141" customFormat="1" ht="12" customHeight="1" x14ac:dyDescent="0.2">
      <c r="A73" s="175">
        <v>62</v>
      </c>
      <c r="B73" s="169" t="str">
        <f>Раскл!BO8</f>
        <v xml:space="preserve">молоко сгущ. </v>
      </c>
      <c r="C73" s="170">
        <f>Раскл!BO86</f>
        <v>50</v>
      </c>
      <c r="D73" s="170">
        <f>SUM(Раскл!BO72:BO75)/1000*I6</f>
        <v>6.1000000000000005</v>
      </c>
      <c r="E73" s="170">
        <f>SUM(Раскл!BO76:BO81)/1000*I7</f>
        <v>0</v>
      </c>
      <c r="F73" s="170">
        <f>SUM(Раскл!BO82:BO84)/1000*I8</f>
        <v>0</v>
      </c>
      <c r="G73" s="170">
        <f>SUM(Раскл!BO85)/1000*I8</f>
        <v>0</v>
      </c>
      <c r="H73" s="171">
        <f t="shared" si="1"/>
        <v>6.1000000000000005</v>
      </c>
      <c r="I73" s="170"/>
      <c r="J73" s="170"/>
    </row>
    <row r="74" spans="1:10" s="141" customFormat="1" ht="12" customHeight="1" x14ac:dyDescent="0.2">
      <c r="A74" s="175">
        <v>63</v>
      </c>
      <c r="B74" s="169" t="str">
        <f>Раскл!BP8</f>
        <v>Кофе БС</v>
      </c>
      <c r="C74" s="170">
        <f>Раскл!BP86</f>
        <v>3</v>
      </c>
      <c r="D74" s="170">
        <f>SUM(Раскл!BP72:BP75)/1000*I6</f>
        <v>0.36599999999999999</v>
      </c>
      <c r="E74" s="170">
        <f>SUM(Раскл!BP76:BP81)/1000*I7</f>
        <v>0</v>
      </c>
      <c r="F74" s="170">
        <f>SUM(Раскл!BP82:BP84)/1000*I8</f>
        <v>0</v>
      </c>
      <c r="G74" s="170">
        <f>SUM(Раскл!BP85)/1000*I8</f>
        <v>0</v>
      </c>
      <c r="H74" s="171">
        <f t="shared" si="1"/>
        <v>0.36599999999999999</v>
      </c>
      <c r="I74" s="170"/>
      <c r="J74" s="170"/>
    </row>
    <row r="75" spans="1:10" s="143" customFormat="1" ht="12" customHeight="1" x14ac:dyDescent="0.2">
      <c r="A75" s="175">
        <v>64</v>
      </c>
      <c r="B75" s="169" t="str">
        <f>Раскл!BQ8</f>
        <v>Гексавит</v>
      </c>
      <c r="C75" s="170">
        <f>Раскл!BQ86</f>
        <v>0</v>
      </c>
      <c r="D75" s="170">
        <f>SUM(Раскл!BQ72:BQ75)/1000*I6</f>
        <v>0</v>
      </c>
      <c r="E75" s="170">
        <f>SUM(Раскл!BQ76:BQ81)/1000*I7</f>
        <v>0</v>
      </c>
      <c r="F75" s="170">
        <f>SUM(Раскл!BQ82:BQ84)/1000*I8</f>
        <v>0</v>
      </c>
      <c r="G75" s="170">
        <f>SUM(Раскл!BQ85)/1000*I8</f>
        <v>0</v>
      </c>
      <c r="H75" s="171">
        <f t="shared" si="1"/>
        <v>0</v>
      </c>
      <c r="I75" s="170"/>
      <c r="J75" s="170"/>
    </row>
    <row r="76" spans="1:10" s="141" customFormat="1" ht="12" customHeight="1" x14ac:dyDescent="0.2">
      <c r="A76" s="175">
        <v>65</v>
      </c>
      <c r="B76" s="169" t="str">
        <f>Раскл!BR8</f>
        <v>апельсины</v>
      </c>
      <c r="C76" s="170">
        <f>Раскл!BR86</f>
        <v>0</v>
      </c>
      <c r="D76" s="170">
        <f>SUM(Раскл!BR72:BR75)/1000*I6</f>
        <v>0</v>
      </c>
      <c r="E76" s="170">
        <f>SUM(Раскл!BR76:BR81)/1000*I7</f>
        <v>0</v>
      </c>
      <c r="F76" s="170">
        <f>SUM(Раскл!BR82:BR84)/1000*I8</f>
        <v>0</v>
      </c>
      <c r="G76" s="170">
        <f>SUM(Раскл!BR85)/1000*I8</f>
        <v>0</v>
      </c>
      <c r="H76" s="171">
        <f t="shared" si="1"/>
        <v>0</v>
      </c>
      <c r="I76" s="170"/>
      <c r="J76" s="170"/>
    </row>
    <row r="77" spans="1:10" s="58" customFormat="1" ht="12" customHeight="1" x14ac:dyDescent="0.2">
      <c r="A77" s="53">
        <v>66</v>
      </c>
      <c r="B77" s="64" t="str">
        <f>Раскл!BS8</f>
        <v>печенье</v>
      </c>
      <c r="C77" s="54">
        <f>Раскл!BS86</f>
        <v>0</v>
      </c>
      <c r="D77" s="54">
        <f>SUM(Раскл!BS72:BS75)/1000*I6</f>
        <v>0</v>
      </c>
      <c r="E77" s="54">
        <f>SUM(Раскл!BS76:BS81)/1000*J7</f>
        <v>0</v>
      </c>
      <c r="F77" s="54">
        <f>SUM(Раскл!BS82:BS84)/1000*I8</f>
        <v>0</v>
      </c>
      <c r="G77" s="54">
        <f>SUM(Раскл!BS85)/1000*I8</f>
        <v>0</v>
      </c>
      <c r="H77" s="55">
        <f t="shared" si="1"/>
        <v>0</v>
      </c>
      <c r="I77" s="54"/>
      <c r="J77" s="54"/>
    </row>
    <row r="78" spans="1:10" s="58" customFormat="1" ht="12" customHeight="1" x14ac:dyDescent="0.2">
      <c r="A78" s="53">
        <v>67</v>
      </c>
      <c r="B78" s="64" t="str">
        <f>Раскл!BT8</f>
        <v>конфеты шок</v>
      </c>
      <c r="C78" s="54">
        <f>Раскл!BT86</f>
        <v>0</v>
      </c>
      <c r="D78" s="54">
        <f>SUM(Раскл!BT72:BT75)/1000*I6</f>
        <v>0</v>
      </c>
      <c r="E78" s="54">
        <f>SUM(Раскл!BT76:BT81)/1000*J7</f>
        <v>0</v>
      </c>
      <c r="F78" s="54">
        <f>SUM(Раскл!BT82:BT84)/1000*I8</f>
        <v>0</v>
      </c>
      <c r="G78" s="54">
        <f>SUM(Раскл!BT85)/1000*I8</f>
        <v>0</v>
      </c>
      <c r="H78" s="55">
        <f t="shared" si="1"/>
        <v>0</v>
      </c>
      <c r="I78" s="54"/>
      <c r="J78" s="54"/>
    </row>
    <row r="79" spans="1:10" s="58" customFormat="1" ht="12" customHeight="1" x14ac:dyDescent="0.2">
      <c r="A79" s="53">
        <v>68</v>
      </c>
      <c r="B79" s="64" t="str">
        <f>Раскл!BU8</f>
        <v>яблоки свеж</v>
      </c>
      <c r="C79" s="54">
        <f>Раскл!BU86</f>
        <v>0</v>
      </c>
      <c r="D79" s="54">
        <f>SUM(Раскл!BU72:BU75)/1000*I6</f>
        <v>0</v>
      </c>
      <c r="E79" s="54">
        <f>SUM(Раскл!BU76:BU81)/1000*J7</f>
        <v>0</v>
      </c>
      <c r="F79" s="54">
        <f>SUM(Раскл!BU82:BU84)/1000*I8</f>
        <v>0</v>
      </c>
      <c r="G79" s="54">
        <f>SUM(Раскл!BU85)/1000*I8</f>
        <v>0</v>
      </c>
      <c r="H79" s="55">
        <f t="shared" si="1"/>
        <v>0</v>
      </c>
      <c r="I79" s="54"/>
      <c r="J79" s="54"/>
    </row>
    <row r="80" spans="1:10" s="58" customFormat="1" ht="12" customHeight="1" x14ac:dyDescent="0.2">
      <c r="A80" s="53">
        <v>69</v>
      </c>
      <c r="B80" s="139" t="s">
        <v>120</v>
      </c>
      <c r="C80" s="53">
        <v>5.4000000000000003E-3</v>
      </c>
      <c r="D80" s="53"/>
      <c r="E80" s="53"/>
      <c r="F80" s="53"/>
      <c r="G80" s="53"/>
      <c r="H80" s="53">
        <f>C80*G8</f>
        <v>0.65880000000000005</v>
      </c>
      <c r="I80" s="53"/>
      <c r="J80" s="54"/>
    </row>
    <row r="81" spans="1:10" s="58" customFormat="1" ht="12" customHeight="1" x14ac:dyDescent="0.2">
      <c r="A81" s="53">
        <v>70</v>
      </c>
      <c r="B81" s="139" t="s">
        <v>121</v>
      </c>
      <c r="C81" s="53">
        <v>1.75E-3</v>
      </c>
      <c r="D81" s="53"/>
      <c r="E81" s="53"/>
      <c r="F81" s="53"/>
      <c r="G81" s="53"/>
      <c r="H81" s="165">
        <f>C81*G8</f>
        <v>0.2135</v>
      </c>
      <c r="I81" s="53"/>
      <c r="J81" s="54"/>
    </row>
    <row r="82" spans="1:10" s="58" customFormat="1" ht="12" customHeight="1" x14ac:dyDescent="0.2">
      <c r="A82" s="870" t="s">
        <v>109</v>
      </c>
      <c r="B82" s="870"/>
      <c r="C82" s="870"/>
      <c r="D82" s="870"/>
      <c r="E82" s="870"/>
      <c r="F82" s="870"/>
      <c r="G82" s="870"/>
      <c r="H82" s="870"/>
      <c r="I82" s="870"/>
      <c r="J82" s="870"/>
    </row>
    <row r="83" spans="1:10" ht="14.25" x14ac:dyDescent="0.2">
      <c r="A83" s="106"/>
      <c r="B83" s="113" t="s">
        <v>219</v>
      </c>
      <c r="H83" s="106"/>
    </row>
    <row r="84" spans="1:10" ht="4.5" customHeight="1" x14ac:dyDescent="0.2"/>
    <row r="85" spans="1:10" ht="11.25" customHeight="1" x14ac:dyDescent="0.2">
      <c r="B85" s="113"/>
    </row>
    <row r="86" spans="1:10" ht="5.25" customHeight="1" x14ac:dyDescent="0.2">
      <c r="B86" s="107"/>
      <c r="C86" s="106"/>
      <c r="D86" s="106"/>
      <c r="E86" s="106"/>
      <c r="F86" s="106"/>
      <c r="G86" s="106"/>
      <c r="H86" s="106"/>
      <c r="I86" s="106"/>
      <c r="J86" s="106"/>
    </row>
    <row r="87" spans="1:10" ht="12" customHeight="1" x14ac:dyDescent="0.25">
      <c r="A87" s="122"/>
      <c r="B87" s="123"/>
      <c r="C87" s="122"/>
      <c r="D87" s="856" t="s">
        <v>97</v>
      </c>
      <c r="E87" s="856"/>
      <c r="F87" s="856" t="s">
        <v>98</v>
      </c>
      <c r="G87" s="856"/>
      <c r="H87" s="856"/>
      <c r="I87" s="856" t="s">
        <v>99</v>
      </c>
      <c r="J87" s="856"/>
    </row>
    <row r="88" spans="1:10" ht="15.75" x14ac:dyDescent="0.25">
      <c r="A88" s="122"/>
      <c r="B88" s="824" t="s">
        <v>233</v>
      </c>
      <c r="C88" s="825"/>
      <c r="D88" s="857"/>
      <c r="E88" s="858"/>
      <c r="F88" s="859"/>
      <c r="G88" s="860"/>
      <c r="H88" s="861"/>
      <c r="I88" s="857"/>
      <c r="J88" s="858"/>
    </row>
    <row r="89" spans="1:10" ht="15.75" x14ac:dyDescent="0.25">
      <c r="A89" s="122"/>
      <c r="B89" s="824" t="s">
        <v>236</v>
      </c>
      <c r="C89" s="825"/>
      <c r="D89" s="857"/>
      <c r="E89" s="858"/>
      <c r="F89" s="859"/>
      <c r="G89" s="860"/>
      <c r="H89" s="861"/>
      <c r="I89" s="857"/>
      <c r="J89" s="858"/>
    </row>
    <row r="90" spans="1:10" ht="21" customHeight="1" x14ac:dyDescent="0.25">
      <c r="A90" s="122"/>
      <c r="B90" s="859" t="s">
        <v>165</v>
      </c>
      <c r="C90" s="861"/>
      <c r="D90" s="857"/>
      <c r="E90" s="858"/>
      <c r="F90" s="859"/>
      <c r="G90" s="860"/>
      <c r="H90" s="861"/>
      <c r="I90" s="857"/>
      <c r="J90" s="858"/>
    </row>
    <row r="91" spans="1:10" ht="13.5" customHeight="1" x14ac:dyDescent="0.2"/>
  </sheetData>
  <autoFilter ref="H1:H91">
    <filterColumn colId="0">
      <customFilters>
        <customFilter operator="notEqual" val="0"/>
      </customFilters>
    </filterColumn>
  </autoFilter>
  <mergeCells count="25">
    <mergeCell ref="B88:C88"/>
    <mergeCell ref="B89:C89"/>
    <mergeCell ref="B90:C90"/>
    <mergeCell ref="A10:A11"/>
    <mergeCell ref="B10:B11"/>
    <mergeCell ref="B4:I4"/>
    <mergeCell ref="A82:J82"/>
    <mergeCell ref="C10:C11"/>
    <mergeCell ref="D5:E5"/>
    <mergeCell ref="D87:E87"/>
    <mergeCell ref="F87:H87"/>
    <mergeCell ref="I87:J87"/>
    <mergeCell ref="I10:I11"/>
    <mergeCell ref="D10:F10"/>
    <mergeCell ref="H10:H11"/>
    <mergeCell ref="J10:J11"/>
    <mergeCell ref="D90:E90"/>
    <mergeCell ref="F90:H90"/>
    <mergeCell ref="I90:J90"/>
    <mergeCell ref="D88:E88"/>
    <mergeCell ref="F88:H88"/>
    <mergeCell ref="I88:J88"/>
    <mergeCell ref="D89:E89"/>
    <mergeCell ref="F89:H89"/>
    <mergeCell ref="I89:J89"/>
  </mergeCells>
  <phoneticPr fontId="4" type="noConversion"/>
  <printOptions horizontalCentered="1" verticalCentered="1"/>
  <pageMargins left="0.19685039370078741" right="0.19685039370078741" top="0.19685039370078741" bottom="0.19685039370078741" header="0" footer="0"/>
  <pageSetup paperSize="9" scale="73" orientation="portrait" horizontalDpi="360" verticalDpi="360" r:id="rId1"/>
  <headerFooter alignWithMargins="0"/>
  <rowBreaks count="1" manualBreakCount="1"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КУ 1</vt:lpstr>
      <vt:lpstr>2</vt:lpstr>
      <vt:lpstr>3</vt:lpstr>
      <vt:lpstr>Раскл</vt:lpstr>
      <vt:lpstr>пон</vt:lpstr>
      <vt:lpstr>вт</vt:lpstr>
      <vt:lpstr>ср</vt:lpstr>
      <vt:lpstr>чет</vt:lpstr>
      <vt:lpstr>пят</vt:lpstr>
      <vt:lpstr>суб</vt:lpstr>
      <vt:lpstr>вос</vt:lpstr>
      <vt:lpstr>Сводная ведомость</vt:lpstr>
      <vt:lpstr>Рец.</vt:lpstr>
      <vt:lpstr>ДатаНачала</vt:lpstr>
      <vt:lpstr>вос!Область_печати</vt:lpstr>
      <vt:lpstr>вт!Область_печати</vt:lpstr>
      <vt:lpstr>'КУ 1'!Область_печати</vt:lpstr>
      <vt:lpstr>пон!Область_печати</vt:lpstr>
      <vt:lpstr>Раскл!Область_печати</vt:lpstr>
      <vt:lpstr>Рец.!Область_печати</vt:lpstr>
      <vt:lpstr>ср!Область_печати</vt:lpstr>
      <vt:lpstr>суб!Область_печати</vt:lpstr>
      <vt:lpstr>Область_печати_1л1</vt:lpstr>
      <vt:lpstr>Область_печати_1л2</vt:lpstr>
      <vt:lpstr>Область_печати_1п1</vt:lpstr>
    </vt:vector>
  </TitlesOfParts>
  <Company>Войсковая часть 44085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Раскладка продуктов</dc:title>
  <dc:subject>Расчеты</dc:subject>
  <dc:creator>Отдел МТО</dc:creator>
  <cp:lastModifiedBy>Olga</cp:lastModifiedBy>
  <cp:lastPrinted>2021-12-15T08:12:04Z</cp:lastPrinted>
  <dcterms:created xsi:type="dcterms:W3CDTF">2000-02-05T08:08:11Z</dcterms:created>
  <dcterms:modified xsi:type="dcterms:W3CDTF">2023-07-09T16:49:45Z</dcterms:modified>
</cp:coreProperties>
</file>