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GDrive\#Unacademia\Maestría en Estadística\Diplomados\Diplomado 2024-1 Ciencia Datos R\Material\data\"/>
    </mc:Choice>
  </mc:AlternateContent>
  <xr:revisionPtr revIDLastSave="0" documentId="13_ncr:1_{8E420DCC-1FFF-4BA4-9A03-D35DF27542EB}" xr6:coauthVersionLast="47" xr6:coauthVersionMax="47" xr10:uidLastSave="{00000000-0000-0000-0000-000000000000}"/>
  <bookViews>
    <workbookView xWindow="28680" yWindow="-4035" windowWidth="29040" windowHeight="15840" firstSheet="1" activeTab="5" xr2:uid="{B20BF0D6-0760-4818-AACF-9A38B76332C9}"/>
  </bookViews>
  <sheets>
    <sheet name="PGN 2023 C2023" sheetId="3" state="hidden" r:id="rId1"/>
    <sheet name="Contenido" sheetId="4" r:id="rId2"/>
    <sheet name="Gastos - Entidades y Sectores" sheetId="1" r:id="rId3"/>
    <sheet name="Gastos - Sectores" sheetId="6" r:id="rId4"/>
    <sheet name="Gastos - Entidades" sheetId="5" r:id="rId5"/>
    <sheet name="Data"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P195" i="1"/>
  <c r="P196" i="1"/>
  <c r="P197" i="1"/>
  <c r="P198" i="1"/>
  <c r="M196" i="1"/>
  <c r="N196" i="1"/>
  <c r="O196" i="1"/>
  <c r="M197" i="1"/>
  <c r="N197" i="1"/>
  <c r="O197" i="1"/>
  <c r="M198" i="1"/>
  <c r="N198" i="1"/>
  <c r="O198" i="1"/>
  <c r="N195" i="1"/>
  <c r="O195" i="1"/>
  <c r="M195" i="1"/>
  <c r="J195" i="1"/>
  <c r="K195" i="1"/>
  <c r="L195" i="1"/>
  <c r="J196" i="1"/>
  <c r="K196" i="1"/>
  <c r="L196" i="1"/>
  <c r="J197" i="1"/>
  <c r="K197" i="1"/>
  <c r="L197" i="1"/>
  <c r="J198" i="1"/>
  <c r="K198" i="1"/>
  <c r="L198" i="1"/>
  <c r="I196" i="1"/>
  <c r="I197" i="1"/>
  <c r="I198" i="1"/>
  <c r="I195" i="1"/>
  <c r="J165" i="5"/>
  <c r="M164" i="5"/>
  <c r="J164" i="5"/>
  <c r="K164" i="5"/>
  <c r="M163" i="5"/>
  <c r="K163" i="5"/>
  <c r="J166" i="5"/>
  <c r="J163" i="5"/>
  <c r="N3" i="6" l="1"/>
  <c r="M193" i="1"/>
  <c r="N193" i="1"/>
  <c r="O193" i="1"/>
  <c r="N192" i="1"/>
  <c r="O192" i="1"/>
  <c r="M192" i="1"/>
  <c r="N190" i="1"/>
  <c r="O190" i="1"/>
  <c r="M190" i="1"/>
  <c r="N188" i="1"/>
  <c r="O188" i="1"/>
  <c r="M188" i="1"/>
  <c r="M185" i="1"/>
  <c r="N185" i="1"/>
  <c r="O185" i="1"/>
  <c r="M186" i="1"/>
  <c r="N186" i="1"/>
  <c r="O186" i="1"/>
  <c r="N184" i="1"/>
  <c r="O184" i="1"/>
  <c r="M184" i="1"/>
  <c r="M182" i="1"/>
  <c r="N182" i="1"/>
  <c r="O182" i="1"/>
  <c r="N181" i="1"/>
  <c r="O181" i="1"/>
  <c r="M181" i="1"/>
  <c r="M179" i="1"/>
  <c r="M174" i="1"/>
  <c r="N174" i="1"/>
  <c r="O174" i="1"/>
  <c r="M175" i="1"/>
  <c r="N175" i="1"/>
  <c r="O175" i="1"/>
  <c r="M176" i="1"/>
  <c r="N176" i="1"/>
  <c r="O176" i="1"/>
  <c r="M177" i="1"/>
  <c r="N177" i="1"/>
  <c r="O177" i="1"/>
  <c r="N173" i="1"/>
  <c r="O173" i="1"/>
  <c r="M173" i="1"/>
  <c r="M169" i="1"/>
  <c r="N169" i="1"/>
  <c r="O169" i="1"/>
  <c r="M170" i="1"/>
  <c r="N170" i="1"/>
  <c r="O170" i="1"/>
  <c r="M171" i="1"/>
  <c r="N171" i="1"/>
  <c r="O171" i="1"/>
  <c r="N168" i="1"/>
  <c r="O168" i="1"/>
  <c r="M168" i="1"/>
  <c r="M163" i="1"/>
  <c r="N163" i="1"/>
  <c r="O163" i="1"/>
  <c r="M164" i="1"/>
  <c r="N164" i="1"/>
  <c r="O164" i="1"/>
  <c r="M165" i="1"/>
  <c r="N165" i="1"/>
  <c r="O165" i="1"/>
  <c r="M166" i="1"/>
  <c r="N166" i="1"/>
  <c r="O166" i="1"/>
  <c r="N162" i="1"/>
  <c r="O162" i="1"/>
  <c r="M162" i="1"/>
  <c r="M158" i="1"/>
  <c r="N158" i="1"/>
  <c r="O158" i="1"/>
  <c r="M159" i="1"/>
  <c r="N159" i="1"/>
  <c r="O159" i="1"/>
  <c r="M160" i="1"/>
  <c r="N160" i="1"/>
  <c r="O160" i="1"/>
  <c r="N157" i="1"/>
  <c r="O157" i="1"/>
  <c r="M157" i="1"/>
  <c r="M124" i="1"/>
  <c r="N124" i="1"/>
  <c r="O124" i="1"/>
  <c r="M125" i="1"/>
  <c r="N125" i="1"/>
  <c r="O125" i="1"/>
  <c r="M126" i="1"/>
  <c r="N126" i="1"/>
  <c r="O126" i="1"/>
  <c r="M127" i="1"/>
  <c r="N127" i="1"/>
  <c r="O127" i="1"/>
  <c r="M128" i="1"/>
  <c r="N128" i="1"/>
  <c r="O128" i="1"/>
  <c r="M129" i="1"/>
  <c r="N129" i="1"/>
  <c r="O129" i="1"/>
  <c r="M130" i="1"/>
  <c r="N130" i="1"/>
  <c r="O130" i="1"/>
  <c r="M131" i="1"/>
  <c r="N131" i="1"/>
  <c r="O131" i="1"/>
  <c r="M132" i="1"/>
  <c r="N132" i="1"/>
  <c r="O132" i="1"/>
  <c r="M133" i="1"/>
  <c r="N133" i="1"/>
  <c r="O133" i="1"/>
  <c r="M134" i="1"/>
  <c r="N134" i="1"/>
  <c r="O134" i="1"/>
  <c r="M135" i="1"/>
  <c r="N135" i="1"/>
  <c r="O135" i="1"/>
  <c r="M136" i="1"/>
  <c r="N136" i="1"/>
  <c r="O136" i="1"/>
  <c r="M137" i="1"/>
  <c r="N137" i="1"/>
  <c r="O137" i="1"/>
  <c r="M138" i="1"/>
  <c r="N138" i="1"/>
  <c r="O138" i="1"/>
  <c r="M139" i="1"/>
  <c r="N139" i="1"/>
  <c r="O139" i="1"/>
  <c r="M140" i="1"/>
  <c r="N140" i="1"/>
  <c r="O140" i="1"/>
  <c r="M141" i="1"/>
  <c r="N141" i="1"/>
  <c r="O141" i="1"/>
  <c r="M142" i="1"/>
  <c r="N142" i="1"/>
  <c r="O142" i="1"/>
  <c r="M143" i="1"/>
  <c r="N143" i="1"/>
  <c r="O143" i="1"/>
  <c r="M144" i="1"/>
  <c r="N144" i="1"/>
  <c r="O144" i="1"/>
  <c r="M145" i="1"/>
  <c r="N145" i="1"/>
  <c r="O145" i="1"/>
  <c r="M146" i="1"/>
  <c r="N146" i="1"/>
  <c r="O146" i="1"/>
  <c r="M147" i="1"/>
  <c r="N147" i="1"/>
  <c r="O147" i="1"/>
  <c r="M148" i="1"/>
  <c r="N148" i="1"/>
  <c r="O148" i="1"/>
  <c r="M149" i="1"/>
  <c r="N149" i="1"/>
  <c r="O149" i="1"/>
  <c r="M150" i="1"/>
  <c r="N150" i="1"/>
  <c r="O150" i="1"/>
  <c r="M151" i="1"/>
  <c r="N151" i="1"/>
  <c r="O151" i="1"/>
  <c r="M152" i="1"/>
  <c r="N152" i="1"/>
  <c r="O152" i="1"/>
  <c r="M153" i="1"/>
  <c r="N153" i="1"/>
  <c r="O153" i="1"/>
  <c r="M154" i="1"/>
  <c r="N154" i="1"/>
  <c r="O154" i="1"/>
  <c r="M155" i="1"/>
  <c r="N155" i="1"/>
  <c r="O155" i="1"/>
  <c r="N123" i="1"/>
  <c r="O123" i="1"/>
  <c r="M123" i="1"/>
  <c r="M120" i="1"/>
  <c r="N120" i="1"/>
  <c r="O120" i="1"/>
  <c r="M121" i="1"/>
  <c r="N121" i="1"/>
  <c r="O121" i="1"/>
  <c r="N119" i="1"/>
  <c r="O119" i="1"/>
  <c r="M119" i="1"/>
  <c r="M115" i="1"/>
  <c r="N115" i="1"/>
  <c r="O115" i="1"/>
  <c r="M116" i="1"/>
  <c r="N116" i="1"/>
  <c r="O116" i="1"/>
  <c r="M117" i="1"/>
  <c r="N117" i="1"/>
  <c r="O117" i="1"/>
  <c r="N114" i="1"/>
  <c r="O114" i="1"/>
  <c r="M114" i="1"/>
  <c r="N112" i="1"/>
  <c r="O112" i="1"/>
  <c r="M112" i="1"/>
  <c r="M107" i="1"/>
  <c r="N107" i="1"/>
  <c r="O107" i="1"/>
  <c r="M108" i="1"/>
  <c r="N108" i="1"/>
  <c r="O108" i="1"/>
  <c r="M109" i="1"/>
  <c r="N109" i="1"/>
  <c r="O109" i="1"/>
  <c r="M110" i="1"/>
  <c r="N110" i="1"/>
  <c r="O110" i="1"/>
  <c r="N106" i="1"/>
  <c r="O106" i="1"/>
  <c r="M106" i="1"/>
  <c r="M98" i="1"/>
  <c r="N98" i="1"/>
  <c r="O98" i="1"/>
  <c r="M99" i="1"/>
  <c r="N99" i="1"/>
  <c r="O99" i="1"/>
  <c r="M100" i="1"/>
  <c r="N100" i="1"/>
  <c r="O100" i="1"/>
  <c r="M101" i="1"/>
  <c r="N101" i="1"/>
  <c r="O101" i="1"/>
  <c r="M102" i="1"/>
  <c r="N102" i="1"/>
  <c r="O102" i="1"/>
  <c r="M103" i="1"/>
  <c r="N103" i="1"/>
  <c r="O103" i="1"/>
  <c r="M104" i="1"/>
  <c r="N104" i="1"/>
  <c r="O104" i="1"/>
  <c r="N97" i="1"/>
  <c r="O97" i="1"/>
  <c r="M97" i="1"/>
  <c r="M91" i="1"/>
  <c r="N91" i="1"/>
  <c r="O91" i="1"/>
  <c r="M92" i="1"/>
  <c r="N92" i="1"/>
  <c r="O92" i="1"/>
  <c r="M93" i="1"/>
  <c r="N93" i="1"/>
  <c r="O93" i="1"/>
  <c r="M94" i="1"/>
  <c r="N94" i="1"/>
  <c r="O94" i="1"/>
  <c r="M95" i="1"/>
  <c r="N95" i="1"/>
  <c r="O95" i="1"/>
  <c r="N90" i="1"/>
  <c r="O90" i="1"/>
  <c r="M90" i="1"/>
  <c r="M82" i="1"/>
  <c r="N82" i="1"/>
  <c r="O82" i="1"/>
  <c r="M83" i="1"/>
  <c r="N83" i="1"/>
  <c r="O83" i="1"/>
  <c r="M84" i="1"/>
  <c r="N84" i="1"/>
  <c r="O84" i="1"/>
  <c r="M85" i="1"/>
  <c r="N85" i="1"/>
  <c r="O85" i="1"/>
  <c r="M86" i="1"/>
  <c r="N86" i="1"/>
  <c r="O86" i="1"/>
  <c r="M87" i="1"/>
  <c r="N87" i="1"/>
  <c r="O87" i="1"/>
  <c r="M88" i="1"/>
  <c r="N88" i="1"/>
  <c r="O88" i="1"/>
  <c r="N81" i="1"/>
  <c r="O81" i="1"/>
  <c r="M81" i="1"/>
  <c r="M79" i="1"/>
  <c r="N79" i="1"/>
  <c r="O79" i="1"/>
  <c r="M75" i="1"/>
  <c r="N75" i="1"/>
  <c r="O75" i="1"/>
  <c r="M76" i="1"/>
  <c r="N76" i="1"/>
  <c r="O76" i="1"/>
  <c r="M77" i="1"/>
  <c r="N77" i="1"/>
  <c r="O77" i="1"/>
  <c r="M78" i="1"/>
  <c r="N78" i="1"/>
  <c r="O78" i="1"/>
  <c r="N74" i="1"/>
  <c r="O74" i="1"/>
  <c r="M74" i="1"/>
  <c r="M68" i="1"/>
  <c r="N68" i="1"/>
  <c r="O68" i="1"/>
  <c r="M69" i="1"/>
  <c r="N69" i="1"/>
  <c r="O69" i="1"/>
  <c r="M70" i="1"/>
  <c r="N70" i="1"/>
  <c r="O70" i="1"/>
  <c r="M71" i="1"/>
  <c r="N71" i="1"/>
  <c r="O71" i="1"/>
  <c r="M72" i="1"/>
  <c r="N72" i="1"/>
  <c r="O72" i="1"/>
  <c r="N67" i="1"/>
  <c r="O67" i="1"/>
  <c r="M67" i="1"/>
  <c r="M61" i="1"/>
  <c r="N61" i="1"/>
  <c r="O61" i="1"/>
  <c r="M62" i="1"/>
  <c r="N62" i="1"/>
  <c r="O62" i="1"/>
  <c r="M63" i="1"/>
  <c r="N63" i="1"/>
  <c r="O63" i="1"/>
  <c r="M64" i="1"/>
  <c r="N64" i="1"/>
  <c r="O64" i="1"/>
  <c r="M65" i="1"/>
  <c r="N65" i="1"/>
  <c r="O65" i="1"/>
  <c r="N60" i="1"/>
  <c r="O60" i="1"/>
  <c r="M60" i="1"/>
  <c r="M48" i="1"/>
  <c r="N48" i="1"/>
  <c r="O48" i="1"/>
  <c r="M49" i="1"/>
  <c r="N49" i="1"/>
  <c r="O49" i="1"/>
  <c r="M50" i="1"/>
  <c r="N50" i="1"/>
  <c r="O50" i="1"/>
  <c r="M51" i="1"/>
  <c r="N51" i="1"/>
  <c r="O51" i="1"/>
  <c r="M52" i="1"/>
  <c r="N52" i="1"/>
  <c r="O52" i="1"/>
  <c r="M53" i="1"/>
  <c r="N53" i="1"/>
  <c r="O53" i="1"/>
  <c r="M54" i="1"/>
  <c r="N54" i="1"/>
  <c r="O54" i="1"/>
  <c r="M55" i="1"/>
  <c r="N55" i="1"/>
  <c r="O55" i="1"/>
  <c r="M56" i="1"/>
  <c r="N56" i="1"/>
  <c r="O56" i="1"/>
  <c r="M57" i="1"/>
  <c r="N57" i="1"/>
  <c r="O57" i="1"/>
  <c r="M58" i="1"/>
  <c r="N58" i="1"/>
  <c r="O58" i="1"/>
  <c r="N47" i="1"/>
  <c r="O47" i="1"/>
  <c r="M47" i="1"/>
  <c r="N45" i="1"/>
  <c r="O45" i="1"/>
  <c r="M45" i="1"/>
  <c r="M37" i="1"/>
  <c r="N37" i="1"/>
  <c r="O37" i="1"/>
  <c r="M38" i="1"/>
  <c r="N38" i="1"/>
  <c r="O38" i="1"/>
  <c r="M39" i="1"/>
  <c r="N39" i="1"/>
  <c r="O39" i="1"/>
  <c r="M40" i="1"/>
  <c r="N40" i="1"/>
  <c r="O40" i="1"/>
  <c r="M41" i="1"/>
  <c r="N41" i="1"/>
  <c r="O41" i="1"/>
  <c r="M42" i="1"/>
  <c r="N42" i="1"/>
  <c r="O42" i="1"/>
  <c r="M43" i="1"/>
  <c r="N43" i="1"/>
  <c r="O43" i="1"/>
  <c r="N36" i="1"/>
  <c r="O36" i="1"/>
  <c r="M36" i="1"/>
  <c r="M31" i="1"/>
  <c r="N31" i="1"/>
  <c r="O31" i="1"/>
  <c r="M32" i="1"/>
  <c r="N32" i="1"/>
  <c r="O32" i="1"/>
  <c r="M33" i="1"/>
  <c r="N33" i="1"/>
  <c r="O33" i="1"/>
  <c r="M34" i="1"/>
  <c r="N34" i="1"/>
  <c r="O34" i="1"/>
  <c r="N30" i="1"/>
  <c r="O30" i="1"/>
  <c r="M30" i="1"/>
  <c r="M27" i="1"/>
  <c r="N27" i="1"/>
  <c r="O27" i="1"/>
  <c r="M28" i="1"/>
  <c r="N28" i="1"/>
  <c r="O28" i="1"/>
  <c r="N26" i="1"/>
  <c r="O26" i="1"/>
  <c r="M26" i="1"/>
  <c r="M23" i="1"/>
  <c r="N23" i="1"/>
  <c r="O23" i="1"/>
  <c r="M24" i="1"/>
  <c r="N24" i="1"/>
  <c r="O24" i="1"/>
  <c r="N22" i="1"/>
  <c r="O22" i="1"/>
  <c r="M22" i="1"/>
  <c r="M19" i="1"/>
  <c r="N19" i="1"/>
  <c r="O19" i="1"/>
  <c r="M20" i="1"/>
  <c r="N20" i="1"/>
  <c r="O20" i="1"/>
  <c r="N18" i="1"/>
  <c r="O18" i="1"/>
  <c r="M18" i="1"/>
  <c r="M15" i="1"/>
  <c r="N15" i="1"/>
  <c r="O15" i="1"/>
  <c r="M16" i="1"/>
  <c r="N16" i="1"/>
  <c r="O16" i="1"/>
  <c r="N14" i="1"/>
  <c r="O14" i="1"/>
  <c r="M14" i="1"/>
  <c r="M8" i="1"/>
  <c r="N8" i="1"/>
  <c r="O8" i="1"/>
  <c r="M9" i="1"/>
  <c r="N9" i="1"/>
  <c r="O9" i="1"/>
  <c r="P9" i="1"/>
  <c r="M10" i="1"/>
  <c r="N10" i="1"/>
  <c r="O10" i="1"/>
  <c r="M11" i="1"/>
  <c r="N11" i="1"/>
  <c r="O11" i="1"/>
  <c r="M12" i="1"/>
  <c r="N12" i="1"/>
  <c r="O12" i="1"/>
  <c r="N7" i="1"/>
  <c r="O7" i="1"/>
  <c r="M7" i="1"/>
  <c r="N5" i="1"/>
  <c r="O5" i="1"/>
  <c r="M5" i="1"/>
  <c r="N5" i="5"/>
  <c r="P7" i="1" s="1"/>
  <c r="N6" i="5"/>
  <c r="P8" i="1" s="1"/>
  <c r="N7" i="5"/>
  <c r="N8" i="5"/>
  <c r="P10" i="1" s="1"/>
  <c r="N9" i="5"/>
  <c r="P11" i="1" s="1"/>
  <c r="N10" i="5"/>
  <c r="P12" i="1" s="1"/>
  <c r="N11" i="5"/>
  <c r="P14" i="1" s="1"/>
  <c r="N12" i="5"/>
  <c r="P15" i="1" s="1"/>
  <c r="N13" i="5"/>
  <c r="P16" i="1" s="1"/>
  <c r="N14" i="5"/>
  <c r="P18" i="1" s="1"/>
  <c r="N15" i="5"/>
  <c r="P19" i="1" s="1"/>
  <c r="N16" i="5"/>
  <c r="P20" i="1" s="1"/>
  <c r="N17" i="5"/>
  <c r="P22" i="1" s="1"/>
  <c r="N18" i="5"/>
  <c r="P23" i="1" s="1"/>
  <c r="N19" i="5"/>
  <c r="P24" i="1" s="1"/>
  <c r="N20" i="5"/>
  <c r="P26" i="1" s="1"/>
  <c r="N21" i="5"/>
  <c r="P27" i="1" s="1"/>
  <c r="N22" i="5"/>
  <c r="P28" i="1" s="1"/>
  <c r="N23" i="5"/>
  <c r="P30" i="1" s="1"/>
  <c r="N24" i="5"/>
  <c r="P31" i="1" s="1"/>
  <c r="N25" i="5"/>
  <c r="P32" i="1" s="1"/>
  <c r="N26" i="5"/>
  <c r="P33" i="1" s="1"/>
  <c r="N27" i="5"/>
  <c r="P34" i="1" s="1"/>
  <c r="N28" i="5"/>
  <c r="P36" i="1" s="1"/>
  <c r="N29" i="5"/>
  <c r="P37" i="1" s="1"/>
  <c r="N30" i="5"/>
  <c r="P38" i="1" s="1"/>
  <c r="N31" i="5"/>
  <c r="P39" i="1" s="1"/>
  <c r="N32" i="5"/>
  <c r="P40" i="1" s="1"/>
  <c r="N33" i="5"/>
  <c r="P41" i="1" s="1"/>
  <c r="N34" i="5"/>
  <c r="P42" i="1" s="1"/>
  <c r="N35" i="5"/>
  <c r="P43" i="1" s="1"/>
  <c r="N36" i="5"/>
  <c r="P45" i="1" s="1"/>
  <c r="N37" i="5"/>
  <c r="P47" i="1" s="1"/>
  <c r="N38" i="5"/>
  <c r="P48" i="1" s="1"/>
  <c r="N39" i="5"/>
  <c r="P49" i="1" s="1"/>
  <c r="N40" i="5"/>
  <c r="P50" i="1" s="1"/>
  <c r="N41" i="5"/>
  <c r="P51" i="1" s="1"/>
  <c r="N42" i="5"/>
  <c r="P52" i="1" s="1"/>
  <c r="N43" i="5"/>
  <c r="P53" i="1" s="1"/>
  <c r="N44" i="5"/>
  <c r="P54" i="1" s="1"/>
  <c r="N45" i="5"/>
  <c r="P55" i="1" s="1"/>
  <c r="N46" i="5"/>
  <c r="P56" i="1" s="1"/>
  <c r="N47" i="5"/>
  <c r="P57" i="1" s="1"/>
  <c r="N48" i="5"/>
  <c r="P58" i="1" s="1"/>
  <c r="N49" i="5"/>
  <c r="P60" i="1" s="1"/>
  <c r="N50" i="5"/>
  <c r="P61" i="1" s="1"/>
  <c r="N51" i="5"/>
  <c r="P62" i="1" s="1"/>
  <c r="N52" i="5"/>
  <c r="P63" i="1" s="1"/>
  <c r="N53" i="5"/>
  <c r="P64" i="1" s="1"/>
  <c r="N54" i="5"/>
  <c r="P65" i="1" s="1"/>
  <c r="N55" i="5"/>
  <c r="P67" i="1" s="1"/>
  <c r="N56" i="5"/>
  <c r="P68" i="1" s="1"/>
  <c r="N57" i="5"/>
  <c r="P69" i="1" s="1"/>
  <c r="N58" i="5"/>
  <c r="P70" i="1" s="1"/>
  <c r="N59" i="5"/>
  <c r="P71" i="1" s="1"/>
  <c r="N60" i="5"/>
  <c r="P72" i="1" s="1"/>
  <c r="N61" i="5"/>
  <c r="P74" i="1" s="1"/>
  <c r="N62" i="5"/>
  <c r="P75" i="1" s="1"/>
  <c r="N63" i="5"/>
  <c r="P76" i="1" s="1"/>
  <c r="N64" i="5"/>
  <c r="P77" i="1" s="1"/>
  <c r="N65" i="5"/>
  <c r="P78" i="1" s="1"/>
  <c r="N66" i="5"/>
  <c r="P79" i="1" s="1"/>
  <c r="N67" i="5"/>
  <c r="P81" i="1" s="1"/>
  <c r="N68" i="5"/>
  <c r="P82" i="1" s="1"/>
  <c r="N69" i="5"/>
  <c r="P83" i="1" s="1"/>
  <c r="N70" i="5"/>
  <c r="P84" i="1" s="1"/>
  <c r="N71" i="5"/>
  <c r="P85" i="1" s="1"/>
  <c r="N72" i="5"/>
  <c r="P86" i="1" s="1"/>
  <c r="N73" i="5"/>
  <c r="P87" i="1" s="1"/>
  <c r="N74" i="5"/>
  <c r="P88" i="1" s="1"/>
  <c r="N75" i="5"/>
  <c r="P90" i="1" s="1"/>
  <c r="N76" i="5"/>
  <c r="P91" i="1" s="1"/>
  <c r="N77" i="5"/>
  <c r="P92" i="1" s="1"/>
  <c r="N78" i="5"/>
  <c r="P93" i="1" s="1"/>
  <c r="N79" i="5"/>
  <c r="P94" i="1" s="1"/>
  <c r="N80" i="5"/>
  <c r="P95" i="1" s="1"/>
  <c r="N81" i="5"/>
  <c r="P97" i="1" s="1"/>
  <c r="N82" i="5"/>
  <c r="P98" i="1" s="1"/>
  <c r="N83" i="5"/>
  <c r="P99" i="1" s="1"/>
  <c r="N84" i="5"/>
  <c r="P100" i="1" s="1"/>
  <c r="N85" i="5"/>
  <c r="P101" i="1" s="1"/>
  <c r="N86" i="5"/>
  <c r="P102" i="1" s="1"/>
  <c r="N87" i="5"/>
  <c r="P103" i="1" s="1"/>
  <c r="N88" i="5"/>
  <c r="P104" i="1" s="1"/>
  <c r="N89" i="5"/>
  <c r="P106" i="1" s="1"/>
  <c r="N90" i="5"/>
  <c r="P107" i="1" s="1"/>
  <c r="N91" i="5"/>
  <c r="P108" i="1" s="1"/>
  <c r="N92" i="5"/>
  <c r="P109" i="1" s="1"/>
  <c r="N93" i="5"/>
  <c r="P110" i="1" s="1"/>
  <c r="N94" i="5"/>
  <c r="P112" i="1" s="1"/>
  <c r="N95" i="5"/>
  <c r="P114" i="1" s="1"/>
  <c r="N96" i="5"/>
  <c r="P115" i="1" s="1"/>
  <c r="N97" i="5"/>
  <c r="P116" i="1" s="1"/>
  <c r="N98" i="5"/>
  <c r="P117" i="1" s="1"/>
  <c r="N99" i="5"/>
  <c r="P119" i="1" s="1"/>
  <c r="N100" i="5"/>
  <c r="P120" i="1" s="1"/>
  <c r="N101" i="5"/>
  <c r="P121" i="1" s="1"/>
  <c r="N102" i="5"/>
  <c r="P123" i="1" s="1"/>
  <c r="N103" i="5"/>
  <c r="P124" i="1" s="1"/>
  <c r="N104" i="5"/>
  <c r="P125" i="1" s="1"/>
  <c r="N105" i="5"/>
  <c r="P126" i="1" s="1"/>
  <c r="N106" i="5"/>
  <c r="P127" i="1" s="1"/>
  <c r="N107" i="5"/>
  <c r="P128" i="1" s="1"/>
  <c r="N108" i="5"/>
  <c r="P129" i="1" s="1"/>
  <c r="N109" i="5"/>
  <c r="P130" i="1" s="1"/>
  <c r="N110" i="5"/>
  <c r="P131" i="1" s="1"/>
  <c r="N111" i="5"/>
  <c r="P132" i="1" s="1"/>
  <c r="N112" i="5"/>
  <c r="P133" i="1" s="1"/>
  <c r="N113" i="5"/>
  <c r="P134" i="1" s="1"/>
  <c r="N114" i="5"/>
  <c r="P135" i="1" s="1"/>
  <c r="N115" i="5"/>
  <c r="P136" i="1" s="1"/>
  <c r="N116" i="5"/>
  <c r="P137" i="1" s="1"/>
  <c r="N117" i="5"/>
  <c r="P138" i="1" s="1"/>
  <c r="N118" i="5"/>
  <c r="P139" i="1" s="1"/>
  <c r="N119" i="5"/>
  <c r="P140" i="1" s="1"/>
  <c r="N120" i="5"/>
  <c r="P141" i="1" s="1"/>
  <c r="N121" i="5"/>
  <c r="P142" i="1" s="1"/>
  <c r="N122" i="5"/>
  <c r="P143" i="1" s="1"/>
  <c r="N123" i="5"/>
  <c r="P144" i="1" s="1"/>
  <c r="N124" i="5"/>
  <c r="P145" i="1" s="1"/>
  <c r="N125" i="5"/>
  <c r="P146" i="1" s="1"/>
  <c r="N126" i="5"/>
  <c r="P147" i="1" s="1"/>
  <c r="N127" i="5"/>
  <c r="P148" i="1" s="1"/>
  <c r="N128" i="5"/>
  <c r="P149" i="1" s="1"/>
  <c r="N129" i="5"/>
  <c r="P150" i="1" s="1"/>
  <c r="N130" i="5"/>
  <c r="P151" i="1" s="1"/>
  <c r="N131" i="5"/>
  <c r="P152" i="1" s="1"/>
  <c r="N132" i="5"/>
  <c r="P153" i="1" s="1"/>
  <c r="N133" i="5"/>
  <c r="P154" i="1" s="1"/>
  <c r="N134" i="5"/>
  <c r="P155" i="1" s="1"/>
  <c r="N135" i="5"/>
  <c r="P157" i="1" s="1"/>
  <c r="N136" i="5"/>
  <c r="P158" i="1" s="1"/>
  <c r="N137" i="5"/>
  <c r="P159" i="1" s="1"/>
  <c r="N138" i="5"/>
  <c r="P160" i="1" s="1"/>
  <c r="N139" i="5"/>
  <c r="P162" i="1" s="1"/>
  <c r="N140" i="5"/>
  <c r="P163" i="1" s="1"/>
  <c r="N141" i="5"/>
  <c r="P164" i="1" s="1"/>
  <c r="N142" i="5"/>
  <c r="P165" i="1" s="1"/>
  <c r="N143" i="5"/>
  <c r="P166" i="1" s="1"/>
  <c r="N144" i="5"/>
  <c r="P168" i="1" s="1"/>
  <c r="N145" i="5"/>
  <c r="P169" i="1" s="1"/>
  <c r="N146" i="5"/>
  <c r="P170" i="1" s="1"/>
  <c r="N147" i="5"/>
  <c r="P171" i="1" s="1"/>
  <c r="N148" i="5"/>
  <c r="P173" i="1" s="1"/>
  <c r="N149" i="5"/>
  <c r="P174" i="1" s="1"/>
  <c r="N150" i="5"/>
  <c r="P175" i="1" s="1"/>
  <c r="N151" i="5"/>
  <c r="P176" i="1" s="1"/>
  <c r="N152" i="5"/>
  <c r="P177" i="1" s="1"/>
  <c r="N153" i="5"/>
  <c r="N154" i="5"/>
  <c r="P181" i="1" s="1"/>
  <c r="N155" i="5"/>
  <c r="P182" i="1" s="1"/>
  <c r="N156" i="5"/>
  <c r="P184" i="1" s="1"/>
  <c r="N157" i="5"/>
  <c r="P185" i="1" s="1"/>
  <c r="N158" i="5"/>
  <c r="P186" i="1" s="1"/>
  <c r="N159" i="5"/>
  <c r="P188" i="1" s="1"/>
  <c r="N160" i="5"/>
  <c r="P190" i="1" s="1"/>
  <c r="N161" i="5"/>
  <c r="P192" i="1" s="1"/>
  <c r="N162" i="5"/>
  <c r="P193" i="1" s="1"/>
  <c r="N163" i="5"/>
  <c r="N164" i="5"/>
  <c r="N165" i="5"/>
  <c r="N166" i="5"/>
  <c r="N4" i="5"/>
  <c r="P5" i="1" s="1"/>
  <c r="L3" i="5"/>
  <c r="M3" i="5"/>
  <c r="K3" i="5"/>
  <c r="G3" i="5"/>
  <c r="H3" i="5"/>
  <c r="I3" i="5"/>
  <c r="J3" i="5"/>
  <c r="I6" i="1"/>
  <c r="J6" i="1"/>
  <c r="K6" i="1"/>
  <c r="L6" i="1"/>
  <c r="I13" i="1"/>
  <c r="J13" i="1"/>
  <c r="K13" i="1"/>
  <c r="L13" i="1"/>
  <c r="I17" i="1"/>
  <c r="J17" i="1"/>
  <c r="K17" i="1"/>
  <c r="L17" i="1"/>
  <c r="I21" i="1"/>
  <c r="J21" i="1"/>
  <c r="K21" i="1"/>
  <c r="L21" i="1"/>
  <c r="I25" i="1"/>
  <c r="J25" i="1"/>
  <c r="K25" i="1"/>
  <c r="L25" i="1"/>
  <c r="I29" i="1"/>
  <c r="J29" i="1"/>
  <c r="K29" i="1"/>
  <c r="L29" i="1"/>
  <c r="I35" i="1"/>
  <c r="J35" i="1"/>
  <c r="K35" i="1"/>
  <c r="L35" i="1"/>
  <c r="I44" i="1"/>
  <c r="J44" i="1"/>
  <c r="K44" i="1"/>
  <c r="L44" i="1"/>
  <c r="I46" i="1"/>
  <c r="J46" i="1"/>
  <c r="K46" i="1"/>
  <c r="L46" i="1"/>
  <c r="I59" i="1"/>
  <c r="J59" i="1"/>
  <c r="K59" i="1"/>
  <c r="L59" i="1"/>
  <c r="I66" i="1"/>
  <c r="J66" i="1"/>
  <c r="K66" i="1"/>
  <c r="L66" i="1"/>
  <c r="I73" i="1"/>
  <c r="J73" i="1"/>
  <c r="K73" i="1"/>
  <c r="L73" i="1"/>
  <c r="I80" i="1"/>
  <c r="J80" i="1"/>
  <c r="K80" i="1"/>
  <c r="L80" i="1"/>
  <c r="I89" i="1"/>
  <c r="J89" i="1"/>
  <c r="K89" i="1"/>
  <c r="L89" i="1"/>
  <c r="I96" i="1"/>
  <c r="J96" i="1"/>
  <c r="K96" i="1"/>
  <c r="L96" i="1"/>
  <c r="I105" i="1"/>
  <c r="J105" i="1"/>
  <c r="K105" i="1"/>
  <c r="L105" i="1"/>
  <c r="I111" i="1"/>
  <c r="J111" i="1"/>
  <c r="K111" i="1"/>
  <c r="L111" i="1"/>
  <c r="I113" i="1"/>
  <c r="J113" i="1"/>
  <c r="K113" i="1"/>
  <c r="L113" i="1"/>
  <c r="I118" i="1"/>
  <c r="J118" i="1"/>
  <c r="K118" i="1"/>
  <c r="L118" i="1"/>
  <c r="I122" i="1"/>
  <c r="J122" i="1"/>
  <c r="K122" i="1"/>
  <c r="L122" i="1"/>
  <c r="I156" i="1"/>
  <c r="J156" i="1"/>
  <c r="K156" i="1"/>
  <c r="L156" i="1"/>
  <c r="I161" i="1"/>
  <c r="J161" i="1"/>
  <c r="K161" i="1"/>
  <c r="L161" i="1"/>
  <c r="I167" i="1"/>
  <c r="J167" i="1"/>
  <c r="K167" i="1"/>
  <c r="L167" i="1"/>
  <c r="M66" i="1" l="1"/>
  <c r="O73" i="1"/>
  <c r="N73" i="1"/>
  <c r="M113" i="1"/>
  <c r="K22" i="6" s="1"/>
  <c r="P113" i="1"/>
  <c r="M73" i="1"/>
  <c r="O113" i="1"/>
  <c r="M22" i="6" s="1"/>
  <c r="N113" i="1"/>
  <c r="L22" i="6" s="1"/>
  <c r="D163" i="5"/>
  <c r="E163" i="5"/>
  <c r="F163" i="5"/>
  <c r="D164" i="5"/>
  <c r="E164" i="5"/>
  <c r="F164" i="5"/>
  <c r="D165" i="5"/>
  <c r="E165" i="5"/>
  <c r="F165" i="5"/>
  <c r="D166" i="5"/>
  <c r="E166" i="5"/>
  <c r="F166" i="5"/>
  <c r="C164" i="5"/>
  <c r="C165" i="5"/>
  <c r="C166" i="5"/>
  <c r="C163" i="5"/>
  <c r="C162" i="5"/>
  <c r="D162" i="5"/>
  <c r="E162" i="5"/>
  <c r="F162" i="5"/>
  <c r="D161" i="5"/>
  <c r="E161" i="5"/>
  <c r="F161" i="5"/>
  <c r="C161" i="5"/>
  <c r="D160" i="5"/>
  <c r="E160" i="5"/>
  <c r="F160" i="5"/>
  <c r="C160" i="5"/>
  <c r="D159" i="5"/>
  <c r="E159" i="5"/>
  <c r="F159" i="5"/>
  <c r="C159" i="5"/>
  <c r="D156" i="5"/>
  <c r="E156" i="5"/>
  <c r="F156" i="5"/>
  <c r="D157" i="5"/>
  <c r="E157" i="5"/>
  <c r="F157" i="5"/>
  <c r="D158" i="5"/>
  <c r="E158" i="5"/>
  <c r="F158" i="5"/>
  <c r="C157" i="5"/>
  <c r="C158" i="5"/>
  <c r="C156" i="5"/>
  <c r="D154" i="5"/>
  <c r="E154" i="5"/>
  <c r="F154" i="5"/>
  <c r="D155" i="5"/>
  <c r="E155" i="5"/>
  <c r="F155" i="5"/>
  <c r="C155" i="5"/>
  <c r="C154" i="5"/>
  <c r="D153" i="5"/>
  <c r="E153" i="5"/>
  <c r="F153" i="5"/>
  <c r="C153" i="5"/>
  <c r="D148" i="5"/>
  <c r="E148" i="5"/>
  <c r="F148" i="5"/>
  <c r="D149" i="5"/>
  <c r="E149" i="5"/>
  <c r="F149" i="5"/>
  <c r="D150" i="5"/>
  <c r="E150" i="5"/>
  <c r="F150" i="5"/>
  <c r="D151" i="5"/>
  <c r="E151" i="5"/>
  <c r="F151" i="5"/>
  <c r="D152" i="5"/>
  <c r="E152" i="5"/>
  <c r="F152" i="5"/>
  <c r="C149" i="5"/>
  <c r="C150" i="5"/>
  <c r="C151" i="5"/>
  <c r="C152" i="5"/>
  <c r="C148" i="5"/>
  <c r="D144" i="5"/>
  <c r="E144" i="5"/>
  <c r="F144" i="5"/>
  <c r="D145" i="5"/>
  <c r="E145" i="5"/>
  <c r="F145" i="5"/>
  <c r="D146" i="5"/>
  <c r="E146" i="5"/>
  <c r="F146" i="5"/>
  <c r="D147" i="5"/>
  <c r="E147" i="5"/>
  <c r="F147" i="5"/>
  <c r="C145" i="5"/>
  <c r="C146" i="5"/>
  <c r="C147" i="5"/>
  <c r="C144" i="5"/>
  <c r="D139" i="5"/>
  <c r="E139" i="5"/>
  <c r="F139" i="5"/>
  <c r="D140" i="5"/>
  <c r="E140" i="5"/>
  <c r="F140" i="5"/>
  <c r="D141" i="5"/>
  <c r="E141" i="5"/>
  <c r="F141" i="5"/>
  <c r="D142" i="5"/>
  <c r="E142" i="5"/>
  <c r="F142" i="5"/>
  <c r="D143" i="5"/>
  <c r="E143" i="5"/>
  <c r="F143" i="5"/>
  <c r="C140" i="5"/>
  <c r="C141" i="5"/>
  <c r="C142" i="5"/>
  <c r="C143" i="5"/>
  <c r="C139" i="5"/>
  <c r="D135" i="5"/>
  <c r="E135" i="5"/>
  <c r="F135" i="5"/>
  <c r="D136" i="5"/>
  <c r="E136" i="5"/>
  <c r="F136" i="5"/>
  <c r="D137" i="5"/>
  <c r="E137" i="5"/>
  <c r="F137" i="5"/>
  <c r="D138" i="5"/>
  <c r="E138" i="5"/>
  <c r="F138" i="5"/>
  <c r="C136" i="5"/>
  <c r="C137" i="5"/>
  <c r="C138" i="5"/>
  <c r="C135" i="5"/>
  <c r="D102" i="5"/>
  <c r="E102" i="5"/>
  <c r="F102" i="5"/>
  <c r="D103" i="5"/>
  <c r="E103" i="5"/>
  <c r="F103" i="5"/>
  <c r="D104" i="5"/>
  <c r="E104" i="5"/>
  <c r="F104" i="5"/>
  <c r="D105" i="5"/>
  <c r="E105" i="5"/>
  <c r="F105" i="5"/>
  <c r="D106" i="5"/>
  <c r="E106" i="5"/>
  <c r="F106" i="5"/>
  <c r="D107" i="5"/>
  <c r="E107" i="5"/>
  <c r="F107" i="5"/>
  <c r="D108" i="5"/>
  <c r="E108" i="5"/>
  <c r="F108" i="5"/>
  <c r="D109" i="5"/>
  <c r="E109" i="5"/>
  <c r="F109" i="5"/>
  <c r="D110" i="5"/>
  <c r="E110" i="5"/>
  <c r="F110" i="5"/>
  <c r="D111" i="5"/>
  <c r="E111" i="5"/>
  <c r="F111" i="5"/>
  <c r="D112" i="5"/>
  <c r="E112" i="5"/>
  <c r="F112" i="5"/>
  <c r="D113" i="5"/>
  <c r="E113" i="5"/>
  <c r="F113" i="5"/>
  <c r="D114" i="5"/>
  <c r="E114" i="5"/>
  <c r="F114" i="5"/>
  <c r="D115" i="5"/>
  <c r="E115" i="5"/>
  <c r="F115" i="5"/>
  <c r="D116" i="5"/>
  <c r="E116" i="5"/>
  <c r="F116" i="5"/>
  <c r="D117" i="5"/>
  <c r="E117" i="5"/>
  <c r="F117" i="5"/>
  <c r="D118" i="5"/>
  <c r="E118" i="5"/>
  <c r="F118" i="5"/>
  <c r="D119" i="5"/>
  <c r="E119" i="5"/>
  <c r="F119" i="5"/>
  <c r="D120" i="5"/>
  <c r="E120" i="5"/>
  <c r="F120" i="5"/>
  <c r="D121" i="5"/>
  <c r="E121" i="5"/>
  <c r="F121" i="5"/>
  <c r="D122" i="5"/>
  <c r="E122" i="5"/>
  <c r="F122" i="5"/>
  <c r="D123" i="5"/>
  <c r="E123" i="5"/>
  <c r="F123" i="5"/>
  <c r="D124" i="5"/>
  <c r="E124" i="5"/>
  <c r="F124" i="5"/>
  <c r="D125" i="5"/>
  <c r="E125" i="5"/>
  <c r="F125" i="5"/>
  <c r="D126" i="5"/>
  <c r="E126" i="5"/>
  <c r="F126" i="5"/>
  <c r="D127" i="5"/>
  <c r="E127" i="5"/>
  <c r="F127" i="5"/>
  <c r="D128" i="5"/>
  <c r="E128" i="5"/>
  <c r="F128" i="5"/>
  <c r="D129" i="5"/>
  <c r="E129" i="5"/>
  <c r="F129" i="5"/>
  <c r="D130" i="5"/>
  <c r="E130" i="5"/>
  <c r="F130" i="5"/>
  <c r="D131" i="5"/>
  <c r="E131" i="5"/>
  <c r="F131" i="5"/>
  <c r="D132" i="5"/>
  <c r="E132" i="5"/>
  <c r="F132" i="5"/>
  <c r="D133" i="5"/>
  <c r="E133" i="5"/>
  <c r="F133" i="5"/>
  <c r="D134" i="5"/>
  <c r="E134" i="5"/>
  <c r="F134"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02" i="5"/>
  <c r="D99" i="5"/>
  <c r="E99" i="5"/>
  <c r="F99" i="5"/>
  <c r="D100" i="5"/>
  <c r="E100" i="5"/>
  <c r="F100" i="5"/>
  <c r="D101" i="5"/>
  <c r="E101" i="5"/>
  <c r="F101" i="5"/>
  <c r="C100" i="5"/>
  <c r="C101" i="5"/>
  <c r="C99" i="5"/>
  <c r="D95" i="5"/>
  <c r="E95" i="5"/>
  <c r="F95" i="5"/>
  <c r="D96" i="5"/>
  <c r="E96" i="5"/>
  <c r="F96" i="5"/>
  <c r="D97" i="5"/>
  <c r="E97" i="5"/>
  <c r="F97" i="5"/>
  <c r="D98" i="5"/>
  <c r="E98" i="5"/>
  <c r="F98" i="5"/>
  <c r="C96" i="5"/>
  <c r="C97" i="5"/>
  <c r="C98" i="5"/>
  <c r="C95" i="5"/>
  <c r="D94" i="5"/>
  <c r="E94" i="5"/>
  <c r="F94" i="5"/>
  <c r="C94" i="5"/>
  <c r="D89" i="5"/>
  <c r="E89" i="5"/>
  <c r="F89" i="5"/>
  <c r="D90" i="5"/>
  <c r="E90" i="5"/>
  <c r="F90" i="5"/>
  <c r="D91" i="5"/>
  <c r="E91" i="5"/>
  <c r="F91" i="5"/>
  <c r="D92" i="5"/>
  <c r="E92" i="5"/>
  <c r="F92" i="5"/>
  <c r="D93" i="5"/>
  <c r="E93" i="5"/>
  <c r="F93" i="5"/>
  <c r="C90" i="5"/>
  <c r="C91" i="5"/>
  <c r="C92" i="5"/>
  <c r="C93" i="5"/>
  <c r="C89" i="5"/>
  <c r="D81" i="5"/>
  <c r="E81" i="5"/>
  <c r="F81" i="5"/>
  <c r="D82" i="5"/>
  <c r="E82" i="5"/>
  <c r="F82" i="5"/>
  <c r="D83" i="5"/>
  <c r="E83" i="5"/>
  <c r="F83" i="5"/>
  <c r="D84" i="5"/>
  <c r="E84" i="5"/>
  <c r="F84" i="5"/>
  <c r="D85" i="5"/>
  <c r="E85" i="5"/>
  <c r="F85" i="5"/>
  <c r="D86" i="5"/>
  <c r="E86" i="5"/>
  <c r="F86" i="5"/>
  <c r="D87" i="5"/>
  <c r="E87" i="5"/>
  <c r="F87" i="5"/>
  <c r="D88" i="5"/>
  <c r="E88" i="5"/>
  <c r="F88" i="5"/>
  <c r="C82" i="5"/>
  <c r="C83" i="5"/>
  <c r="C84" i="5"/>
  <c r="C85" i="5"/>
  <c r="C86" i="5"/>
  <c r="C87" i="5"/>
  <c r="C88" i="5"/>
  <c r="C81" i="5"/>
  <c r="D75" i="5"/>
  <c r="E75" i="5"/>
  <c r="F75" i="5"/>
  <c r="D76" i="5"/>
  <c r="E76" i="5"/>
  <c r="F76" i="5"/>
  <c r="D77" i="5"/>
  <c r="E77" i="5"/>
  <c r="F77" i="5"/>
  <c r="D78" i="5"/>
  <c r="E78" i="5"/>
  <c r="F78" i="5"/>
  <c r="D79" i="5"/>
  <c r="E79" i="5"/>
  <c r="F79" i="5"/>
  <c r="D80" i="5"/>
  <c r="E80" i="5"/>
  <c r="F80" i="5"/>
  <c r="C76" i="5"/>
  <c r="C77" i="5"/>
  <c r="C78" i="5"/>
  <c r="C79" i="5"/>
  <c r="C80" i="5"/>
  <c r="C75" i="5"/>
  <c r="D67" i="5"/>
  <c r="E67" i="5"/>
  <c r="F67" i="5"/>
  <c r="D68" i="5"/>
  <c r="E68" i="5"/>
  <c r="F68" i="5"/>
  <c r="D69" i="5"/>
  <c r="E69" i="5"/>
  <c r="F69" i="5"/>
  <c r="D70" i="5"/>
  <c r="E70" i="5"/>
  <c r="F70" i="5"/>
  <c r="D71" i="5"/>
  <c r="E71" i="5"/>
  <c r="F71" i="5"/>
  <c r="D72" i="5"/>
  <c r="E72" i="5"/>
  <c r="F72" i="5"/>
  <c r="D73" i="5"/>
  <c r="E73" i="5"/>
  <c r="F73" i="5"/>
  <c r="D74" i="5"/>
  <c r="E74" i="5"/>
  <c r="F74" i="5"/>
  <c r="C68" i="5"/>
  <c r="C69" i="5"/>
  <c r="C70" i="5"/>
  <c r="C71" i="5"/>
  <c r="C72" i="5"/>
  <c r="C73" i="5"/>
  <c r="C74" i="5"/>
  <c r="C67" i="5"/>
  <c r="D61" i="5"/>
  <c r="E61" i="5"/>
  <c r="F61" i="5"/>
  <c r="D62" i="5"/>
  <c r="E62" i="5"/>
  <c r="F62" i="5"/>
  <c r="D63" i="5"/>
  <c r="E63" i="5"/>
  <c r="F63" i="5"/>
  <c r="D64" i="5"/>
  <c r="E64" i="5"/>
  <c r="F64" i="5"/>
  <c r="D65" i="5"/>
  <c r="E65" i="5"/>
  <c r="F65" i="5"/>
  <c r="D66" i="5"/>
  <c r="E66" i="5"/>
  <c r="F66" i="5"/>
  <c r="C62" i="5"/>
  <c r="C63" i="5"/>
  <c r="C64" i="5"/>
  <c r="C65" i="5"/>
  <c r="C66" i="5"/>
  <c r="C61" i="5"/>
  <c r="D55" i="5"/>
  <c r="E55" i="5"/>
  <c r="F55" i="5"/>
  <c r="D56" i="5"/>
  <c r="E56" i="5"/>
  <c r="F56" i="5"/>
  <c r="D57" i="5"/>
  <c r="E57" i="5"/>
  <c r="F57" i="5"/>
  <c r="D58" i="5"/>
  <c r="E58" i="5"/>
  <c r="F58" i="5"/>
  <c r="D59" i="5"/>
  <c r="E59" i="5"/>
  <c r="F59" i="5"/>
  <c r="D60" i="5"/>
  <c r="E60" i="5"/>
  <c r="F60" i="5"/>
  <c r="C56" i="5"/>
  <c r="C57" i="5"/>
  <c r="C58" i="5"/>
  <c r="C59" i="5"/>
  <c r="C60" i="5"/>
  <c r="C55" i="5"/>
  <c r="D49" i="5"/>
  <c r="E49" i="5"/>
  <c r="F49" i="5"/>
  <c r="D50" i="5"/>
  <c r="E50" i="5"/>
  <c r="F50" i="5"/>
  <c r="D51" i="5"/>
  <c r="E51" i="5"/>
  <c r="F51" i="5"/>
  <c r="D52" i="5"/>
  <c r="E52" i="5"/>
  <c r="F52" i="5"/>
  <c r="D53" i="5"/>
  <c r="E53" i="5"/>
  <c r="F53" i="5"/>
  <c r="D54" i="5"/>
  <c r="E54" i="5"/>
  <c r="F54" i="5"/>
  <c r="C50" i="5"/>
  <c r="C51" i="5"/>
  <c r="C52" i="5"/>
  <c r="C53" i="5"/>
  <c r="C54" i="5"/>
  <c r="C49" i="5"/>
  <c r="D37" i="5"/>
  <c r="E37" i="5"/>
  <c r="F37" i="5"/>
  <c r="D38" i="5"/>
  <c r="E38" i="5"/>
  <c r="F38" i="5"/>
  <c r="D39" i="5"/>
  <c r="E39" i="5"/>
  <c r="F39" i="5"/>
  <c r="D40" i="5"/>
  <c r="E40" i="5"/>
  <c r="F40" i="5"/>
  <c r="D41" i="5"/>
  <c r="E41" i="5"/>
  <c r="F41" i="5"/>
  <c r="D42" i="5"/>
  <c r="E42" i="5"/>
  <c r="F42" i="5"/>
  <c r="D43" i="5"/>
  <c r="E43" i="5"/>
  <c r="F43" i="5"/>
  <c r="D44" i="5"/>
  <c r="E44" i="5"/>
  <c r="F44" i="5"/>
  <c r="D45" i="5"/>
  <c r="E45" i="5"/>
  <c r="F45" i="5"/>
  <c r="D46" i="5"/>
  <c r="E46" i="5"/>
  <c r="F46" i="5"/>
  <c r="D47" i="5"/>
  <c r="E47" i="5"/>
  <c r="F47" i="5"/>
  <c r="D48" i="5"/>
  <c r="E48" i="5"/>
  <c r="F48" i="5"/>
  <c r="C38" i="5"/>
  <c r="C39" i="5"/>
  <c r="C40" i="5"/>
  <c r="C41" i="5"/>
  <c r="C42" i="5"/>
  <c r="C43" i="5"/>
  <c r="C44" i="5"/>
  <c r="C45" i="5"/>
  <c r="C46" i="5"/>
  <c r="C47" i="5"/>
  <c r="C48" i="5"/>
  <c r="C37" i="5"/>
  <c r="D36" i="5"/>
  <c r="E36" i="5"/>
  <c r="F36" i="5"/>
  <c r="C36" i="5"/>
  <c r="D28" i="5"/>
  <c r="E28" i="5"/>
  <c r="F28" i="5"/>
  <c r="D29" i="5"/>
  <c r="E29" i="5"/>
  <c r="F29" i="5"/>
  <c r="D30" i="5"/>
  <c r="E30" i="5"/>
  <c r="F30" i="5"/>
  <c r="D31" i="5"/>
  <c r="E31" i="5"/>
  <c r="F31" i="5"/>
  <c r="D32" i="5"/>
  <c r="E32" i="5"/>
  <c r="F32" i="5"/>
  <c r="D33" i="5"/>
  <c r="E33" i="5"/>
  <c r="F33" i="5"/>
  <c r="D34" i="5"/>
  <c r="E34" i="5"/>
  <c r="F34" i="5"/>
  <c r="D35" i="5"/>
  <c r="E35" i="5"/>
  <c r="F35" i="5"/>
  <c r="C29" i="5"/>
  <c r="C30" i="5"/>
  <c r="C31" i="5"/>
  <c r="C32" i="5"/>
  <c r="C33" i="5"/>
  <c r="C34" i="5"/>
  <c r="C35" i="5"/>
  <c r="C28" i="5"/>
  <c r="D23" i="5"/>
  <c r="E23" i="5"/>
  <c r="F23" i="5"/>
  <c r="D24" i="5"/>
  <c r="E24" i="5"/>
  <c r="F24" i="5"/>
  <c r="D25" i="5"/>
  <c r="E25" i="5"/>
  <c r="F25" i="5"/>
  <c r="D26" i="5"/>
  <c r="E26" i="5"/>
  <c r="F26" i="5"/>
  <c r="D27" i="5"/>
  <c r="E27" i="5"/>
  <c r="F27" i="5"/>
  <c r="C24" i="5"/>
  <c r="C25" i="5"/>
  <c r="C26" i="5"/>
  <c r="C27" i="5"/>
  <c r="C23" i="5"/>
  <c r="D20" i="5"/>
  <c r="E20" i="5"/>
  <c r="F20" i="5"/>
  <c r="D21" i="5"/>
  <c r="E21" i="5"/>
  <c r="F21" i="5"/>
  <c r="D22" i="5"/>
  <c r="E22" i="5"/>
  <c r="F22" i="5"/>
  <c r="C21" i="5"/>
  <c r="C22" i="5"/>
  <c r="C20" i="5"/>
  <c r="D17" i="5"/>
  <c r="E17" i="5"/>
  <c r="F17" i="5"/>
  <c r="D18" i="5"/>
  <c r="E18" i="5"/>
  <c r="F18" i="5"/>
  <c r="D19" i="5"/>
  <c r="E19" i="5"/>
  <c r="F19" i="5"/>
  <c r="C18" i="5"/>
  <c r="C19" i="5"/>
  <c r="C17" i="5"/>
  <c r="D14" i="5"/>
  <c r="E14" i="5"/>
  <c r="F14" i="5"/>
  <c r="D15" i="5"/>
  <c r="E15" i="5"/>
  <c r="F15" i="5"/>
  <c r="D16" i="5"/>
  <c r="E16" i="5"/>
  <c r="F16" i="5"/>
  <c r="C15" i="5"/>
  <c r="C16" i="5"/>
  <c r="C14" i="5"/>
  <c r="D11" i="5"/>
  <c r="E11" i="5"/>
  <c r="F11" i="5"/>
  <c r="D12" i="5"/>
  <c r="E12" i="5"/>
  <c r="F12" i="5"/>
  <c r="D13" i="5"/>
  <c r="E13" i="5"/>
  <c r="F13" i="5"/>
  <c r="C12" i="5"/>
  <c r="C13" i="5"/>
  <c r="C11" i="5"/>
  <c r="C6" i="5"/>
  <c r="D6" i="5"/>
  <c r="E6" i="5"/>
  <c r="F6" i="5"/>
  <c r="C7" i="5"/>
  <c r="D7" i="5"/>
  <c r="E7" i="5"/>
  <c r="F7" i="5"/>
  <c r="C8" i="5"/>
  <c r="D8" i="5"/>
  <c r="E8" i="5"/>
  <c r="F8" i="5"/>
  <c r="C9" i="5"/>
  <c r="D9" i="5"/>
  <c r="E9" i="5"/>
  <c r="F9" i="5"/>
  <c r="C10" i="5"/>
  <c r="D10" i="5"/>
  <c r="E10" i="5"/>
  <c r="F10" i="5"/>
  <c r="D5" i="5"/>
  <c r="E5" i="5"/>
  <c r="F5" i="5"/>
  <c r="C5" i="5"/>
  <c r="D4" i="5"/>
  <c r="E4" i="5"/>
  <c r="F4" i="5"/>
  <c r="C4" i="5"/>
  <c r="G27" i="6"/>
  <c r="H27" i="6"/>
  <c r="I27" i="6"/>
  <c r="J27" i="6"/>
  <c r="G26" i="6"/>
  <c r="H26" i="6"/>
  <c r="I26" i="6"/>
  <c r="J26" i="6"/>
  <c r="G25" i="6"/>
  <c r="H25" i="6"/>
  <c r="I25" i="6"/>
  <c r="J25" i="6"/>
  <c r="G24" i="6"/>
  <c r="H24" i="6"/>
  <c r="I24" i="6"/>
  <c r="J24" i="6"/>
  <c r="G23" i="6"/>
  <c r="H23" i="6"/>
  <c r="I23" i="6"/>
  <c r="J23" i="6"/>
  <c r="G22" i="6"/>
  <c r="H22" i="6"/>
  <c r="I22" i="6"/>
  <c r="J22" i="6"/>
  <c r="N22" i="6"/>
  <c r="G21" i="6"/>
  <c r="H21" i="6"/>
  <c r="I21" i="6"/>
  <c r="J21" i="6"/>
  <c r="G20" i="6"/>
  <c r="H20" i="6"/>
  <c r="I20" i="6"/>
  <c r="J20" i="6"/>
  <c r="G19" i="6"/>
  <c r="H19" i="6"/>
  <c r="I19" i="6"/>
  <c r="J19" i="6"/>
  <c r="G18" i="6"/>
  <c r="H18" i="6"/>
  <c r="I18" i="6"/>
  <c r="J18" i="6"/>
  <c r="G17" i="6"/>
  <c r="H17" i="6"/>
  <c r="I17" i="6"/>
  <c r="J17" i="6"/>
  <c r="G16" i="6"/>
  <c r="H16" i="6"/>
  <c r="I16" i="6"/>
  <c r="J16" i="6"/>
  <c r="G15" i="6"/>
  <c r="H15" i="6"/>
  <c r="I15" i="6"/>
  <c r="J15" i="6"/>
  <c r="G14" i="6"/>
  <c r="H14" i="6"/>
  <c r="I14" i="6"/>
  <c r="J14" i="6"/>
  <c r="G13" i="6"/>
  <c r="H13" i="6"/>
  <c r="I13" i="6"/>
  <c r="J13" i="6"/>
  <c r="G12" i="6"/>
  <c r="H12" i="6"/>
  <c r="I12" i="6"/>
  <c r="J12" i="6"/>
  <c r="G11" i="6"/>
  <c r="H11" i="6"/>
  <c r="I11" i="6"/>
  <c r="J11" i="6"/>
  <c r="G10" i="6"/>
  <c r="H10" i="6"/>
  <c r="I10" i="6"/>
  <c r="J10" i="6"/>
  <c r="G9" i="6"/>
  <c r="H9" i="6"/>
  <c r="I9" i="6"/>
  <c r="J9" i="6"/>
  <c r="G8" i="6"/>
  <c r="H8" i="6"/>
  <c r="I8" i="6"/>
  <c r="J8" i="6"/>
  <c r="G7" i="6"/>
  <c r="H7" i="6"/>
  <c r="I7" i="6"/>
  <c r="J7" i="6"/>
  <c r="G6" i="6"/>
  <c r="H6" i="6"/>
  <c r="I6" i="6"/>
  <c r="J6" i="6"/>
  <c r="G5" i="6"/>
  <c r="H5" i="6"/>
  <c r="I5" i="6"/>
  <c r="J5" i="6"/>
  <c r="S4" i="5" l="1"/>
  <c r="O4" i="5"/>
  <c r="V9" i="5"/>
  <c r="R9" i="5"/>
  <c r="V6" i="5"/>
  <c r="R6" i="5"/>
  <c r="U13" i="5"/>
  <c r="Q13" i="5"/>
  <c r="T12" i="5"/>
  <c r="P12" i="5"/>
  <c r="S11" i="5"/>
  <c r="O11" i="5"/>
  <c r="S14" i="5"/>
  <c r="O14" i="5"/>
  <c r="P21" i="5"/>
  <c r="T21" i="5"/>
  <c r="S20" i="5"/>
  <c r="O20" i="5"/>
  <c r="S27" i="5"/>
  <c r="O27" i="5"/>
  <c r="V26" i="5"/>
  <c r="R26" i="5"/>
  <c r="S23" i="5"/>
  <c r="O23" i="5"/>
  <c r="T33" i="5"/>
  <c r="P33" i="5"/>
  <c r="Q30" i="5"/>
  <c r="U30" i="5"/>
  <c r="P29" i="5"/>
  <c r="T29" i="5"/>
  <c r="S28" i="5"/>
  <c r="O28" i="5"/>
  <c r="V48" i="5"/>
  <c r="R48" i="5"/>
  <c r="T46" i="5"/>
  <c r="P46" i="5"/>
  <c r="U43" i="5"/>
  <c r="Q43" i="5"/>
  <c r="T38" i="5"/>
  <c r="P38" i="5"/>
  <c r="T54" i="5"/>
  <c r="P54" i="5"/>
  <c r="R52" i="5"/>
  <c r="V52" i="5"/>
  <c r="U51" i="5"/>
  <c r="Q51" i="5"/>
  <c r="S49" i="5"/>
  <c r="O49" i="5"/>
  <c r="S59" i="5"/>
  <c r="O59" i="5"/>
  <c r="U57" i="5"/>
  <c r="Q57" i="5"/>
  <c r="T56" i="5"/>
  <c r="P56" i="5"/>
  <c r="S55" i="5"/>
  <c r="O55" i="5"/>
  <c r="T66" i="5"/>
  <c r="P66" i="5"/>
  <c r="V64" i="5"/>
  <c r="R64" i="5"/>
  <c r="S67" i="5"/>
  <c r="O67" i="5"/>
  <c r="V74" i="5"/>
  <c r="R74" i="5"/>
  <c r="T72" i="5"/>
  <c r="P72" i="5"/>
  <c r="U69" i="5"/>
  <c r="Q69" i="5"/>
  <c r="T80" i="5"/>
  <c r="P80" i="5"/>
  <c r="U77" i="5"/>
  <c r="Q77" i="5"/>
  <c r="U87" i="5"/>
  <c r="Q87" i="5"/>
  <c r="S85" i="5"/>
  <c r="O85" i="5"/>
  <c r="R84" i="5"/>
  <c r="V84" i="5"/>
  <c r="P82" i="5"/>
  <c r="T82" i="5"/>
  <c r="U91" i="5"/>
  <c r="Q91" i="5"/>
  <c r="T90" i="5"/>
  <c r="P90" i="5"/>
  <c r="O94" i="5"/>
  <c r="S94" i="5"/>
  <c r="U97" i="5"/>
  <c r="Q97" i="5"/>
  <c r="S95" i="5"/>
  <c r="O95" i="5"/>
  <c r="T100" i="5"/>
  <c r="P100" i="5"/>
  <c r="O134" i="5"/>
  <c r="S134" i="5"/>
  <c r="Q132" i="5"/>
  <c r="U132" i="5"/>
  <c r="S130" i="5"/>
  <c r="O130" i="5"/>
  <c r="R129" i="5"/>
  <c r="V129" i="5"/>
  <c r="T127" i="5"/>
  <c r="P127" i="5"/>
  <c r="T123" i="5"/>
  <c r="P123" i="5"/>
  <c r="T119" i="5"/>
  <c r="P119" i="5"/>
  <c r="T115" i="5"/>
  <c r="P115" i="5"/>
  <c r="U112" i="5"/>
  <c r="Q112" i="5"/>
  <c r="O110" i="5"/>
  <c r="S110" i="5"/>
  <c r="R109" i="5"/>
  <c r="V109" i="5"/>
  <c r="T107" i="5"/>
  <c r="P107" i="5"/>
  <c r="U104" i="5"/>
  <c r="Q104" i="5"/>
  <c r="V138" i="5"/>
  <c r="R138" i="5"/>
  <c r="T136" i="5"/>
  <c r="P136" i="5"/>
  <c r="U141" i="5"/>
  <c r="Q141" i="5"/>
  <c r="R147" i="5"/>
  <c r="V147" i="5"/>
  <c r="S152" i="5"/>
  <c r="O152" i="5"/>
  <c r="T155" i="5"/>
  <c r="P155" i="5"/>
  <c r="U158" i="5"/>
  <c r="Q158" i="5"/>
  <c r="O159" i="5"/>
  <c r="S159" i="5"/>
  <c r="U165" i="5"/>
  <c r="Q165" i="5"/>
  <c r="T164" i="5"/>
  <c r="P164" i="5"/>
  <c r="O163" i="5"/>
  <c r="S163" i="5"/>
  <c r="R5" i="5"/>
  <c r="V5" i="5"/>
  <c r="U9" i="5"/>
  <c r="Q9" i="5"/>
  <c r="R11" i="5"/>
  <c r="V11" i="5"/>
  <c r="T16" i="5"/>
  <c r="P16" i="5"/>
  <c r="S18" i="5"/>
  <c r="O18" i="5"/>
  <c r="S21" i="5"/>
  <c r="O21" i="5"/>
  <c r="P25" i="5"/>
  <c r="T25" i="5"/>
  <c r="S33" i="5"/>
  <c r="O33" i="5"/>
  <c r="V32" i="5"/>
  <c r="R32" i="5"/>
  <c r="U31" i="5"/>
  <c r="Q31" i="5"/>
  <c r="U48" i="5"/>
  <c r="Q48" i="5"/>
  <c r="U44" i="5"/>
  <c r="Q44" i="5"/>
  <c r="S42" i="5"/>
  <c r="O42" i="5"/>
  <c r="V41" i="5"/>
  <c r="R41" i="5"/>
  <c r="P39" i="5"/>
  <c r="T39" i="5"/>
  <c r="S38" i="5"/>
  <c r="O38" i="5"/>
  <c r="S54" i="5"/>
  <c r="O54" i="5"/>
  <c r="R53" i="5"/>
  <c r="V53" i="5"/>
  <c r="T51" i="5"/>
  <c r="P51" i="5"/>
  <c r="S60" i="5"/>
  <c r="O60" i="5"/>
  <c r="R59" i="5"/>
  <c r="V59" i="5"/>
  <c r="Q64" i="5"/>
  <c r="U64" i="5"/>
  <c r="T63" i="5"/>
  <c r="P63" i="5"/>
  <c r="S62" i="5"/>
  <c r="O62" i="5"/>
  <c r="U74" i="5"/>
  <c r="Q74" i="5"/>
  <c r="U70" i="5"/>
  <c r="Q70" i="5"/>
  <c r="S80" i="5"/>
  <c r="O80" i="5"/>
  <c r="R79" i="5"/>
  <c r="V79" i="5"/>
  <c r="S86" i="5"/>
  <c r="O86" i="5"/>
  <c r="R85" i="5"/>
  <c r="V85" i="5"/>
  <c r="S82" i="5"/>
  <c r="O82" i="5"/>
  <c r="U92" i="5"/>
  <c r="Q92" i="5"/>
  <c r="T97" i="5"/>
  <c r="P97" i="5"/>
  <c r="S96" i="5"/>
  <c r="O96" i="5"/>
  <c r="R95" i="5"/>
  <c r="V95" i="5"/>
  <c r="T101" i="5"/>
  <c r="P101" i="5"/>
  <c r="V134" i="5"/>
  <c r="R134" i="5"/>
  <c r="O131" i="5"/>
  <c r="S131" i="5"/>
  <c r="V130" i="5"/>
  <c r="R130" i="5"/>
  <c r="S127" i="5"/>
  <c r="O127" i="5"/>
  <c r="V126" i="5"/>
  <c r="R126" i="5"/>
  <c r="T124" i="5"/>
  <c r="P124" i="5"/>
  <c r="T120" i="5"/>
  <c r="P120" i="5"/>
  <c r="U117" i="5"/>
  <c r="Q117" i="5"/>
  <c r="T116" i="5"/>
  <c r="P116" i="5"/>
  <c r="U113" i="5"/>
  <c r="Q113" i="5"/>
  <c r="V110" i="5"/>
  <c r="R110" i="5"/>
  <c r="U105" i="5"/>
  <c r="Q105" i="5"/>
  <c r="S136" i="5"/>
  <c r="O136" i="5"/>
  <c r="R143" i="5"/>
  <c r="V143" i="5"/>
  <c r="S140" i="5"/>
  <c r="O140" i="5"/>
  <c r="O145" i="5"/>
  <c r="S145" i="5"/>
  <c r="R148" i="5"/>
  <c r="V148" i="5"/>
  <c r="S5" i="5"/>
  <c r="O5" i="5"/>
  <c r="V10" i="5"/>
  <c r="R10" i="5"/>
  <c r="V8" i="5"/>
  <c r="R8" i="5"/>
  <c r="V7" i="5"/>
  <c r="R7" i="5"/>
  <c r="Q16" i="5"/>
  <c r="U16" i="5"/>
  <c r="P15" i="5"/>
  <c r="T15" i="5"/>
  <c r="U19" i="5"/>
  <c r="Q19" i="5"/>
  <c r="P18" i="5"/>
  <c r="T18" i="5"/>
  <c r="S17" i="5"/>
  <c r="O17" i="5"/>
  <c r="Q22" i="5"/>
  <c r="U22" i="5"/>
  <c r="U25" i="5"/>
  <c r="Q25" i="5"/>
  <c r="T24" i="5"/>
  <c r="P24" i="5"/>
  <c r="R35" i="5"/>
  <c r="V35" i="5"/>
  <c r="U34" i="5"/>
  <c r="Q34" i="5"/>
  <c r="S32" i="5"/>
  <c r="O32" i="5"/>
  <c r="R31" i="5"/>
  <c r="V31" i="5"/>
  <c r="S36" i="5"/>
  <c r="O36" i="5"/>
  <c r="U47" i="5"/>
  <c r="Q47" i="5"/>
  <c r="S45" i="5"/>
  <c r="O45" i="5"/>
  <c r="R44" i="5"/>
  <c r="V44" i="5"/>
  <c r="T42" i="5"/>
  <c r="P42" i="5"/>
  <c r="S41" i="5"/>
  <c r="O41" i="5"/>
  <c r="R40" i="5"/>
  <c r="V40" i="5"/>
  <c r="Q39" i="5"/>
  <c r="U39" i="5"/>
  <c r="S37" i="5"/>
  <c r="O37" i="5"/>
  <c r="S53" i="5"/>
  <c r="O53" i="5"/>
  <c r="P50" i="5"/>
  <c r="T50" i="5"/>
  <c r="T60" i="5"/>
  <c r="P60" i="5"/>
  <c r="V58" i="5"/>
  <c r="R58" i="5"/>
  <c r="S65" i="5"/>
  <c r="O65" i="5"/>
  <c r="U63" i="5"/>
  <c r="Q63" i="5"/>
  <c r="T62" i="5"/>
  <c r="P62" i="5"/>
  <c r="S61" i="5"/>
  <c r="O61" i="5"/>
  <c r="S74" i="5"/>
  <c r="O74" i="5"/>
  <c r="S73" i="5"/>
  <c r="O73" i="5"/>
  <c r="S72" i="5"/>
  <c r="O72" i="5"/>
  <c r="S71" i="5"/>
  <c r="O71" i="5"/>
  <c r="S70" i="5"/>
  <c r="O70" i="5"/>
  <c r="S69" i="5"/>
  <c r="O69" i="5"/>
  <c r="S68" i="5"/>
  <c r="O68" i="5"/>
  <c r="U73" i="5"/>
  <c r="Q73" i="5"/>
  <c r="V70" i="5"/>
  <c r="R70" i="5"/>
  <c r="T68" i="5"/>
  <c r="P68" i="5"/>
  <c r="S79" i="5"/>
  <c r="O79" i="5"/>
  <c r="V78" i="5"/>
  <c r="R78" i="5"/>
  <c r="T76" i="5"/>
  <c r="P76" i="5"/>
  <c r="S75" i="5"/>
  <c r="O75" i="5"/>
  <c r="R88" i="5"/>
  <c r="V88" i="5"/>
  <c r="T86" i="5"/>
  <c r="P86" i="5"/>
  <c r="U83" i="5"/>
  <c r="Q83" i="5"/>
  <c r="S81" i="5"/>
  <c r="O81" i="5"/>
  <c r="S93" i="5"/>
  <c r="O93" i="5"/>
  <c r="R92" i="5"/>
  <c r="V92" i="5"/>
  <c r="O89" i="5"/>
  <c r="S89" i="5"/>
  <c r="V98" i="5"/>
  <c r="R98" i="5"/>
  <c r="T96" i="5"/>
  <c r="P96" i="5"/>
  <c r="U101" i="5"/>
  <c r="Q101" i="5"/>
  <c r="S99" i="5"/>
  <c r="O99" i="5"/>
  <c r="R133" i="5"/>
  <c r="V133" i="5"/>
  <c r="T131" i="5"/>
  <c r="P131" i="5"/>
  <c r="U128" i="5"/>
  <c r="Q128" i="5"/>
  <c r="O126" i="5"/>
  <c r="S126" i="5"/>
  <c r="R125" i="5"/>
  <c r="V125" i="5"/>
  <c r="U124" i="5"/>
  <c r="Q124" i="5"/>
  <c r="S122" i="5"/>
  <c r="O122" i="5"/>
  <c r="R121" i="5"/>
  <c r="V121" i="5"/>
  <c r="U120" i="5"/>
  <c r="Q120" i="5"/>
  <c r="O118" i="5"/>
  <c r="S118" i="5"/>
  <c r="R117" i="5"/>
  <c r="V117" i="5"/>
  <c r="U116" i="5"/>
  <c r="Q116" i="5"/>
  <c r="S114" i="5"/>
  <c r="O114" i="5"/>
  <c r="R113" i="5"/>
  <c r="V113" i="5"/>
  <c r="T111" i="5"/>
  <c r="P111" i="5"/>
  <c r="U108" i="5"/>
  <c r="Q108" i="5"/>
  <c r="S106" i="5"/>
  <c r="O106" i="5"/>
  <c r="R105" i="5"/>
  <c r="V105" i="5"/>
  <c r="T103" i="5"/>
  <c r="P103" i="5"/>
  <c r="O102" i="5"/>
  <c r="S102" i="5"/>
  <c r="U137" i="5"/>
  <c r="Q137" i="5"/>
  <c r="S135" i="5"/>
  <c r="O135" i="5"/>
  <c r="O143" i="5"/>
  <c r="S143" i="5"/>
  <c r="V142" i="5"/>
  <c r="R142" i="5"/>
  <c r="T140" i="5"/>
  <c r="P140" i="5"/>
  <c r="O139" i="5"/>
  <c r="S139" i="5"/>
  <c r="U146" i="5"/>
  <c r="Q146" i="5"/>
  <c r="T145" i="5"/>
  <c r="P145" i="5"/>
  <c r="S144" i="5"/>
  <c r="O144" i="5"/>
  <c r="R151" i="5"/>
  <c r="V151" i="5"/>
  <c r="U150" i="5"/>
  <c r="Q150" i="5"/>
  <c r="T149" i="5"/>
  <c r="P149" i="5"/>
  <c r="S148" i="5"/>
  <c r="O148" i="5"/>
  <c r="S153" i="5"/>
  <c r="O153" i="5"/>
  <c r="O154" i="5"/>
  <c r="S154" i="5"/>
  <c r="T157" i="5"/>
  <c r="P157" i="5"/>
  <c r="S156" i="5"/>
  <c r="O156" i="5"/>
  <c r="S160" i="5"/>
  <c r="O160" i="5"/>
  <c r="O161" i="5"/>
  <c r="S161" i="5"/>
  <c r="V162" i="5"/>
  <c r="R162" i="5"/>
  <c r="V166" i="5"/>
  <c r="R166" i="5"/>
  <c r="V4" i="5"/>
  <c r="R4" i="5"/>
  <c r="Q10" i="5"/>
  <c r="U10" i="5"/>
  <c r="U8" i="5"/>
  <c r="Q8" i="5"/>
  <c r="Q7" i="5"/>
  <c r="U7" i="5"/>
  <c r="Q6" i="5"/>
  <c r="U6" i="5"/>
  <c r="P13" i="5"/>
  <c r="T13" i="5"/>
  <c r="S12" i="5"/>
  <c r="O12" i="5"/>
  <c r="S15" i="5"/>
  <c r="O15" i="5"/>
  <c r="V14" i="5"/>
  <c r="R14" i="5"/>
  <c r="P19" i="5"/>
  <c r="T19" i="5"/>
  <c r="V17" i="5"/>
  <c r="R17" i="5"/>
  <c r="P22" i="5"/>
  <c r="T22" i="5"/>
  <c r="V20" i="5"/>
  <c r="R20" i="5"/>
  <c r="R27" i="5"/>
  <c r="V27" i="5"/>
  <c r="Q26" i="5"/>
  <c r="U26" i="5"/>
  <c r="S24" i="5"/>
  <c r="O24" i="5"/>
  <c r="V23" i="5"/>
  <c r="R23" i="5"/>
  <c r="U35" i="5"/>
  <c r="Q35" i="5"/>
  <c r="T34" i="5"/>
  <c r="P34" i="5"/>
  <c r="P30" i="5"/>
  <c r="T30" i="5"/>
  <c r="S29" i="5"/>
  <c r="O29" i="5"/>
  <c r="R28" i="5"/>
  <c r="V28" i="5"/>
  <c r="R36" i="5"/>
  <c r="V36" i="5"/>
  <c r="T47" i="5"/>
  <c r="P47" i="5"/>
  <c r="S46" i="5"/>
  <c r="O46" i="5"/>
  <c r="R45" i="5"/>
  <c r="V45" i="5"/>
  <c r="P43" i="5"/>
  <c r="T43" i="5"/>
  <c r="U40" i="5"/>
  <c r="Q40" i="5"/>
  <c r="R37" i="5"/>
  <c r="V37" i="5"/>
  <c r="U52" i="5"/>
  <c r="Q52" i="5"/>
  <c r="S50" i="5"/>
  <c r="O50" i="5"/>
  <c r="R49" i="5"/>
  <c r="V49" i="5"/>
  <c r="U58" i="5"/>
  <c r="Q58" i="5"/>
  <c r="T57" i="5"/>
  <c r="P57" i="5"/>
  <c r="S56" i="5"/>
  <c r="O56" i="5"/>
  <c r="V55" i="5"/>
  <c r="R55" i="5"/>
  <c r="S66" i="5"/>
  <c r="O66" i="5"/>
  <c r="R65" i="5"/>
  <c r="V65" i="5"/>
  <c r="R61" i="5"/>
  <c r="V61" i="5"/>
  <c r="T73" i="5"/>
  <c r="P73" i="5"/>
  <c r="V71" i="5"/>
  <c r="R71" i="5"/>
  <c r="T69" i="5"/>
  <c r="P69" i="5"/>
  <c r="R67" i="5"/>
  <c r="V67" i="5"/>
  <c r="U78" i="5"/>
  <c r="Q78" i="5"/>
  <c r="T77" i="5"/>
  <c r="P77" i="5"/>
  <c r="S76" i="5"/>
  <c r="O76" i="5"/>
  <c r="R75" i="5"/>
  <c r="V75" i="5"/>
  <c r="U88" i="5"/>
  <c r="Q88" i="5"/>
  <c r="T87" i="5"/>
  <c r="P87" i="5"/>
  <c r="U84" i="5"/>
  <c r="Q84" i="5"/>
  <c r="T83" i="5"/>
  <c r="P83" i="5"/>
  <c r="R81" i="5"/>
  <c r="V81" i="5"/>
  <c r="R93" i="5"/>
  <c r="V93" i="5"/>
  <c r="T91" i="5"/>
  <c r="P91" i="5"/>
  <c r="S90" i="5"/>
  <c r="O90" i="5"/>
  <c r="R89" i="5"/>
  <c r="V89" i="5"/>
  <c r="V94" i="5"/>
  <c r="R94" i="5"/>
  <c r="U98" i="5"/>
  <c r="Q98" i="5"/>
  <c r="S100" i="5"/>
  <c r="O100" i="5"/>
  <c r="R99" i="5"/>
  <c r="V99" i="5"/>
  <c r="U133" i="5"/>
  <c r="Q133" i="5"/>
  <c r="T132" i="5"/>
  <c r="P132" i="5"/>
  <c r="U129" i="5"/>
  <c r="Q129" i="5"/>
  <c r="T128" i="5"/>
  <c r="P128" i="5"/>
  <c r="U125" i="5"/>
  <c r="Q125" i="5"/>
  <c r="S123" i="5"/>
  <c r="O123" i="5"/>
  <c r="V122" i="5"/>
  <c r="R122" i="5"/>
  <c r="U121" i="5"/>
  <c r="Q121" i="5"/>
  <c r="S119" i="5"/>
  <c r="O119" i="5"/>
  <c r="V118" i="5"/>
  <c r="R118" i="5"/>
  <c r="S115" i="5"/>
  <c r="O115" i="5"/>
  <c r="V114" i="5"/>
  <c r="R114" i="5"/>
  <c r="T112" i="5"/>
  <c r="P112" i="5"/>
  <c r="S111" i="5"/>
  <c r="O111" i="5"/>
  <c r="U109" i="5"/>
  <c r="Q109" i="5"/>
  <c r="T108" i="5"/>
  <c r="P108" i="5"/>
  <c r="S107" i="5"/>
  <c r="O107" i="5"/>
  <c r="V106" i="5"/>
  <c r="R106" i="5"/>
  <c r="T104" i="5"/>
  <c r="P104" i="5"/>
  <c r="S103" i="5"/>
  <c r="O103" i="5"/>
  <c r="V102" i="5"/>
  <c r="R102" i="5"/>
  <c r="U138" i="5"/>
  <c r="Q138" i="5"/>
  <c r="T137" i="5"/>
  <c r="P137" i="5"/>
  <c r="R135" i="5"/>
  <c r="V135" i="5"/>
  <c r="U142" i="5"/>
  <c r="Q142" i="5"/>
  <c r="T141" i="5"/>
  <c r="P141" i="5"/>
  <c r="R139" i="5"/>
  <c r="V139" i="5"/>
  <c r="U147" i="5"/>
  <c r="Q147" i="5"/>
  <c r="T146" i="5"/>
  <c r="P146" i="5"/>
  <c r="R144" i="5"/>
  <c r="V144" i="5"/>
  <c r="R152" i="5"/>
  <c r="V152" i="5"/>
  <c r="U151" i="5"/>
  <c r="Q151" i="5"/>
  <c r="T150" i="5"/>
  <c r="P150" i="5"/>
  <c r="S149" i="5"/>
  <c r="O149" i="5"/>
  <c r="R153" i="5"/>
  <c r="V153" i="5"/>
  <c r="O155" i="5"/>
  <c r="S155" i="5"/>
  <c r="V154" i="5"/>
  <c r="R154" i="5"/>
  <c r="T158" i="5"/>
  <c r="P158" i="5"/>
  <c r="S157" i="5"/>
  <c r="O157" i="5"/>
  <c r="R156" i="5"/>
  <c r="V156" i="5"/>
  <c r="R159" i="5"/>
  <c r="V159" i="5"/>
  <c r="R160" i="5"/>
  <c r="V160" i="5"/>
  <c r="R161" i="5"/>
  <c r="V161" i="5"/>
  <c r="U162" i="5"/>
  <c r="Q162" i="5"/>
  <c r="U166" i="5"/>
  <c r="Q166" i="5"/>
  <c r="T165" i="5"/>
  <c r="P165" i="5"/>
  <c r="S164" i="5"/>
  <c r="O164" i="5"/>
  <c r="R163" i="5"/>
  <c r="V163" i="5"/>
  <c r="T4" i="5"/>
  <c r="P4" i="5"/>
  <c r="P5" i="5"/>
  <c r="T5" i="5"/>
  <c r="S10" i="5"/>
  <c r="O10" i="5"/>
  <c r="S9" i="5"/>
  <c r="O9" i="5"/>
  <c r="S8" i="5"/>
  <c r="O8" i="5"/>
  <c r="S7" i="5"/>
  <c r="O7" i="5"/>
  <c r="S6" i="5"/>
  <c r="O6" i="5"/>
  <c r="V13" i="5"/>
  <c r="R13" i="5"/>
  <c r="U12" i="5"/>
  <c r="Q12" i="5"/>
  <c r="P11" i="5"/>
  <c r="T11" i="5"/>
  <c r="V16" i="5"/>
  <c r="R16" i="5"/>
  <c r="U15" i="5"/>
  <c r="Q15" i="5"/>
  <c r="P14" i="5"/>
  <c r="T14" i="5"/>
  <c r="R19" i="5"/>
  <c r="V19" i="5"/>
  <c r="U18" i="5"/>
  <c r="Q18" i="5"/>
  <c r="P17" i="5"/>
  <c r="T17" i="5"/>
  <c r="V22" i="5"/>
  <c r="R22" i="5"/>
  <c r="U21" i="5"/>
  <c r="Q21" i="5"/>
  <c r="T20" i="5"/>
  <c r="P20" i="5"/>
  <c r="P27" i="5"/>
  <c r="T27" i="5"/>
  <c r="S26" i="5"/>
  <c r="O26" i="5"/>
  <c r="V25" i="5"/>
  <c r="R25" i="5"/>
  <c r="U24" i="5"/>
  <c r="Q24" i="5"/>
  <c r="P23" i="5"/>
  <c r="T23" i="5"/>
  <c r="S35" i="5"/>
  <c r="O35" i="5"/>
  <c r="V34" i="5"/>
  <c r="R34" i="5"/>
  <c r="U33" i="5"/>
  <c r="Q33" i="5"/>
  <c r="T32" i="5"/>
  <c r="P32" i="5"/>
  <c r="S31" i="5"/>
  <c r="O31" i="5"/>
  <c r="V30" i="5"/>
  <c r="R30" i="5"/>
  <c r="U29" i="5"/>
  <c r="Q29" i="5"/>
  <c r="T28" i="5"/>
  <c r="P28" i="5"/>
  <c r="T36" i="5"/>
  <c r="P36" i="5"/>
  <c r="S48" i="5"/>
  <c r="O48" i="5"/>
  <c r="R47" i="5"/>
  <c r="V47" i="5"/>
  <c r="U46" i="5"/>
  <c r="Q46" i="5"/>
  <c r="T45" i="5"/>
  <c r="P45" i="5"/>
  <c r="S44" i="5"/>
  <c r="O44" i="5"/>
  <c r="R43" i="5"/>
  <c r="V43" i="5"/>
  <c r="U42" i="5"/>
  <c r="Q42" i="5"/>
  <c r="T41" i="5"/>
  <c r="P41" i="5"/>
  <c r="S40" i="5"/>
  <c r="O40" i="5"/>
  <c r="V39" i="5"/>
  <c r="R39" i="5"/>
  <c r="U38" i="5"/>
  <c r="Q38" i="5"/>
  <c r="T37" i="5"/>
  <c r="P37" i="5"/>
  <c r="U54" i="5"/>
  <c r="Q54" i="5"/>
  <c r="T53" i="5"/>
  <c r="P53" i="5"/>
  <c r="S52" i="5"/>
  <c r="O52" i="5"/>
  <c r="R51" i="5"/>
  <c r="V51" i="5"/>
  <c r="U50" i="5"/>
  <c r="Q50" i="5"/>
  <c r="T49" i="5"/>
  <c r="P49" i="5"/>
  <c r="Q60" i="5"/>
  <c r="U60" i="5"/>
  <c r="T59" i="5"/>
  <c r="P59" i="5"/>
  <c r="S58" i="5"/>
  <c r="O58" i="5"/>
  <c r="V57" i="5"/>
  <c r="R57" i="5"/>
  <c r="U56" i="5"/>
  <c r="Q56" i="5"/>
  <c r="T55" i="5"/>
  <c r="P55" i="5"/>
  <c r="U66" i="5"/>
  <c r="Q66" i="5"/>
  <c r="T65" i="5"/>
  <c r="P65" i="5"/>
  <c r="S64" i="5"/>
  <c r="O64" i="5"/>
  <c r="R63" i="5"/>
  <c r="V63" i="5"/>
  <c r="U62" i="5"/>
  <c r="Q62" i="5"/>
  <c r="T61" i="5"/>
  <c r="P61" i="5"/>
  <c r="V73" i="5"/>
  <c r="R73" i="5"/>
  <c r="U72" i="5"/>
  <c r="Q72" i="5"/>
  <c r="P71" i="5"/>
  <c r="T71" i="5"/>
  <c r="R69" i="5"/>
  <c r="V69" i="5"/>
  <c r="U68" i="5"/>
  <c r="Q68" i="5"/>
  <c r="T67" i="5"/>
  <c r="P67" i="5"/>
  <c r="U80" i="5"/>
  <c r="Q80" i="5"/>
  <c r="T79" i="5"/>
  <c r="P79" i="5"/>
  <c r="S78" i="5"/>
  <c r="O78" i="5"/>
  <c r="R77" i="5"/>
  <c r="V77" i="5"/>
  <c r="U76" i="5"/>
  <c r="Q76" i="5"/>
  <c r="P75" i="5"/>
  <c r="T75" i="5"/>
  <c r="S88" i="5"/>
  <c r="O88" i="5"/>
  <c r="V87" i="5"/>
  <c r="R87" i="5"/>
  <c r="U86" i="5"/>
  <c r="Q86" i="5"/>
  <c r="T85" i="5"/>
  <c r="P85" i="5"/>
  <c r="S84" i="5"/>
  <c r="O84" i="5"/>
  <c r="R83" i="5"/>
  <c r="V83" i="5"/>
  <c r="U82" i="5"/>
  <c r="Q82" i="5"/>
  <c r="T81" i="5"/>
  <c r="P81" i="5"/>
  <c r="T93" i="5"/>
  <c r="P93" i="5"/>
  <c r="S92" i="5"/>
  <c r="O92" i="5"/>
  <c r="R91" i="5"/>
  <c r="V91" i="5"/>
  <c r="U90" i="5"/>
  <c r="Q90" i="5"/>
  <c r="T89" i="5"/>
  <c r="P89" i="5"/>
  <c r="T94" i="5"/>
  <c r="P94" i="5"/>
  <c r="S98" i="5"/>
  <c r="O98" i="5"/>
  <c r="R97" i="5"/>
  <c r="V97" i="5"/>
  <c r="U96" i="5"/>
  <c r="Q96" i="5"/>
  <c r="T95" i="5"/>
  <c r="P95" i="5"/>
  <c r="R101" i="5"/>
  <c r="V101" i="5"/>
  <c r="U100" i="5"/>
  <c r="Q100" i="5"/>
  <c r="T99" i="5"/>
  <c r="P99" i="5"/>
  <c r="T134" i="5"/>
  <c r="P134" i="5"/>
  <c r="S133" i="5"/>
  <c r="O133" i="5"/>
  <c r="R132" i="5"/>
  <c r="V132" i="5"/>
  <c r="U131" i="5"/>
  <c r="Q131" i="5"/>
  <c r="T130" i="5"/>
  <c r="P130" i="5"/>
  <c r="O129" i="5"/>
  <c r="S129" i="5"/>
  <c r="R128" i="5"/>
  <c r="V128" i="5"/>
  <c r="U127" i="5"/>
  <c r="Q127" i="5"/>
  <c r="T126" i="5"/>
  <c r="P126" i="5"/>
  <c r="S125" i="5"/>
  <c r="O125" i="5"/>
  <c r="R124" i="5"/>
  <c r="V124" i="5"/>
  <c r="U123" i="5"/>
  <c r="Q123" i="5"/>
  <c r="T122" i="5"/>
  <c r="P122" i="5"/>
  <c r="O121" i="5"/>
  <c r="S121" i="5"/>
  <c r="R120" i="5"/>
  <c r="V120" i="5"/>
  <c r="U119" i="5"/>
  <c r="Q119" i="5"/>
  <c r="T118" i="5"/>
  <c r="P118" i="5"/>
  <c r="S117" i="5"/>
  <c r="O117" i="5"/>
  <c r="R116" i="5"/>
  <c r="V116" i="5"/>
  <c r="U115" i="5"/>
  <c r="Q115" i="5"/>
  <c r="T114" i="5"/>
  <c r="P114" i="5"/>
  <c r="O113" i="5"/>
  <c r="S113" i="5"/>
  <c r="R112" i="5"/>
  <c r="V112" i="5"/>
  <c r="U111" i="5"/>
  <c r="Q111" i="5"/>
  <c r="T110" i="5"/>
  <c r="P110" i="5"/>
  <c r="S109" i="5"/>
  <c r="O109" i="5"/>
  <c r="R108" i="5"/>
  <c r="V108" i="5"/>
  <c r="U107" i="5"/>
  <c r="Q107" i="5"/>
  <c r="T106" i="5"/>
  <c r="P106" i="5"/>
  <c r="U4" i="5"/>
  <c r="Q4" i="5"/>
  <c r="U5" i="5"/>
  <c r="Q5" i="5"/>
  <c r="P10" i="5"/>
  <c r="T10" i="5"/>
  <c r="P9" i="5"/>
  <c r="T9" i="5"/>
  <c r="T8" i="5"/>
  <c r="P8" i="5"/>
  <c r="P7" i="5"/>
  <c r="T7" i="5"/>
  <c r="P6" i="5"/>
  <c r="T6" i="5"/>
  <c r="S13" i="5"/>
  <c r="O13" i="5"/>
  <c r="R12" i="5"/>
  <c r="V12" i="5"/>
  <c r="U11" i="5"/>
  <c r="Q11" i="5"/>
  <c r="S16" i="5"/>
  <c r="O16" i="5"/>
  <c r="R15" i="5"/>
  <c r="V15" i="5"/>
  <c r="Q14" i="5"/>
  <c r="U14" i="5"/>
  <c r="S19" i="5"/>
  <c r="O19" i="5"/>
  <c r="V18" i="5"/>
  <c r="R18" i="5"/>
  <c r="U17" i="5"/>
  <c r="Q17" i="5"/>
  <c r="S22" i="5"/>
  <c r="O22" i="5"/>
  <c r="R21" i="5"/>
  <c r="V21" i="5"/>
  <c r="U20" i="5"/>
  <c r="Q20" i="5"/>
  <c r="U27" i="5"/>
  <c r="Q27" i="5"/>
  <c r="P26" i="5"/>
  <c r="T26" i="5"/>
  <c r="S25" i="5"/>
  <c r="O25" i="5"/>
  <c r="V24" i="5"/>
  <c r="R24" i="5"/>
  <c r="Q23" i="5"/>
  <c r="U23" i="5"/>
  <c r="T35" i="5"/>
  <c r="P35" i="5"/>
  <c r="S34" i="5"/>
  <c r="O34" i="5"/>
  <c r="R33" i="5"/>
  <c r="V33" i="5"/>
  <c r="Q32" i="5"/>
  <c r="U32" i="5"/>
  <c r="P31" i="5"/>
  <c r="T31" i="5"/>
  <c r="S30" i="5"/>
  <c r="O30" i="5"/>
  <c r="V29" i="5"/>
  <c r="R29" i="5"/>
  <c r="U28" i="5"/>
  <c r="Q28" i="5"/>
  <c r="U36" i="5"/>
  <c r="Q36" i="5"/>
  <c r="T48" i="5"/>
  <c r="P48" i="5"/>
  <c r="S47" i="5"/>
  <c r="O47" i="5"/>
  <c r="V46" i="5"/>
  <c r="R46" i="5"/>
  <c r="U45" i="5"/>
  <c r="Q45" i="5"/>
  <c r="T44" i="5"/>
  <c r="P44" i="5"/>
  <c r="S43" i="5"/>
  <c r="O43" i="5"/>
  <c r="V42" i="5"/>
  <c r="R42" i="5"/>
  <c r="U41" i="5"/>
  <c r="Q41" i="5"/>
  <c r="T40" i="5"/>
  <c r="P40" i="5"/>
  <c r="S39" i="5"/>
  <c r="O39" i="5"/>
  <c r="V38" i="5"/>
  <c r="R38" i="5"/>
  <c r="U37" i="5"/>
  <c r="Q37" i="5"/>
  <c r="V54" i="5"/>
  <c r="R54" i="5"/>
  <c r="U53" i="5"/>
  <c r="Q53" i="5"/>
  <c r="T52" i="5"/>
  <c r="P52" i="5"/>
  <c r="S51" i="5"/>
  <c r="O51" i="5"/>
  <c r="V50" i="5"/>
  <c r="R50" i="5"/>
  <c r="U49" i="5"/>
  <c r="Q49" i="5"/>
  <c r="R60" i="5"/>
  <c r="V60" i="5"/>
  <c r="U59" i="5"/>
  <c r="Q59" i="5"/>
  <c r="T58" i="5"/>
  <c r="P58" i="5"/>
  <c r="S57" i="5"/>
  <c r="O57" i="5"/>
  <c r="R56" i="5"/>
  <c r="V56" i="5"/>
  <c r="U55" i="5"/>
  <c r="Q55" i="5"/>
  <c r="V66" i="5"/>
  <c r="R66" i="5"/>
  <c r="U65" i="5"/>
  <c r="Q65" i="5"/>
  <c r="T64" i="5"/>
  <c r="P64" i="5"/>
  <c r="S63" i="5"/>
  <c r="O63" i="5"/>
  <c r="V62" i="5"/>
  <c r="R62" i="5"/>
  <c r="U61" i="5"/>
  <c r="Q61" i="5"/>
  <c r="T74" i="5"/>
  <c r="P74" i="5"/>
  <c r="R72" i="5"/>
  <c r="V72" i="5"/>
  <c r="Q71" i="5"/>
  <c r="U71" i="5"/>
  <c r="T70" i="5"/>
  <c r="P70" i="5"/>
  <c r="R68" i="5"/>
  <c r="V68" i="5"/>
  <c r="U67" i="5"/>
  <c r="Q67" i="5"/>
  <c r="V80" i="5"/>
  <c r="R80" i="5"/>
  <c r="U79" i="5"/>
  <c r="Q79" i="5"/>
  <c r="T78" i="5"/>
  <c r="P78" i="5"/>
  <c r="S77" i="5"/>
  <c r="O77" i="5"/>
  <c r="R76" i="5"/>
  <c r="V76" i="5"/>
  <c r="U75" i="5"/>
  <c r="Q75" i="5"/>
  <c r="T88" i="5"/>
  <c r="P88" i="5"/>
  <c r="S87" i="5"/>
  <c r="O87" i="5"/>
  <c r="V86" i="5"/>
  <c r="R86" i="5"/>
  <c r="U85" i="5"/>
  <c r="Q85" i="5"/>
  <c r="T84" i="5"/>
  <c r="P84" i="5"/>
  <c r="S83" i="5"/>
  <c r="O83" i="5"/>
  <c r="V82" i="5"/>
  <c r="R82" i="5"/>
  <c r="U81" i="5"/>
  <c r="Q81" i="5"/>
  <c r="U93" i="5"/>
  <c r="Q93" i="5"/>
  <c r="T92" i="5"/>
  <c r="P92" i="5"/>
  <c r="S91" i="5"/>
  <c r="O91" i="5"/>
  <c r="V90" i="5"/>
  <c r="R90" i="5"/>
  <c r="U89" i="5"/>
  <c r="Q89" i="5"/>
  <c r="U94" i="5"/>
  <c r="Q94" i="5"/>
  <c r="T98" i="5"/>
  <c r="P98" i="5"/>
  <c r="O97" i="5"/>
  <c r="S97" i="5"/>
  <c r="R96" i="5"/>
  <c r="V96" i="5"/>
  <c r="U95" i="5"/>
  <c r="Q95" i="5"/>
  <c r="S101" i="5"/>
  <c r="O101" i="5"/>
  <c r="R100" i="5"/>
  <c r="V100" i="5"/>
  <c r="U99" i="5"/>
  <c r="Q99" i="5"/>
  <c r="U134" i="5"/>
  <c r="Q134" i="5"/>
  <c r="T133" i="5"/>
  <c r="P133" i="5"/>
  <c r="S132" i="5"/>
  <c r="O132" i="5"/>
  <c r="R131" i="5"/>
  <c r="V131" i="5"/>
  <c r="U130" i="5"/>
  <c r="Q130" i="5"/>
  <c r="T129" i="5"/>
  <c r="P129" i="5"/>
  <c r="S128" i="5"/>
  <c r="O128" i="5"/>
  <c r="R127" i="5"/>
  <c r="V127" i="5"/>
  <c r="U126" i="5"/>
  <c r="Q126" i="5"/>
  <c r="T125" i="5"/>
  <c r="P125" i="5"/>
  <c r="S124" i="5"/>
  <c r="O124" i="5"/>
  <c r="R123" i="5"/>
  <c r="V123" i="5"/>
  <c r="U122" i="5"/>
  <c r="Q122" i="5"/>
  <c r="T121" i="5"/>
  <c r="P121" i="5"/>
  <c r="S120" i="5"/>
  <c r="O120" i="5"/>
  <c r="R119" i="5"/>
  <c r="V119" i="5"/>
  <c r="U118" i="5"/>
  <c r="Q118" i="5"/>
  <c r="T117" i="5"/>
  <c r="P117" i="5"/>
  <c r="S116" i="5"/>
  <c r="O116" i="5"/>
  <c r="R115" i="5"/>
  <c r="V115" i="5"/>
  <c r="U114" i="5"/>
  <c r="Q114" i="5"/>
  <c r="T113" i="5"/>
  <c r="P113" i="5"/>
  <c r="S112" i="5"/>
  <c r="O112" i="5"/>
  <c r="R111" i="5"/>
  <c r="V111" i="5"/>
  <c r="U110" i="5"/>
  <c r="Q110" i="5"/>
  <c r="T109" i="5"/>
  <c r="P109" i="5"/>
  <c r="S108" i="5"/>
  <c r="O108" i="5"/>
  <c r="R107" i="5"/>
  <c r="V107" i="5"/>
  <c r="U106" i="5"/>
  <c r="Q106" i="5"/>
  <c r="T105" i="5"/>
  <c r="P105" i="5"/>
  <c r="S104" i="5"/>
  <c r="O104" i="5"/>
  <c r="R103" i="5"/>
  <c r="V103" i="5"/>
  <c r="U102" i="5"/>
  <c r="Q102" i="5"/>
  <c r="T138" i="5"/>
  <c r="P138" i="5"/>
  <c r="S137" i="5"/>
  <c r="O137" i="5"/>
  <c r="R136" i="5"/>
  <c r="V136" i="5"/>
  <c r="U135" i="5"/>
  <c r="Q135" i="5"/>
  <c r="Q143" i="5"/>
  <c r="U143" i="5"/>
  <c r="T142" i="5"/>
  <c r="P142" i="5"/>
  <c r="S141" i="5"/>
  <c r="O141" i="5"/>
  <c r="R140" i="5"/>
  <c r="V140" i="5"/>
  <c r="U139" i="5"/>
  <c r="Q139" i="5"/>
  <c r="T147" i="5"/>
  <c r="P147" i="5"/>
  <c r="S146" i="5"/>
  <c r="O146" i="5"/>
  <c r="R145" i="5"/>
  <c r="V145" i="5"/>
  <c r="U144" i="5"/>
  <c r="Q144" i="5"/>
  <c r="Q152" i="5"/>
  <c r="U152" i="5"/>
  <c r="T151" i="5"/>
  <c r="P151" i="5"/>
  <c r="O150" i="5"/>
  <c r="S150" i="5"/>
  <c r="R149" i="5"/>
  <c r="V149" i="5"/>
  <c r="Q148" i="5"/>
  <c r="U148" i="5"/>
  <c r="U153" i="5"/>
  <c r="Q153" i="5"/>
  <c r="R155" i="5"/>
  <c r="V155" i="5"/>
  <c r="U154" i="5"/>
  <c r="Q154" i="5"/>
  <c r="S158" i="5"/>
  <c r="O158" i="5"/>
  <c r="R157" i="5"/>
  <c r="V157" i="5"/>
  <c r="U156" i="5"/>
  <c r="Q156" i="5"/>
  <c r="Q159" i="5"/>
  <c r="U159" i="5"/>
  <c r="U160" i="5"/>
  <c r="Q160" i="5"/>
  <c r="U161" i="5"/>
  <c r="Q161" i="5"/>
  <c r="T162" i="5"/>
  <c r="P162" i="5"/>
  <c r="T166" i="5"/>
  <c r="P166" i="5"/>
  <c r="S165" i="5"/>
  <c r="O165" i="5"/>
  <c r="R164" i="5"/>
  <c r="V164" i="5"/>
  <c r="U163" i="5"/>
  <c r="Q163" i="5"/>
  <c r="O105" i="5"/>
  <c r="S105" i="5"/>
  <c r="R104" i="5"/>
  <c r="V104" i="5"/>
  <c r="U103" i="5"/>
  <c r="Q103" i="5"/>
  <c r="T102" i="5"/>
  <c r="P102" i="5"/>
  <c r="O138" i="5"/>
  <c r="S138" i="5"/>
  <c r="R137" i="5"/>
  <c r="V137" i="5"/>
  <c r="Q136" i="5"/>
  <c r="U136" i="5"/>
  <c r="T135" i="5"/>
  <c r="P135" i="5"/>
  <c r="T143" i="5"/>
  <c r="P143" i="5"/>
  <c r="S142" i="5"/>
  <c r="O142" i="5"/>
  <c r="R141" i="5"/>
  <c r="V141" i="5"/>
  <c r="U140" i="5"/>
  <c r="Q140" i="5"/>
  <c r="T139" i="5"/>
  <c r="P139" i="5"/>
  <c r="O147" i="5"/>
  <c r="S147" i="5"/>
  <c r="V146" i="5"/>
  <c r="R146" i="5"/>
  <c r="U145" i="5"/>
  <c r="Q145" i="5"/>
  <c r="T144" i="5"/>
  <c r="P144" i="5"/>
  <c r="T152" i="5"/>
  <c r="P152" i="5"/>
  <c r="S151" i="5"/>
  <c r="O151" i="5"/>
  <c r="V150" i="5"/>
  <c r="R150" i="5"/>
  <c r="U149" i="5"/>
  <c r="Q149" i="5"/>
  <c r="T148" i="5"/>
  <c r="P148" i="5"/>
  <c r="T153" i="5"/>
  <c r="P153" i="5"/>
  <c r="U155" i="5"/>
  <c r="Q155" i="5"/>
  <c r="T154" i="5"/>
  <c r="P154" i="5"/>
  <c r="V158" i="5"/>
  <c r="R158" i="5"/>
  <c r="U157" i="5"/>
  <c r="Q157" i="5"/>
  <c r="T156" i="5"/>
  <c r="P156" i="5"/>
  <c r="T159" i="5"/>
  <c r="P159" i="5"/>
  <c r="T160" i="5"/>
  <c r="P160" i="5"/>
  <c r="T161" i="5"/>
  <c r="P161" i="5"/>
  <c r="S162" i="5"/>
  <c r="O162" i="5"/>
  <c r="O166" i="5"/>
  <c r="S166" i="5"/>
  <c r="R165" i="5"/>
  <c r="V165" i="5"/>
  <c r="Q164" i="5"/>
  <c r="U164" i="5"/>
  <c r="T163" i="5"/>
  <c r="P163" i="5"/>
  <c r="P194" i="1"/>
  <c r="N35" i="6" s="1"/>
  <c r="O194" i="1"/>
  <c r="M35" i="6" s="1"/>
  <c r="N194" i="1"/>
  <c r="L35" i="6" s="1"/>
  <c r="M194" i="1"/>
  <c r="K35" i="6" s="1"/>
  <c r="L194" i="1"/>
  <c r="J35" i="6" s="1"/>
  <c r="K194" i="1"/>
  <c r="I35" i="6" s="1"/>
  <c r="J194" i="1"/>
  <c r="H35" i="6" s="1"/>
  <c r="I194" i="1"/>
  <c r="G35" i="6" s="1"/>
  <c r="P191" i="1"/>
  <c r="N34" i="6" s="1"/>
  <c r="O191" i="1"/>
  <c r="M34" i="6" s="1"/>
  <c r="N191" i="1"/>
  <c r="L34" i="6" s="1"/>
  <c r="M191" i="1"/>
  <c r="K34" i="6" s="1"/>
  <c r="L191" i="1"/>
  <c r="J34" i="6" s="1"/>
  <c r="K191" i="1"/>
  <c r="I34" i="6" s="1"/>
  <c r="J191" i="1"/>
  <c r="H34" i="6" s="1"/>
  <c r="I191" i="1"/>
  <c r="G34" i="6" s="1"/>
  <c r="P189" i="1"/>
  <c r="N33" i="6" s="1"/>
  <c r="O189" i="1"/>
  <c r="M33" i="6" s="1"/>
  <c r="N189" i="1"/>
  <c r="L33" i="6" s="1"/>
  <c r="M189" i="1"/>
  <c r="K33" i="6" s="1"/>
  <c r="L189" i="1"/>
  <c r="J33" i="6" s="1"/>
  <c r="K189" i="1"/>
  <c r="I33" i="6" s="1"/>
  <c r="J189" i="1"/>
  <c r="H33" i="6" s="1"/>
  <c r="I189" i="1"/>
  <c r="G33" i="6" s="1"/>
  <c r="P187" i="1"/>
  <c r="N32" i="6" s="1"/>
  <c r="O187" i="1"/>
  <c r="M32" i="6" s="1"/>
  <c r="N187" i="1"/>
  <c r="L32" i="6" s="1"/>
  <c r="M187" i="1"/>
  <c r="K32" i="6" s="1"/>
  <c r="L187" i="1"/>
  <c r="J32" i="6" s="1"/>
  <c r="K187" i="1"/>
  <c r="I32" i="6" s="1"/>
  <c r="J187" i="1"/>
  <c r="H32" i="6" s="1"/>
  <c r="I187" i="1"/>
  <c r="G32" i="6" s="1"/>
  <c r="P183" i="1"/>
  <c r="N31" i="6" s="1"/>
  <c r="O183" i="1"/>
  <c r="M31" i="6" s="1"/>
  <c r="N183" i="1"/>
  <c r="L31" i="6" s="1"/>
  <c r="M183" i="1"/>
  <c r="K31" i="6" s="1"/>
  <c r="L183" i="1"/>
  <c r="J31" i="6" s="1"/>
  <c r="K183" i="1"/>
  <c r="I31" i="6" s="1"/>
  <c r="J183" i="1"/>
  <c r="H31" i="6" s="1"/>
  <c r="I183" i="1"/>
  <c r="G31" i="6" s="1"/>
  <c r="P180" i="1"/>
  <c r="N30" i="6" s="1"/>
  <c r="O180" i="1"/>
  <c r="M30" i="6" s="1"/>
  <c r="N180" i="1"/>
  <c r="L30" i="6" s="1"/>
  <c r="M180" i="1"/>
  <c r="K30" i="6" s="1"/>
  <c r="L180" i="1"/>
  <c r="J30" i="6" s="1"/>
  <c r="K180" i="1"/>
  <c r="I30" i="6" s="1"/>
  <c r="J180" i="1"/>
  <c r="H30" i="6" s="1"/>
  <c r="I180" i="1"/>
  <c r="G30" i="6" s="1"/>
  <c r="P178" i="1"/>
  <c r="N29" i="6" s="1"/>
  <c r="O178" i="1"/>
  <c r="M29" i="6" s="1"/>
  <c r="N178" i="1"/>
  <c r="L29" i="6" s="1"/>
  <c r="M178" i="1"/>
  <c r="K29" i="6" s="1"/>
  <c r="L178" i="1"/>
  <c r="J29" i="6" s="1"/>
  <c r="K178" i="1"/>
  <c r="I29" i="6" s="1"/>
  <c r="J178" i="1"/>
  <c r="H29" i="6" s="1"/>
  <c r="I178" i="1"/>
  <c r="G29" i="6" s="1"/>
  <c r="P172" i="1"/>
  <c r="N28" i="6" s="1"/>
  <c r="O172" i="1"/>
  <c r="M28" i="6" s="1"/>
  <c r="N172" i="1"/>
  <c r="L28" i="6" s="1"/>
  <c r="M172" i="1"/>
  <c r="K28" i="6" s="1"/>
  <c r="L172" i="1"/>
  <c r="J28" i="6" s="1"/>
  <c r="K172" i="1"/>
  <c r="I28" i="6" s="1"/>
  <c r="J172" i="1"/>
  <c r="H28" i="6" s="1"/>
  <c r="I172" i="1"/>
  <c r="G28" i="6" s="1"/>
  <c r="P167" i="1"/>
  <c r="N27" i="6" s="1"/>
  <c r="O167" i="1"/>
  <c r="M27" i="6" s="1"/>
  <c r="N167" i="1"/>
  <c r="L27" i="6" s="1"/>
  <c r="M167" i="1"/>
  <c r="K27" i="6" s="1"/>
  <c r="P161" i="1"/>
  <c r="N26" i="6" s="1"/>
  <c r="O161" i="1"/>
  <c r="M26" i="6" s="1"/>
  <c r="N161" i="1"/>
  <c r="L26" i="6" s="1"/>
  <c r="M161" i="1"/>
  <c r="K26" i="6" s="1"/>
  <c r="P156" i="1"/>
  <c r="N25" i="6" s="1"/>
  <c r="O156" i="1"/>
  <c r="M25" i="6" s="1"/>
  <c r="N156" i="1"/>
  <c r="L25" i="6" s="1"/>
  <c r="M156" i="1"/>
  <c r="K25" i="6" s="1"/>
  <c r="P122" i="1"/>
  <c r="N24" i="6" s="1"/>
  <c r="O122" i="1"/>
  <c r="M24" i="6" s="1"/>
  <c r="N122" i="1"/>
  <c r="L24" i="6" s="1"/>
  <c r="M122" i="1"/>
  <c r="K24" i="6" s="1"/>
  <c r="P118" i="1"/>
  <c r="N23" i="6" s="1"/>
  <c r="O118" i="1"/>
  <c r="M23" i="6" s="1"/>
  <c r="N118" i="1"/>
  <c r="L23" i="6" s="1"/>
  <c r="M118" i="1"/>
  <c r="K23" i="6" s="1"/>
  <c r="P111" i="1"/>
  <c r="N21" i="6" s="1"/>
  <c r="O111" i="1"/>
  <c r="M21" i="6" s="1"/>
  <c r="N111" i="1"/>
  <c r="L21" i="6" s="1"/>
  <c r="M111" i="1"/>
  <c r="K21" i="6" s="1"/>
  <c r="P105" i="1"/>
  <c r="N20" i="6" s="1"/>
  <c r="O105" i="1"/>
  <c r="M20" i="6" s="1"/>
  <c r="N105" i="1"/>
  <c r="L20" i="6" s="1"/>
  <c r="M105" i="1"/>
  <c r="K20" i="6" s="1"/>
  <c r="P96" i="1"/>
  <c r="N19" i="6" s="1"/>
  <c r="O96" i="1"/>
  <c r="M19" i="6" s="1"/>
  <c r="N96" i="1"/>
  <c r="L19" i="6" s="1"/>
  <c r="M96" i="1"/>
  <c r="K19" i="6" s="1"/>
  <c r="P89" i="1"/>
  <c r="N18" i="6" s="1"/>
  <c r="O89" i="1"/>
  <c r="M18" i="6" s="1"/>
  <c r="N89" i="1"/>
  <c r="L18" i="6" s="1"/>
  <c r="M89" i="1"/>
  <c r="K18" i="6" s="1"/>
  <c r="P80" i="1"/>
  <c r="N17" i="6" s="1"/>
  <c r="O80" i="1"/>
  <c r="M17" i="6" s="1"/>
  <c r="N80" i="1"/>
  <c r="L17" i="6" s="1"/>
  <c r="M80" i="1"/>
  <c r="K17" i="6" s="1"/>
  <c r="P73" i="1"/>
  <c r="N16" i="6" s="1"/>
  <c r="M16" i="6"/>
  <c r="L16" i="6"/>
  <c r="K16" i="6"/>
  <c r="P66" i="1"/>
  <c r="N15" i="6" s="1"/>
  <c r="O66" i="1"/>
  <c r="M15" i="6" s="1"/>
  <c r="N66" i="1"/>
  <c r="L15" i="6" s="1"/>
  <c r="K15" i="6"/>
  <c r="P59" i="1"/>
  <c r="N14" i="6" s="1"/>
  <c r="O59" i="1"/>
  <c r="M14" i="6" s="1"/>
  <c r="N59" i="1"/>
  <c r="L14" i="6" s="1"/>
  <c r="M59" i="1"/>
  <c r="K14" i="6" s="1"/>
  <c r="P46" i="1"/>
  <c r="N13" i="6" s="1"/>
  <c r="O46" i="1"/>
  <c r="M13" i="6" s="1"/>
  <c r="N46" i="1"/>
  <c r="L13" i="6" s="1"/>
  <c r="M46" i="1"/>
  <c r="K13" i="6" s="1"/>
  <c r="P44" i="1"/>
  <c r="N12" i="6" s="1"/>
  <c r="O44" i="1"/>
  <c r="M12" i="6" s="1"/>
  <c r="N44" i="1"/>
  <c r="L12" i="6" s="1"/>
  <c r="M44" i="1"/>
  <c r="K12" i="6" s="1"/>
  <c r="P35" i="1"/>
  <c r="N11" i="6" s="1"/>
  <c r="O35" i="1"/>
  <c r="M11" i="6" s="1"/>
  <c r="N35" i="1"/>
  <c r="L11" i="6" s="1"/>
  <c r="M35" i="1"/>
  <c r="K11" i="6" s="1"/>
  <c r="P29" i="1"/>
  <c r="N10" i="6" s="1"/>
  <c r="O29" i="1"/>
  <c r="M10" i="6" s="1"/>
  <c r="N29" i="1"/>
  <c r="L10" i="6" s="1"/>
  <c r="M29" i="1"/>
  <c r="K10" i="6" s="1"/>
  <c r="P25" i="1"/>
  <c r="N9" i="6" s="1"/>
  <c r="O25" i="1"/>
  <c r="M9" i="6" s="1"/>
  <c r="N25" i="1"/>
  <c r="L9" i="6" s="1"/>
  <c r="M25" i="1"/>
  <c r="K9" i="6" s="1"/>
  <c r="P21" i="1"/>
  <c r="N8" i="6" s="1"/>
  <c r="O21" i="1"/>
  <c r="M8" i="6" s="1"/>
  <c r="N21" i="1"/>
  <c r="L8" i="6" s="1"/>
  <c r="M21" i="1"/>
  <c r="K8" i="6" s="1"/>
  <c r="P17" i="1"/>
  <c r="N7" i="6" s="1"/>
  <c r="O17" i="1"/>
  <c r="M7" i="6" s="1"/>
  <c r="N17" i="1"/>
  <c r="L7" i="6" s="1"/>
  <c r="M17" i="1"/>
  <c r="K7" i="6" s="1"/>
  <c r="P13" i="1"/>
  <c r="N6" i="6" s="1"/>
  <c r="O13" i="1"/>
  <c r="M6" i="6" s="1"/>
  <c r="N13" i="1"/>
  <c r="L6" i="6" s="1"/>
  <c r="M13" i="1"/>
  <c r="K6" i="6" s="1"/>
  <c r="P6" i="1"/>
  <c r="N5" i="6" s="1"/>
  <c r="O6" i="1"/>
  <c r="M5" i="6" s="1"/>
  <c r="N6" i="1"/>
  <c r="L5" i="6" s="1"/>
  <c r="M6" i="1"/>
  <c r="K5" i="6" s="1"/>
  <c r="P4" i="1"/>
  <c r="N4" i="6" s="1"/>
  <c r="O4" i="1"/>
  <c r="M4" i="6" s="1"/>
  <c r="N4" i="1"/>
  <c r="L4" i="6" s="1"/>
  <c r="M4" i="1"/>
  <c r="K4" i="6" s="1"/>
  <c r="L4" i="1"/>
  <c r="J4" i="6" s="1"/>
  <c r="K4" i="1"/>
  <c r="I4" i="6" s="1"/>
  <c r="J4" i="1"/>
  <c r="H4" i="6" s="1"/>
  <c r="I4" i="1"/>
  <c r="G4" i="6" s="1"/>
  <c r="G3" i="6" l="1"/>
  <c r="J3" i="1"/>
  <c r="H3" i="6" s="1"/>
  <c r="N3" i="1"/>
  <c r="L3" i="6" s="1"/>
  <c r="O3" i="1"/>
  <c r="M3" i="6" s="1"/>
  <c r="M3" i="1"/>
  <c r="K3" i="6" s="1"/>
  <c r="L3" i="1"/>
  <c r="J3" i="6" s="1"/>
  <c r="K3" i="1"/>
  <c r="I3" i="6" s="1"/>
  <c r="D200" i="1"/>
  <c r="E40" i="1"/>
  <c r="X201" i="3"/>
  <c r="O201" i="3"/>
  <c r="S201" i="3" s="1"/>
  <c r="G193" i="1" s="1"/>
  <c r="N201" i="3"/>
  <c r="R201" i="3" s="1"/>
  <c r="F193" i="1" s="1"/>
  <c r="M201" i="3"/>
  <c r="Q201" i="3" s="1"/>
  <c r="E193" i="1" s="1"/>
  <c r="L201" i="3"/>
  <c r="P201" i="3" s="1"/>
  <c r="T201" i="3" s="1"/>
  <c r="H193" i="1" s="1"/>
  <c r="X200" i="3"/>
  <c r="X198" i="3" s="1"/>
  <c r="O200" i="3"/>
  <c r="N200" i="3"/>
  <c r="R200" i="3" s="1"/>
  <c r="F200" i="1" s="1"/>
  <c r="M200" i="3"/>
  <c r="Q200" i="3" s="1"/>
  <c r="E200" i="1" s="1"/>
  <c r="L200" i="3"/>
  <c r="P200" i="3" s="1"/>
  <c r="T200" i="3" s="1"/>
  <c r="H200" i="1" s="1"/>
  <c r="X199" i="3"/>
  <c r="O199" i="3"/>
  <c r="S199" i="3" s="1"/>
  <c r="G192" i="1" s="1"/>
  <c r="N199" i="3"/>
  <c r="M199" i="3"/>
  <c r="L199" i="3"/>
  <c r="L198" i="3" s="1"/>
  <c r="W198" i="3"/>
  <c r="V198" i="3"/>
  <c r="U198" i="3"/>
  <c r="K198" i="3"/>
  <c r="J198" i="3"/>
  <c r="I198" i="3"/>
  <c r="H198" i="3"/>
  <c r="G198" i="3"/>
  <c r="F198" i="3"/>
  <c r="E198" i="3"/>
  <c r="X197" i="3"/>
  <c r="X196" i="3" s="1"/>
  <c r="O197" i="3"/>
  <c r="N197" i="3"/>
  <c r="R197" i="3" s="1"/>
  <c r="F190" i="1" s="1"/>
  <c r="F189" i="1" s="1"/>
  <c r="D33" i="6" s="1"/>
  <c r="M197" i="3"/>
  <c r="L197" i="3"/>
  <c r="L196" i="3" s="1"/>
  <c r="W196" i="3"/>
  <c r="V196" i="3"/>
  <c r="U196" i="3"/>
  <c r="N196" i="3"/>
  <c r="R196" i="3" s="1"/>
  <c r="K196" i="3"/>
  <c r="J196" i="3"/>
  <c r="I196" i="3"/>
  <c r="H196" i="3"/>
  <c r="G196" i="3"/>
  <c r="F196" i="3"/>
  <c r="E196" i="3"/>
  <c r="X195" i="3"/>
  <c r="X194" i="3" s="1"/>
  <c r="S195" i="3"/>
  <c r="G188" i="1" s="1"/>
  <c r="G187" i="1" s="1"/>
  <c r="E32" i="6" s="1"/>
  <c r="U32" i="6" s="1"/>
  <c r="O195" i="3"/>
  <c r="N195" i="3"/>
  <c r="R195" i="3" s="1"/>
  <c r="F188" i="1" s="1"/>
  <c r="F187" i="1" s="1"/>
  <c r="D32" i="6" s="1"/>
  <c r="T32" i="6" s="1"/>
  <c r="M195" i="3"/>
  <c r="L195" i="3"/>
  <c r="W194" i="3"/>
  <c r="V194" i="3"/>
  <c r="U194" i="3"/>
  <c r="O194" i="3"/>
  <c r="S194" i="3" s="1"/>
  <c r="K194" i="3"/>
  <c r="J194" i="3"/>
  <c r="I194" i="3"/>
  <c r="H194" i="3"/>
  <c r="G194" i="3"/>
  <c r="F194" i="3"/>
  <c r="E194" i="3"/>
  <c r="X193" i="3"/>
  <c r="S193" i="3"/>
  <c r="G196" i="1" s="1"/>
  <c r="O193" i="3"/>
  <c r="N193" i="3"/>
  <c r="R193" i="3" s="1"/>
  <c r="F196" i="1" s="1"/>
  <c r="M193" i="3"/>
  <c r="Q193" i="3" s="1"/>
  <c r="E196" i="1" s="1"/>
  <c r="L193" i="3"/>
  <c r="P193" i="3" s="1"/>
  <c r="T193" i="3" s="1"/>
  <c r="H196" i="1" s="1"/>
  <c r="X192" i="3"/>
  <c r="R192" i="3"/>
  <c r="F186" i="1" s="1"/>
  <c r="O192" i="3"/>
  <c r="S192" i="3" s="1"/>
  <c r="G186" i="1" s="1"/>
  <c r="N192" i="3"/>
  <c r="M192" i="3"/>
  <c r="Q192" i="3" s="1"/>
  <c r="E186" i="1" s="1"/>
  <c r="L192" i="3"/>
  <c r="X191" i="3"/>
  <c r="O191" i="3"/>
  <c r="S191" i="3" s="1"/>
  <c r="G185" i="1" s="1"/>
  <c r="N191" i="3"/>
  <c r="R191" i="3" s="1"/>
  <c r="F185" i="1" s="1"/>
  <c r="M191" i="3"/>
  <c r="Q191" i="3" s="1"/>
  <c r="E185" i="1" s="1"/>
  <c r="L191" i="3"/>
  <c r="P191" i="3" s="1"/>
  <c r="T191" i="3" s="1"/>
  <c r="H185" i="1" s="1"/>
  <c r="X190" i="3"/>
  <c r="T190" i="3"/>
  <c r="H184" i="1" s="1"/>
  <c r="O190" i="3"/>
  <c r="S190" i="3" s="1"/>
  <c r="G184" i="1" s="1"/>
  <c r="N190" i="3"/>
  <c r="M190" i="3"/>
  <c r="L190" i="3"/>
  <c r="P190" i="3" s="1"/>
  <c r="W189" i="3"/>
  <c r="V189" i="3"/>
  <c r="U189" i="3"/>
  <c r="K189" i="3"/>
  <c r="J189" i="3"/>
  <c r="I189" i="3"/>
  <c r="H189" i="3"/>
  <c r="G189" i="3"/>
  <c r="F189" i="3"/>
  <c r="E189" i="3"/>
  <c r="X188" i="3"/>
  <c r="T188" i="3"/>
  <c r="H182" i="1" s="1"/>
  <c r="O188" i="3"/>
  <c r="S188" i="3" s="1"/>
  <c r="G182" i="1" s="1"/>
  <c r="N188" i="3"/>
  <c r="M188" i="3"/>
  <c r="Q188" i="3" s="1"/>
  <c r="E182" i="1" s="1"/>
  <c r="L188" i="3"/>
  <c r="P188" i="3" s="1"/>
  <c r="X187" i="3"/>
  <c r="R187" i="3"/>
  <c r="F181" i="1" s="1"/>
  <c r="O187" i="3"/>
  <c r="S187" i="3" s="1"/>
  <c r="G181" i="1" s="1"/>
  <c r="N187" i="3"/>
  <c r="M187" i="3"/>
  <c r="Q187" i="3" s="1"/>
  <c r="E181" i="1" s="1"/>
  <c r="E180" i="1" s="1"/>
  <c r="C30" i="6" s="1"/>
  <c r="S30" i="6" s="1"/>
  <c r="L187" i="3"/>
  <c r="X186" i="3"/>
  <c r="W186" i="3"/>
  <c r="V186" i="3"/>
  <c r="U186" i="3"/>
  <c r="K186" i="3"/>
  <c r="J186" i="3"/>
  <c r="I186" i="3"/>
  <c r="H186" i="3"/>
  <c r="G186" i="3"/>
  <c r="F186" i="3"/>
  <c r="E186" i="3"/>
  <c r="X185" i="3"/>
  <c r="S185" i="3"/>
  <c r="G179" i="1" s="1"/>
  <c r="G178" i="1" s="1"/>
  <c r="E29" i="6" s="1"/>
  <c r="Q29" i="6" s="1"/>
  <c r="Q185" i="3"/>
  <c r="E179" i="1" s="1"/>
  <c r="E178" i="1" s="1"/>
  <c r="C29" i="6" s="1"/>
  <c r="O185" i="3"/>
  <c r="N185" i="3"/>
  <c r="R185" i="3" s="1"/>
  <c r="F179" i="1" s="1"/>
  <c r="F178" i="1" s="1"/>
  <c r="D29" i="6" s="1"/>
  <c r="M185" i="3"/>
  <c r="L185" i="3"/>
  <c r="X184" i="3"/>
  <c r="W184" i="3"/>
  <c r="V184" i="3"/>
  <c r="U184" i="3"/>
  <c r="O184" i="3"/>
  <c r="S184" i="3" s="1"/>
  <c r="M184" i="3"/>
  <c r="Q184" i="3" s="1"/>
  <c r="K184" i="3"/>
  <c r="J184" i="3"/>
  <c r="I184" i="3"/>
  <c r="H184" i="3"/>
  <c r="G184" i="3"/>
  <c r="F184" i="3"/>
  <c r="E184" i="3"/>
  <c r="X183" i="3"/>
  <c r="S183" i="3"/>
  <c r="G24" i="1" s="1"/>
  <c r="Q183" i="3"/>
  <c r="E24" i="1" s="1"/>
  <c r="O183" i="3"/>
  <c r="N183" i="3"/>
  <c r="R183" i="3" s="1"/>
  <c r="F24" i="1" s="1"/>
  <c r="M183" i="3"/>
  <c r="L183" i="3"/>
  <c r="P183" i="3" s="1"/>
  <c r="X182" i="3"/>
  <c r="W182" i="3"/>
  <c r="V182" i="3"/>
  <c r="U182" i="3"/>
  <c r="O182" i="3"/>
  <c r="S182" i="3" s="1"/>
  <c r="M182" i="3"/>
  <c r="Q182" i="3" s="1"/>
  <c r="K182" i="3"/>
  <c r="J182" i="3"/>
  <c r="I182" i="3"/>
  <c r="H182" i="3"/>
  <c r="G182" i="3"/>
  <c r="F182" i="3"/>
  <c r="E182" i="3"/>
  <c r="X181" i="3"/>
  <c r="S181" i="3"/>
  <c r="G177" i="1" s="1"/>
  <c r="Q181" i="3"/>
  <c r="E177" i="1" s="1"/>
  <c r="O181" i="3"/>
  <c r="N181" i="3"/>
  <c r="R181" i="3" s="1"/>
  <c r="F177" i="1" s="1"/>
  <c r="M181" i="3"/>
  <c r="L181" i="3"/>
  <c r="P181" i="3" s="1"/>
  <c r="T181" i="3" s="1"/>
  <c r="H177" i="1" s="1"/>
  <c r="X180" i="3"/>
  <c r="O180" i="3"/>
  <c r="S180" i="3" s="1"/>
  <c r="G176" i="1" s="1"/>
  <c r="N180" i="3"/>
  <c r="R180" i="3" s="1"/>
  <c r="F176" i="1" s="1"/>
  <c r="M180" i="3"/>
  <c r="Q180" i="3" s="1"/>
  <c r="E176" i="1" s="1"/>
  <c r="L180" i="3"/>
  <c r="P180" i="3" s="1"/>
  <c r="T180" i="3" s="1"/>
  <c r="H176" i="1" s="1"/>
  <c r="X179" i="3"/>
  <c r="O179" i="3"/>
  <c r="S179" i="3" s="1"/>
  <c r="G175" i="1" s="1"/>
  <c r="N179" i="3"/>
  <c r="M179" i="3"/>
  <c r="L179" i="3"/>
  <c r="P179" i="3" s="1"/>
  <c r="T179" i="3" s="1"/>
  <c r="H175" i="1" s="1"/>
  <c r="X178" i="3"/>
  <c r="S178" i="3"/>
  <c r="G174" i="1" s="1"/>
  <c r="Q178" i="3"/>
  <c r="E174" i="1" s="1"/>
  <c r="O178" i="3"/>
  <c r="N178" i="3"/>
  <c r="R178" i="3" s="1"/>
  <c r="F174" i="1" s="1"/>
  <c r="M178" i="3"/>
  <c r="L178" i="3"/>
  <c r="X177" i="3"/>
  <c r="X176" i="3" s="1"/>
  <c r="O177" i="3"/>
  <c r="N177" i="3"/>
  <c r="R177" i="3" s="1"/>
  <c r="F173" i="1" s="1"/>
  <c r="M177" i="3"/>
  <c r="Q177" i="3" s="1"/>
  <c r="E173" i="1" s="1"/>
  <c r="L177" i="3"/>
  <c r="P177" i="3" s="1"/>
  <c r="W176" i="3"/>
  <c r="V176" i="3"/>
  <c r="U176" i="3"/>
  <c r="K176" i="3"/>
  <c r="J176" i="3"/>
  <c r="I176" i="3"/>
  <c r="H176" i="3"/>
  <c r="G176" i="3"/>
  <c r="F176" i="3"/>
  <c r="E176" i="3"/>
  <c r="X175" i="3"/>
  <c r="O175" i="3"/>
  <c r="S175" i="3" s="1"/>
  <c r="G171" i="1" s="1"/>
  <c r="N175" i="3"/>
  <c r="R175" i="3" s="1"/>
  <c r="F171" i="1" s="1"/>
  <c r="M175" i="3"/>
  <c r="Q175" i="3" s="1"/>
  <c r="E171" i="1" s="1"/>
  <c r="L175" i="3"/>
  <c r="P175" i="3" s="1"/>
  <c r="T175" i="3" s="1"/>
  <c r="H171" i="1" s="1"/>
  <c r="X174" i="3"/>
  <c r="O174" i="3"/>
  <c r="S174" i="3" s="1"/>
  <c r="G170" i="1" s="1"/>
  <c r="N174" i="3"/>
  <c r="R174" i="3" s="1"/>
  <c r="F170" i="1" s="1"/>
  <c r="M174" i="3"/>
  <c r="L174" i="3"/>
  <c r="P174" i="3" s="1"/>
  <c r="T174" i="3" s="1"/>
  <c r="H170" i="1" s="1"/>
  <c r="X173" i="3"/>
  <c r="S173" i="3"/>
  <c r="G169" i="1" s="1"/>
  <c r="Q173" i="3"/>
  <c r="E169" i="1" s="1"/>
  <c r="O173" i="3"/>
  <c r="N173" i="3"/>
  <c r="R173" i="3" s="1"/>
  <c r="F169" i="1" s="1"/>
  <c r="M173" i="3"/>
  <c r="L173" i="3"/>
  <c r="X172" i="3"/>
  <c r="X171" i="3" s="1"/>
  <c r="O172" i="3"/>
  <c r="N172" i="3"/>
  <c r="R172" i="3" s="1"/>
  <c r="F168" i="1" s="1"/>
  <c r="M172" i="3"/>
  <c r="Q172" i="3" s="1"/>
  <c r="E168" i="1" s="1"/>
  <c r="L172" i="3"/>
  <c r="P172" i="3" s="1"/>
  <c r="T172" i="3" s="1"/>
  <c r="H168" i="1" s="1"/>
  <c r="W171" i="3"/>
  <c r="V171" i="3"/>
  <c r="U171" i="3"/>
  <c r="K171" i="3"/>
  <c r="J171" i="3"/>
  <c r="I171" i="3"/>
  <c r="H171" i="3"/>
  <c r="G171" i="3"/>
  <c r="F171" i="3"/>
  <c r="E171" i="3"/>
  <c r="X170" i="3"/>
  <c r="R170" i="3"/>
  <c r="F166" i="1" s="1"/>
  <c r="O170" i="3"/>
  <c r="S170" i="3" s="1"/>
  <c r="G166" i="1" s="1"/>
  <c r="N170" i="3"/>
  <c r="M170" i="3"/>
  <c r="Q170" i="3" s="1"/>
  <c r="E166" i="1" s="1"/>
  <c r="L170" i="3"/>
  <c r="P170" i="3" s="1"/>
  <c r="T170" i="3" s="1"/>
  <c r="H166" i="1" s="1"/>
  <c r="X169" i="3"/>
  <c r="S169" i="3"/>
  <c r="G165" i="1" s="1"/>
  <c r="O169" i="3"/>
  <c r="N169" i="3"/>
  <c r="R169" i="3" s="1"/>
  <c r="F165" i="1" s="1"/>
  <c r="M169" i="3"/>
  <c r="Q169" i="3" s="1"/>
  <c r="E165" i="1" s="1"/>
  <c r="L169" i="3"/>
  <c r="P169" i="3" s="1"/>
  <c r="T169" i="3" s="1"/>
  <c r="H165" i="1" s="1"/>
  <c r="X168" i="3"/>
  <c r="S168" i="3"/>
  <c r="G164" i="1" s="1"/>
  <c r="Q168" i="3"/>
  <c r="E164" i="1" s="1"/>
  <c r="O168" i="3"/>
  <c r="N168" i="3"/>
  <c r="R168" i="3" s="1"/>
  <c r="F164" i="1" s="1"/>
  <c r="M168" i="3"/>
  <c r="L168" i="3"/>
  <c r="P168" i="3" s="1"/>
  <c r="T168" i="3" s="1"/>
  <c r="H164" i="1" s="1"/>
  <c r="X167" i="3"/>
  <c r="O167" i="3"/>
  <c r="N167" i="3"/>
  <c r="R167" i="3" s="1"/>
  <c r="F163" i="1" s="1"/>
  <c r="M167" i="3"/>
  <c r="Q167" i="3" s="1"/>
  <c r="E163" i="1" s="1"/>
  <c r="L167" i="3"/>
  <c r="P167" i="3" s="1"/>
  <c r="X166" i="3"/>
  <c r="S166" i="3"/>
  <c r="G162" i="1" s="1"/>
  <c r="O166" i="3"/>
  <c r="N166" i="3"/>
  <c r="R166" i="3" s="1"/>
  <c r="F162" i="1" s="1"/>
  <c r="M166" i="3"/>
  <c r="L166" i="3"/>
  <c r="P166" i="3" s="1"/>
  <c r="T166" i="3" s="1"/>
  <c r="H162" i="1" s="1"/>
  <c r="W165" i="3"/>
  <c r="V165" i="3"/>
  <c r="U165" i="3"/>
  <c r="K165" i="3"/>
  <c r="J165" i="3"/>
  <c r="I165" i="3"/>
  <c r="H165" i="3"/>
  <c r="G165" i="3"/>
  <c r="F165" i="3"/>
  <c r="E165" i="3"/>
  <c r="X164" i="3"/>
  <c r="X163" i="3" s="1"/>
  <c r="S164" i="3"/>
  <c r="G110" i="1" s="1"/>
  <c r="O164" i="3"/>
  <c r="O163" i="3" s="1"/>
  <c r="S163" i="3" s="1"/>
  <c r="N164" i="3"/>
  <c r="M164" i="3"/>
  <c r="L164" i="3"/>
  <c r="P164" i="3" s="1"/>
  <c r="W163" i="3"/>
  <c r="V163" i="3"/>
  <c r="U163" i="3"/>
  <c r="L163" i="3"/>
  <c r="K163" i="3"/>
  <c r="J163" i="3"/>
  <c r="I163" i="3"/>
  <c r="H163" i="3"/>
  <c r="G163" i="3"/>
  <c r="F163" i="3"/>
  <c r="E163" i="3"/>
  <c r="X162" i="3"/>
  <c r="O162" i="3"/>
  <c r="S162" i="3" s="1"/>
  <c r="G160" i="1" s="1"/>
  <c r="N162" i="3"/>
  <c r="R162" i="3" s="1"/>
  <c r="F160" i="1" s="1"/>
  <c r="M162" i="3"/>
  <c r="Q162" i="3" s="1"/>
  <c r="E160" i="1" s="1"/>
  <c r="L162" i="3"/>
  <c r="P162" i="3" s="1"/>
  <c r="T162" i="3" s="1"/>
  <c r="H160" i="1" s="1"/>
  <c r="X161" i="3"/>
  <c r="R161" i="3"/>
  <c r="F159" i="1" s="1"/>
  <c r="O161" i="3"/>
  <c r="S161" i="3" s="1"/>
  <c r="G159" i="1" s="1"/>
  <c r="N161" i="3"/>
  <c r="M161" i="3"/>
  <c r="Q161" i="3" s="1"/>
  <c r="E159" i="1" s="1"/>
  <c r="L161" i="3"/>
  <c r="P161" i="3" s="1"/>
  <c r="T161" i="3" s="1"/>
  <c r="H159" i="1" s="1"/>
  <c r="X160" i="3"/>
  <c r="O160" i="3"/>
  <c r="S160" i="3" s="1"/>
  <c r="G158" i="1" s="1"/>
  <c r="N160" i="3"/>
  <c r="R160" i="3" s="1"/>
  <c r="F158" i="1" s="1"/>
  <c r="M160" i="3"/>
  <c r="Q160" i="3" s="1"/>
  <c r="E158" i="1" s="1"/>
  <c r="L160" i="3"/>
  <c r="X159" i="3"/>
  <c r="X158" i="3" s="1"/>
  <c r="O159" i="3"/>
  <c r="S159" i="3" s="1"/>
  <c r="G157" i="1" s="1"/>
  <c r="N159" i="3"/>
  <c r="R159" i="3" s="1"/>
  <c r="F157" i="1" s="1"/>
  <c r="M159" i="3"/>
  <c r="L159" i="3"/>
  <c r="P159" i="3" s="1"/>
  <c r="T159" i="3" s="1"/>
  <c r="H157" i="1" s="1"/>
  <c r="W158" i="3"/>
  <c r="V158" i="3"/>
  <c r="U158" i="3"/>
  <c r="N158" i="3"/>
  <c r="R158" i="3" s="1"/>
  <c r="K158" i="3"/>
  <c r="J158" i="3"/>
  <c r="I158" i="3"/>
  <c r="H158" i="3"/>
  <c r="G158" i="3"/>
  <c r="F158" i="3"/>
  <c r="E158" i="3"/>
  <c r="X157" i="3"/>
  <c r="O157" i="3"/>
  <c r="S157" i="3" s="1"/>
  <c r="G155" i="1" s="1"/>
  <c r="N157" i="3"/>
  <c r="R157" i="3" s="1"/>
  <c r="F155" i="1" s="1"/>
  <c r="M157" i="3"/>
  <c r="Q157" i="3" s="1"/>
  <c r="E155" i="1" s="1"/>
  <c r="L157" i="3"/>
  <c r="P157" i="3" s="1"/>
  <c r="T157" i="3" s="1"/>
  <c r="H155" i="1" s="1"/>
  <c r="X156" i="3"/>
  <c r="R156" i="3"/>
  <c r="F154" i="1" s="1"/>
  <c r="O156" i="3"/>
  <c r="S156" i="3" s="1"/>
  <c r="G154" i="1" s="1"/>
  <c r="N156" i="3"/>
  <c r="M156" i="3"/>
  <c r="Q156" i="3" s="1"/>
  <c r="E154" i="1" s="1"/>
  <c r="L156" i="3"/>
  <c r="P156" i="3" s="1"/>
  <c r="T156" i="3" s="1"/>
  <c r="H154" i="1" s="1"/>
  <c r="X155" i="3"/>
  <c r="O155" i="3"/>
  <c r="S155" i="3" s="1"/>
  <c r="G153" i="1" s="1"/>
  <c r="N155" i="3"/>
  <c r="R155" i="3" s="1"/>
  <c r="F153" i="1" s="1"/>
  <c r="M155" i="3"/>
  <c r="Q155" i="3" s="1"/>
  <c r="E153" i="1" s="1"/>
  <c r="L155" i="3"/>
  <c r="P155" i="3" s="1"/>
  <c r="T155" i="3" s="1"/>
  <c r="H153" i="1" s="1"/>
  <c r="X154" i="3"/>
  <c r="O154" i="3"/>
  <c r="S154" i="3" s="1"/>
  <c r="G152" i="1" s="1"/>
  <c r="N154" i="3"/>
  <c r="R154" i="3" s="1"/>
  <c r="F152" i="1" s="1"/>
  <c r="M154" i="3"/>
  <c r="Q154" i="3" s="1"/>
  <c r="E152" i="1" s="1"/>
  <c r="L154" i="3"/>
  <c r="P154" i="3" s="1"/>
  <c r="T154" i="3" s="1"/>
  <c r="H152" i="1" s="1"/>
  <c r="X153" i="3"/>
  <c r="R153" i="3"/>
  <c r="F151" i="1" s="1"/>
  <c r="O153" i="3"/>
  <c r="S153" i="3" s="1"/>
  <c r="G151" i="1" s="1"/>
  <c r="N153" i="3"/>
  <c r="M153" i="3"/>
  <c r="Q153" i="3" s="1"/>
  <c r="E151" i="1" s="1"/>
  <c r="L153" i="3"/>
  <c r="P153" i="3" s="1"/>
  <c r="T153" i="3" s="1"/>
  <c r="H151" i="1" s="1"/>
  <c r="X152" i="3"/>
  <c r="O152" i="3"/>
  <c r="S152" i="3" s="1"/>
  <c r="G150" i="1" s="1"/>
  <c r="N152" i="3"/>
  <c r="R152" i="3" s="1"/>
  <c r="F150" i="1" s="1"/>
  <c r="M152" i="3"/>
  <c r="Q152" i="3" s="1"/>
  <c r="E150" i="1" s="1"/>
  <c r="L152" i="3"/>
  <c r="P152" i="3" s="1"/>
  <c r="T152" i="3" s="1"/>
  <c r="H150" i="1" s="1"/>
  <c r="X151" i="3"/>
  <c r="O151" i="3"/>
  <c r="S151" i="3" s="1"/>
  <c r="G149" i="1" s="1"/>
  <c r="N151" i="3"/>
  <c r="R151" i="3" s="1"/>
  <c r="F149" i="1" s="1"/>
  <c r="M151" i="3"/>
  <c r="Q151" i="3" s="1"/>
  <c r="E149" i="1" s="1"/>
  <c r="L151" i="3"/>
  <c r="P151" i="3" s="1"/>
  <c r="T151" i="3" s="1"/>
  <c r="H149" i="1" s="1"/>
  <c r="X150" i="3"/>
  <c r="R150" i="3"/>
  <c r="F148" i="1" s="1"/>
  <c r="O150" i="3"/>
  <c r="S150" i="3" s="1"/>
  <c r="G148" i="1" s="1"/>
  <c r="N150" i="3"/>
  <c r="M150" i="3"/>
  <c r="Q150" i="3" s="1"/>
  <c r="E148" i="1" s="1"/>
  <c r="L150" i="3"/>
  <c r="P150" i="3" s="1"/>
  <c r="T150" i="3" s="1"/>
  <c r="H148" i="1" s="1"/>
  <c r="X149" i="3"/>
  <c r="O149" i="3"/>
  <c r="S149" i="3" s="1"/>
  <c r="G147" i="1" s="1"/>
  <c r="N149" i="3"/>
  <c r="R149" i="3" s="1"/>
  <c r="F147" i="1" s="1"/>
  <c r="M149" i="3"/>
  <c r="Q149" i="3" s="1"/>
  <c r="E147" i="1" s="1"/>
  <c r="L149" i="3"/>
  <c r="P149" i="3" s="1"/>
  <c r="T149" i="3" s="1"/>
  <c r="H147" i="1" s="1"/>
  <c r="X148" i="3"/>
  <c r="O148" i="3"/>
  <c r="S148" i="3" s="1"/>
  <c r="G146" i="1" s="1"/>
  <c r="N148" i="3"/>
  <c r="R148" i="3" s="1"/>
  <c r="F146" i="1" s="1"/>
  <c r="M148" i="3"/>
  <c r="Q148" i="3" s="1"/>
  <c r="E146" i="1" s="1"/>
  <c r="L148" i="3"/>
  <c r="P148" i="3" s="1"/>
  <c r="T148" i="3" s="1"/>
  <c r="H146" i="1" s="1"/>
  <c r="X147" i="3"/>
  <c r="R147" i="3"/>
  <c r="F145" i="1" s="1"/>
  <c r="O147" i="3"/>
  <c r="S147" i="3" s="1"/>
  <c r="G145" i="1" s="1"/>
  <c r="N147" i="3"/>
  <c r="M147" i="3"/>
  <c r="Q147" i="3" s="1"/>
  <c r="E145" i="1" s="1"/>
  <c r="L147" i="3"/>
  <c r="P147" i="3" s="1"/>
  <c r="T147" i="3" s="1"/>
  <c r="H145" i="1" s="1"/>
  <c r="X146" i="3"/>
  <c r="O146" i="3"/>
  <c r="S146" i="3" s="1"/>
  <c r="G144" i="1" s="1"/>
  <c r="N146" i="3"/>
  <c r="R146" i="3" s="1"/>
  <c r="F144" i="1" s="1"/>
  <c r="M146" i="3"/>
  <c r="Q146" i="3" s="1"/>
  <c r="E144" i="1" s="1"/>
  <c r="L146" i="3"/>
  <c r="P146" i="3" s="1"/>
  <c r="T146" i="3" s="1"/>
  <c r="H144" i="1" s="1"/>
  <c r="X145" i="3"/>
  <c r="O145" i="3"/>
  <c r="S145" i="3" s="1"/>
  <c r="G143" i="1" s="1"/>
  <c r="N145" i="3"/>
  <c r="R145" i="3" s="1"/>
  <c r="F143" i="1" s="1"/>
  <c r="M145" i="3"/>
  <c r="Q145" i="3" s="1"/>
  <c r="E143" i="1" s="1"/>
  <c r="L145" i="3"/>
  <c r="P145" i="3" s="1"/>
  <c r="T145" i="3" s="1"/>
  <c r="H143" i="1" s="1"/>
  <c r="X144" i="3"/>
  <c r="R144" i="3"/>
  <c r="F142" i="1" s="1"/>
  <c r="O144" i="3"/>
  <c r="S144" i="3" s="1"/>
  <c r="G142" i="1" s="1"/>
  <c r="N144" i="3"/>
  <c r="M144" i="3"/>
  <c r="Q144" i="3" s="1"/>
  <c r="E142" i="1" s="1"/>
  <c r="L144" i="3"/>
  <c r="P144" i="3" s="1"/>
  <c r="T144" i="3" s="1"/>
  <c r="H142" i="1" s="1"/>
  <c r="X143" i="3"/>
  <c r="O143" i="3"/>
  <c r="S143" i="3" s="1"/>
  <c r="G141" i="1" s="1"/>
  <c r="N143" i="3"/>
  <c r="R143" i="3" s="1"/>
  <c r="F141" i="1" s="1"/>
  <c r="M143" i="3"/>
  <c r="Q143" i="3" s="1"/>
  <c r="E141" i="1" s="1"/>
  <c r="L143" i="3"/>
  <c r="P143" i="3" s="1"/>
  <c r="T143" i="3" s="1"/>
  <c r="H141" i="1" s="1"/>
  <c r="X142" i="3"/>
  <c r="O142" i="3"/>
  <c r="S142" i="3" s="1"/>
  <c r="G140" i="1" s="1"/>
  <c r="N142" i="3"/>
  <c r="R142" i="3" s="1"/>
  <c r="F140" i="1" s="1"/>
  <c r="M142" i="3"/>
  <c r="Q142" i="3" s="1"/>
  <c r="E140" i="1" s="1"/>
  <c r="L142" i="3"/>
  <c r="P142" i="3" s="1"/>
  <c r="T142" i="3" s="1"/>
  <c r="H140" i="1" s="1"/>
  <c r="X141" i="3"/>
  <c r="R141" i="3"/>
  <c r="F139" i="1" s="1"/>
  <c r="O141" i="3"/>
  <c r="S141" i="3" s="1"/>
  <c r="G139" i="1" s="1"/>
  <c r="N141" i="3"/>
  <c r="M141" i="3"/>
  <c r="Q141" i="3" s="1"/>
  <c r="E139" i="1" s="1"/>
  <c r="L141" i="3"/>
  <c r="P141" i="3" s="1"/>
  <c r="T141" i="3" s="1"/>
  <c r="H139" i="1" s="1"/>
  <c r="X140" i="3"/>
  <c r="O140" i="3"/>
  <c r="S140" i="3" s="1"/>
  <c r="G138" i="1" s="1"/>
  <c r="N140" i="3"/>
  <c r="R140" i="3" s="1"/>
  <c r="F138" i="1" s="1"/>
  <c r="M140" i="3"/>
  <c r="Q140" i="3" s="1"/>
  <c r="E138" i="1" s="1"/>
  <c r="L140" i="3"/>
  <c r="P140" i="3" s="1"/>
  <c r="T140" i="3" s="1"/>
  <c r="H138" i="1" s="1"/>
  <c r="X139" i="3"/>
  <c r="O139" i="3"/>
  <c r="S139" i="3" s="1"/>
  <c r="G137" i="1" s="1"/>
  <c r="N139" i="3"/>
  <c r="R139" i="3" s="1"/>
  <c r="F137" i="1" s="1"/>
  <c r="M139" i="3"/>
  <c r="Q139" i="3" s="1"/>
  <c r="E137" i="1" s="1"/>
  <c r="L139" i="3"/>
  <c r="P139" i="3" s="1"/>
  <c r="T139" i="3" s="1"/>
  <c r="H137" i="1" s="1"/>
  <c r="X138" i="3"/>
  <c r="R138" i="3"/>
  <c r="F136" i="1" s="1"/>
  <c r="O138" i="3"/>
  <c r="S138" i="3" s="1"/>
  <c r="G136" i="1" s="1"/>
  <c r="N138" i="3"/>
  <c r="M138" i="3"/>
  <c r="Q138" i="3" s="1"/>
  <c r="E136" i="1" s="1"/>
  <c r="L138" i="3"/>
  <c r="P138" i="3" s="1"/>
  <c r="T138" i="3" s="1"/>
  <c r="H136" i="1" s="1"/>
  <c r="X137" i="3"/>
  <c r="O137" i="3"/>
  <c r="S137" i="3" s="1"/>
  <c r="G135" i="1" s="1"/>
  <c r="N137" i="3"/>
  <c r="R137" i="3" s="1"/>
  <c r="F135" i="1" s="1"/>
  <c r="M137" i="3"/>
  <c r="Q137" i="3" s="1"/>
  <c r="E135" i="1" s="1"/>
  <c r="L137" i="3"/>
  <c r="P137" i="3" s="1"/>
  <c r="T137" i="3" s="1"/>
  <c r="H135" i="1" s="1"/>
  <c r="X136" i="3"/>
  <c r="O136" i="3"/>
  <c r="S136" i="3" s="1"/>
  <c r="G134" i="1" s="1"/>
  <c r="N136" i="3"/>
  <c r="R136" i="3" s="1"/>
  <c r="F134" i="1" s="1"/>
  <c r="M136" i="3"/>
  <c r="Q136" i="3" s="1"/>
  <c r="E134" i="1" s="1"/>
  <c r="L136" i="3"/>
  <c r="P136" i="3" s="1"/>
  <c r="T136" i="3" s="1"/>
  <c r="H134" i="1" s="1"/>
  <c r="X135" i="3"/>
  <c r="S135" i="3"/>
  <c r="G133" i="1" s="1"/>
  <c r="Q135" i="3"/>
  <c r="E133" i="1" s="1"/>
  <c r="O135" i="3"/>
  <c r="N135" i="3"/>
  <c r="R135" i="3" s="1"/>
  <c r="F133" i="1" s="1"/>
  <c r="M135" i="3"/>
  <c r="L135" i="3"/>
  <c r="P135" i="3" s="1"/>
  <c r="T135" i="3" s="1"/>
  <c r="H133" i="1" s="1"/>
  <c r="X134" i="3"/>
  <c r="O134" i="3"/>
  <c r="S134" i="3" s="1"/>
  <c r="G132" i="1" s="1"/>
  <c r="N134" i="3"/>
  <c r="R134" i="3" s="1"/>
  <c r="F132" i="1" s="1"/>
  <c r="M134" i="3"/>
  <c r="Q134" i="3" s="1"/>
  <c r="E132" i="1" s="1"/>
  <c r="L134" i="3"/>
  <c r="P134" i="3" s="1"/>
  <c r="T134" i="3" s="1"/>
  <c r="H132" i="1" s="1"/>
  <c r="X133" i="3"/>
  <c r="O133" i="3"/>
  <c r="S133" i="3" s="1"/>
  <c r="G131" i="1" s="1"/>
  <c r="N133" i="3"/>
  <c r="R133" i="3" s="1"/>
  <c r="F131" i="1" s="1"/>
  <c r="M133" i="3"/>
  <c r="Q133" i="3" s="1"/>
  <c r="E131" i="1" s="1"/>
  <c r="L133" i="3"/>
  <c r="P133" i="3" s="1"/>
  <c r="T133" i="3" s="1"/>
  <c r="H131" i="1" s="1"/>
  <c r="X132" i="3"/>
  <c r="R132" i="3"/>
  <c r="F130" i="1" s="1"/>
  <c r="O132" i="3"/>
  <c r="S132" i="3" s="1"/>
  <c r="G130" i="1" s="1"/>
  <c r="N132" i="3"/>
  <c r="M132" i="3"/>
  <c r="Q132" i="3" s="1"/>
  <c r="E130" i="1" s="1"/>
  <c r="L132" i="3"/>
  <c r="P132" i="3" s="1"/>
  <c r="T132" i="3" s="1"/>
  <c r="H130" i="1" s="1"/>
  <c r="X131" i="3"/>
  <c r="O131" i="3"/>
  <c r="S131" i="3" s="1"/>
  <c r="G129" i="1" s="1"/>
  <c r="N131" i="3"/>
  <c r="R131" i="3" s="1"/>
  <c r="F129" i="1" s="1"/>
  <c r="M131" i="3"/>
  <c r="Q131" i="3" s="1"/>
  <c r="E129" i="1" s="1"/>
  <c r="L131" i="3"/>
  <c r="P131" i="3" s="1"/>
  <c r="T131" i="3" s="1"/>
  <c r="H129" i="1" s="1"/>
  <c r="X130" i="3"/>
  <c r="O130" i="3"/>
  <c r="S130" i="3" s="1"/>
  <c r="G128" i="1" s="1"/>
  <c r="N130" i="3"/>
  <c r="R130" i="3" s="1"/>
  <c r="F128" i="1" s="1"/>
  <c r="M130" i="3"/>
  <c r="Q130" i="3" s="1"/>
  <c r="E128" i="1" s="1"/>
  <c r="L130" i="3"/>
  <c r="P130" i="3" s="1"/>
  <c r="T130" i="3" s="1"/>
  <c r="H128" i="1" s="1"/>
  <c r="X129" i="3"/>
  <c r="S129" i="3"/>
  <c r="G127" i="1" s="1"/>
  <c r="O129" i="3"/>
  <c r="N129" i="3"/>
  <c r="R129" i="3" s="1"/>
  <c r="F127" i="1" s="1"/>
  <c r="M129" i="3"/>
  <c r="Q129" i="3" s="1"/>
  <c r="E127" i="1" s="1"/>
  <c r="L129" i="3"/>
  <c r="P129" i="3" s="1"/>
  <c r="T129" i="3" s="1"/>
  <c r="H127" i="1" s="1"/>
  <c r="X128" i="3"/>
  <c r="O128" i="3"/>
  <c r="S128" i="3" s="1"/>
  <c r="G126" i="1" s="1"/>
  <c r="N128" i="3"/>
  <c r="R128" i="3" s="1"/>
  <c r="F126" i="1" s="1"/>
  <c r="M128" i="3"/>
  <c r="Q128" i="3" s="1"/>
  <c r="E126" i="1" s="1"/>
  <c r="L128" i="3"/>
  <c r="P128" i="3" s="1"/>
  <c r="T128" i="3" s="1"/>
  <c r="H126" i="1" s="1"/>
  <c r="X127" i="3"/>
  <c r="S127" i="3"/>
  <c r="G125" i="1" s="1"/>
  <c r="O127" i="3"/>
  <c r="N127" i="3"/>
  <c r="R127" i="3" s="1"/>
  <c r="F125" i="1" s="1"/>
  <c r="M127" i="3"/>
  <c r="Q127" i="3" s="1"/>
  <c r="E125" i="1" s="1"/>
  <c r="L127" i="3"/>
  <c r="P127" i="3" s="1"/>
  <c r="T127" i="3" s="1"/>
  <c r="H125" i="1" s="1"/>
  <c r="X126" i="3"/>
  <c r="O126" i="3"/>
  <c r="S126" i="3" s="1"/>
  <c r="G124" i="1" s="1"/>
  <c r="N126" i="3"/>
  <c r="M126" i="3"/>
  <c r="Q126" i="3" s="1"/>
  <c r="E124" i="1" s="1"/>
  <c r="L126" i="3"/>
  <c r="X125" i="3"/>
  <c r="O125" i="3"/>
  <c r="N125" i="3"/>
  <c r="R125" i="3" s="1"/>
  <c r="F123" i="1" s="1"/>
  <c r="M125" i="3"/>
  <c r="Q125" i="3" s="1"/>
  <c r="E123" i="1" s="1"/>
  <c r="E122" i="1" s="1"/>
  <c r="C24" i="6" s="1"/>
  <c r="S24" i="6" s="1"/>
  <c r="L125" i="3"/>
  <c r="P125" i="3" s="1"/>
  <c r="T125" i="3" s="1"/>
  <c r="H123" i="1" s="1"/>
  <c r="W124" i="3"/>
  <c r="V124" i="3"/>
  <c r="U124" i="3"/>
  <c r="K124" i="3"/>
  <c r="J124" i="3"/>
  <c r="I124" i="3"/>
  <c r="H124" i="3"/>
  <c r="G124" i="3"/>
  <c r="F124" i="3"/>
  <c r="E124" i="3"/>
  <c r="X123" i="3"/>
  <c r="R123" i="3"/>
  <c r="F121" i="1" s="1"/>
  <c r="O123" i="3"/>
  <c r="S123" i="3" s="1"/>
  <c r="G121" i="1" s="1"/>
  <c r="N123" i="3"/>
  <c r="M123" i="3"/>
  <c r="Q123" i="3" s="1"/>
  <c r="E121" i="1" s="1"/>
  <c r="L123" i="3"/>
  <c r="P123" i="3" s="1"/>
  <c r="T123" i="3" s="1"/>
  <c r="H121" i="1" s="1"/>
  <c r="X122" i="3"/>
  <c r="O122" i="3"/>
  <c r="S122" i="3" s="1"/>
  <c r="G120" i="1" s="1"/>
  <c r="N122" i="3"/>
  <c r="R122" i="3" s="1"/>
  <c r="F120" i="1" s="1"/>
  <c r="M122" i="3"/>
  <c r="Q122" i="3" s="1"/>
  <c r="E120" i="1" s="1"/>
  <c r="L122" i="3"/>
  <c r="P122" i="3" s="1"/>
  <c r="T122" i="3" s="1"/>
  <c r="H120" i="1" s="1"/>
  <c r="X121" i="3"/>
  <c r="O121" i="3"/>
  <c r="N121" i="3"/>
  <c r="R121" i="3" s="1"/>
  <c r="F119" i="1" s="1"/>
  <c r="M121" i="3"/>
  <c r="L121" i="3"/>
  <c r="W120" i="3"/>
  <c r="V120" i="3"/>
  <c r="U120" i="3"/>
  <c r="K120" i="3"/>
  <c r="J120" i="3"/>
  <c r="I120" i="3"/>
  <c r="H120" i="3"/>
  <c r="G120" i="3"/>
  <c r="F120" i="3"/>
  <c r="E120" i="3"/>
  <c r="X119" i="3"/>
  <c r="T119" i="3"/>
  <c r="H117" i="1" s="1"/>
  <c r="S119" i="3"/>
  <c r="G117" i="1" s="1"/>
  <c r="R119" i="3"/>
  <c r="F117" i="1" s="1"/>
  <c r="Q119" i="3"/>
  <c r="E117" i="1" s="1"/>
  <c r="X118" i="3"/>
  <c r="S118" i="3"/>
  <c r="G116" i="1" s="1"/>
  <c r="O118" i="3"/>
  <c r="N118" i="3"/>
  <c r="R118" i="3" s="1"/>
  <c r="F116" i="1" s="1"/>
  <c r="M118" i="3"/>
  <c r="Q118" i="3" s="1"/>
  <c r="E116" i="1" s="1"/>
  <c r="L118" i="3"/>
  <c r="P118" i="3" s="1"/>
  <c r="T118" i="3" s="1"/>
  <c r="H116" i="1" s="1"/>
  <c r="X117" i="3"/>
  <c r="R117" i="3"/>
  <c r="F115" i="1" s="1"/>
  <c r="O117" i="3"/>
  <c r="S117" i="3" s="1"/>
  <c r="G115" i="1" s="1"/>
  <c r="N117" i="3"/>
  <c r="M117" i="3"/>
  <c r="Q117" i="3" s="1"/>
  <c r="E115" i="1" s="1"/>
  <c r="L117" i="3"/>
  <c r="X116" i="3"/>
  <c r="O116" i="3"/>
  <c r="S116" i="3" s="1"/>
  <c r="G114" i="1" s="1"/>
  <c r="N116" i="3"/>
  <c r="M116" i="3"/>
  <c r="L116" i="3"/>
  <c r="P116" i="3" s="1"/>
  <c r="T116" i="3" s="1"/>
  <c r="H114" i="1" s="1"/>
  <c r="W115" i="3"/>
  <c r="V115" i="3"/>
  <c r="U115" i="3"/>
  <c r="K115" i="3"/>
  <c r="J115" i="3"/>
  <c r="I115" i="3"/>
  <c r="H115" i="3"/>
  <c r="G115" i="3"/>
  <c r="F115" i="3"/>
  <c r="E115" i="3"/>
  <c r="X114" i="3"/>
  <c r="X113" i="3" s="1"/>
  <c r="O114" i="3"/>
  <c r="N114" i="3"/>
  <c r="M114" i="3"/>
  <c r="M113" i="3" s="1"/>
  <c r="L114" i="3"/>
  <c r="L113" i="3" s="1"/>
  <c r="W113" i="3"/>
  <c r="V113" i="3"/>
  <c r="U113" i="3"/>
  <c r="Q113" i="3"/>
  <c r="K113" i="3"/>
  <c r="J113" i="3"/>
  <c r="I113" i="3"/>
  <c r="H113" i="3"/>
  <c r="G113" i="3"/>
  <c r="F113" i="3"/>
  <c r="E113" i="3"/>
  <c r="X112" i="3"/>
  <c r="O112" i="3"/>
  <c r="S112" i="3" s="1"/>
  <c r="G109" i="1" s="1"/>
  <c r="N112" i="3"/>
  <c r="R112" i="3" s="1"/>
  <c r="F109" i="1" s="1"/>
  <c r="M112" i="3"/>
  <c r="Q112" i="3" s="1"/>
  <c r="E109" i="1" s="1"/>
  <c r="L112" i="3"/>
  <c r="P112" i="3" s="1"/>
  <c r="T112" i="3" s="1"/>
  <c r="H109" i="1" s="1"/>
  <c r="X111" i="3"/>
  <c r="O111" i="3"/>
  <c r="S111" i="3" s="1"/>
  <c r="G108" i="1" s="1"/>
  <c r="N111" i="3"/>
  <c r="M111" i="3"/>
  <c r="Q111" i="3" s="1"/>
  <c r="E108" i="1" s="1"/>
  <c r="L111" i="3"/>
  <c r="W110" i="3"/>
  <c r="V110" i="3"/>
  <c r="U110" i="3"/>
  <c r="K110" i="3"/>
  <c r="J110" i="3"/>
  <c r="I110" i="3"/>
  <c r="H110" i="3"/>
  <c r="G110" i="3"/>
  <c r="F110" i="3"/>
  <c r="E110" i="3"/>
  <c r="X109" i="3"/>
  <c r="S109" i="3"/>
  <c r="G107" i="1" s="1"/>
  <c r="O109" i="3"/>
  <c r="N109" i="3"/>
  <c r="M109" i="3"/>
  <c r="L109" i="3"/>
  <c r="P109" i="3" s="1"/>
  <c r="T109" i="3" s="1"/>
  <c r="H107" i="1" s="1"/>
  <c r="X108" i="3"/>
  <c r="O108" i="3"/>
  <c r="O107" i="3" s="1"/>
  <c r="S107" i="3" s="1"/>
  <c r="N108" i="3"/>
  <c r="R108" i="3" s="1"/>
  <c r="F106" i="1" s="1"/>
  <c r="M108" i="3"/>
  <c r="Q108" i="3" s="1"/>
  <c r="E106" i="1" s="1"/>
  <c r="L108" i="3"/>
  <c r="L107" i="3" s="1"/>
  <c r="X107" i="3"/>
  <c r="W107" i="3"/>
  <c r="V107" i="3"/>
  <c r="U107" i="3"/>
  <c r="K107" i="3"/>
  <c r="J107" i="3"/>
  <c r="I107" i="3"/>
  <c r="H107" i="3"/>
  <c r="G107" i="3"/>
  <c r="F107" i="3"/>
  <c r="E107" i="3"/>
  <c r="X106" i="3"/>
  <c r="O106" i="3"/>
  <c r="S106" i="3" s="1"/>
  <c r="G104" i="1" s="1"/>
  <c r="N106" i="3"/>
  <c r="R106" i="3" s="1"/>
  <c r="F104" i="1" s="1"/>
  <c r="M106" i="3"/>
  <c r="Q106" i="3" s="1"/>
  <c r="E104" i="1" s="1"/>
  <c r="L106" i="3"/>
  <c r="P106" i="3" s="1"/>
  <c r="T106" i="3" s="1"/>
  <c r="H104" i="1" s="1"/>
  <c r="X105" i="3"/>
  <c r="O105" i="3"/>
  <c r="S105" i="3" s="1"/>
  <c r="G103" i="1" s="1"/>
  <c r="N105" i="3"/>
  <c r="R105" i="3" s="1"/>
  <c r="F103" i="1" s="1"/>
  <c r="M105" i="3"/>
  <c r="Q105" i="3" s="1"/>
  <c r="E103" i="1" s="1"/>
  <c r="L105" i="3"/>
  <c r="P105" i="3" s="1"/>
  <c r="T105" i="3" s="1"/>
  <c r="H103" i="1" s="1"/>
  <c r="X104" i="3"/>
  <c r="T104" i="3"/>
  <c r="H102" i="1" s="1"/>
  <c r="O104" i="3"/>
  <c r="S104" i="3" s="1"/>
  <c r="G102" i="1" s="1"/>
  <c r="N104" i="3"/>
  <c r="R104" i="3" s="1"/>
  <c r="F102" i="1" s="1"/>
  <c r="M104" i="3"/>
  <c r="Q104" i="3" s="1"/>
  <c r="E102" i="1" s="1"/>
  <c r="L104" i="3"/>
  <c r="P104" i="3" s="1"/>
  <c r="X103" i="3"/>
  <c r="Q103" i="3"/>
  <c r="E101" i="1" s="1"/>
  <c r="O103" i="3"/>
  <c r="S103" i="3" s="1"/>
  <c r="G101" i="1" s="1"/>
  <c r="N103" i="3"/>
  <c r="R103" i="3" s="1"/>
  <c r="F101" i="1" s="1"/>
  <c r="M103" i="3"/>
  <c r="L103" i="3"/>
  <c r="P103" i="3" s="1"/>
  <c r="T103" i="3" s="1"/>
  <c r="H101" i="1" s="1"/>
  <c r="X102" i="3"/>
  <c r="O102" i="3"/>
  <c r="S102" i="3" s="1"/>
  <c r="G100" i="1" s="1"/>
  <c r="N102" i="3"/>
  <c r="R102" i="3" s="1"/>
  <c r="F100" i="1" s="1"/>
  <c r="M102" i="3"/>
  <c r="Q102" i="3" s="1"/>
  <c r="E100" i="1" s="1"/>
  <c r="L102" i="3"/>
  <c r="P102" i="3" s="1"/>
  <c r="T102" i="3" s="1"/>
  <c r="H100" i="1" s="1"/>
  <c r="X101" i="3"/>
  <c r="S101" i="3"/>
  <c r="G99" i="1" s="1"/>
  <c r="O101" i="3"/>
  <c r="N101" i="3"/>
  <c r="R101" i="3" s="1"/>
  <c r="F99" i="1" s="1"/>
  <c r="M101" i="3"/>
  <c r="Q101" i="3" s="1"/>
  <c r="E99" i="1" s="1"/>
  <c r="L101" i="3"/>
  <c r="P101" i="3" s="1"/>
  <c r="T101" i="3" s="1"/>
  <c r="H99" i="1" s="1"/>
  <c r="X100" i="3"/>
  <c r="R100" i="3"/>
  <c r="F98" i="1" s="1"/>
  <c r="O100" i="3"/>
  <c r="S100" i="3" s="1"/>
  <c r="G98" i="1" s="1"/>
  <c r="N100" i="3"/>
  <c r="M100" i="3"/>
  <c r="Q100" i="3" s="1"/>
  <c r="E98" i="1" s="1"/>
  <c r="L100" i="3"/>
  <c r="P100" i="3" s="1"/>
  <c r="T100" i="3" s="1"/>
  <c r="H98" i="1" s="1"/>
  <c r="X99" i="3"/>
  <c r="O99" i="3"/>
  <c r="N99" i="3"/>
  <c r="M99" i="3"/>
  <c r="L99" i="3"/>
  <c r="P99" i="3" s="1"/>
  <c r="W98" i="3"/>
  <c r="V98" i="3"/>
  <c r="U98" i="3"/>
  <c r="K98" i="3"/>
  <c r="J98" i="3"/>
  <c r="I98" i="3"/>
  <c r="H98" i="3"/>
  <c r="G98" i="3"/>
  <c r="F98" i="3"/>
  <c r="E98" i="3"/>
  <c r="X97" i="3"/>
  <c r="O97" i="3"/>
  <c r="S97" i="3" s="1"/>
  <c r="G95" i="1" s="1"/>
  <c r="N97" i="3"/>
  <c r="R97" i="3" s="1"/>
  <c r="F95" i="1" s="1"/>
  <c r="M97" i="3"/>
  <c r="Q97" i="3" s="1"/>
  <c r="E95" i="1" s="1"/>
  <c r="L97" i="3"/>
  <c r="P97" i="3" s="1"/>
  <c r="T97" i="3" s="1"/>
  <c r="H95" i="1" s="1"/>
  <c r="X96" i="3"/>
  <c r="S96" i="3"/>
  <c r="G94" i="1" s="1"/>
  <c r="O96" i="3"/>
  <c r="N96" i="3"/>
  <c r="R96" i="3" s="1"/>
  <c r="F94" i="1" s="1"/>
  <c r="M96" i="3"/>
  <c r="Q96" i="3" s="1"/>
  <c r="E94" i="1" s="1"/>
  <c r="L96" i="3"/>
  <c r="P96" i="3" s="1"/>
  <c r="T96" i="3" s="1"/>
  <c r="H94" i="1" s="1"/>
  <c r="X95" i="3"/>
  <c r="O95" i="3"/>
  <c r="S95" i="3" s="1"/>
  <c r="G93" i="1" s="1"/>
  <c r="N95" i="3"/>
  <c r="R95" i="3" s="1"/>
  <c r="F93" i="1" s="1"/>
  <c r="M95" i="3"/>
  <c r="Q95" i="3" s="1"/>
  <c r="E93" i="1" s="1"/>
  <c r="L95" i="3"/>
  <c r="P95" i="3" s="1"/>
  <c r="T95" i="3" s="1"/>
  <c r="H93" i="1" s="1"/>
  <c r="X94" i="3"/>
  <c r="O94" i="3"/>
  <c r="S94" i="3" s="1"/>
  <c r="G92" i="1" s="1"/>
  <c r="N94" i="3"/>
  <c r="R94" i="3" s="1"/>
  <c r="F92" i="1" s="1"/>
  <c r="M94" i="3"/>
  <c r="Q94" i="3" s="1"/>
  <c r="E92" i="1" s="1"/>
  <c r="L94" i="3"/>
  <c r="P94" i="3" s="1"/>
  <c r="T94" i="3" s="1"/>
  <c r="H92" i="1" s="1"/>
  <c r="X93" i="3"/>
  <c r="O93" i="3"/>
  <c r="S93" i="3" s="1"/>
  <c r="G91" i="1" s="1"/>
  <c r="N93" i="3"/>
  <c r="R93" i="3" s="1"/>
  <c r="F91" i="1" s="1"/>
  <c r="M93" i="3"/>
  <c r="Q93" i="3" s="1"/>
  <c r="E91" i="1" s="1"/>
  <c r="L93" i="3"/>
  <c r="X92" i="3"/>
  <c r="Q92" i="3"/>
  <c r="E90" i="1" s="1"/>
  <c r="O92" i="3"/>
  <c r="N92" i="3"/>
  <c r="R92" i="3" s="1"/>
  <c r="F90" i="1" s="1"/>
  <c r="M92" i="3"/>
  <c r="L92" i="3"/>
  <c r="P92" i="3" s="1"/>
  <c r="W91" i="3"/>
  <c r="V91" i="3"/>
  <c r="U91" i="3"/>
  <c r="K91" i="3"/>
  <c r="J91" i="3"/>
  <c r="I91" i="3"/>
  <c r="H91" i="3"/>
  <c r="G91" i="3"/>
  <c r="F91" i="3"/>
  <c r="E91" i="3"/>
  <c r="X90" i="3"/>
  <c r="R90" i="3"/>
  <c r="F88" i="1" s="1"/>
  <c r="O90" i="3"/>
  <c r="S90" i="3" s="1"/>
  <c r="G88" i="1" s="1"/>
  <c r="N90" i="3"/>
  <c r="M90" i="3"/>
  <c r="Q90" i="3" s="1"/>
  <c r="E88" i="1" s="1"/>
  <c r="L90" i="3"/>
  <c r="P90" i="3" s="1"/>
  <c r="T90" i="3" s="1"/>
  <c r="H88" i="1" s="1"/>
  <c r="X89" i="3"/>
  <c r="O89" i="3"/>
  <c r="S89" i="3" s="1"/>
  <c r="G87" i="1" s="1"/>
  <c r="N89" i="3"/>
  <c r="R89" i="3" s="1"/>
  <c r="F87" i="1" s="1"/>
  <c r="M89" i="3"/>
  <c r="Q89" i="3" s="1"/>
  <c r="E87" i="1" s="1"/>
  <c r="L89" i="3"/>
  <c r="P89" i="3" s="1"/>
  <c r="T89" i="3" s="1"/>
  <c r="H87" i="1" s="1"/>
  <c r="X88" i="3"/>
  <c r="S88" i="3"/>
  <c r="G86" i="1" s="1"/>
  <c r="R88" i="3"/>
  <c r="F86" i="1" s="1"/>
  <c r="O88" i="3"/>
  <c r="N88" i="3"/>
  <c r="M88" i="3"/>
  <c r="Q88" i="3" s="1"/>
  <c r="E86" i="1" s="1"/>
  <c r="L88" i="3"/>
  <c r="P88" i="3" s="1"/>
  <c r="T88" i="3" s="1"/>
  <c r="H86" i="1" s="1"/>
  <c r="X87" i="3"/>
  <c r="R87" i="3"/>
  <c r="F85" i="1" s="1"/>
  <c r="O87" i="3"/>
  <c r="S87" i="3" s="1"/>
  <c r="G85" i="1" s="1"/>
  <c r="N87" i="3"/>
  <c r="M87" i="3"/>
  <c r="Q87" i="3" s="1"/>
  <c r="E85" i="1" s="1"/>
  <c r="L87" i="3"/>
  <c r="P87" i="3" s="1"/>
  <c r="T87" i="3" s="1"/>
  <c r="H85" i="1" s="1"/>
  <c r="X86" i="3"/>
  <c r="O86" i="3"/>
  <c r="S86" i="3" s="1"/>
  <c r="G84" i="1" s="1"/>
  <c r="N86" i="3"/>
  <c r="R86" i="3" s="1"/>
  <c r="F84" i="1" s="1"/>
  <c r="M86" i="3"/>
  <c r="Q86" i="3" s="1"/>
  <c r="E84" i="1" s="1"/>
  <c r="L86" i="3"/>
  <c r="P86" i="3" s="1"/>
  <c r="T86" i="3" s="1"/>
  <c r="H84" i="1" s="1"/>
  <c r="X85" i="3"/>
  <c r="S85" i="3"/>
  <c r="G83" i="1" s="1"/>
  <c r="O85" i="3"/>
  <c r="N85" i="3"/>
  <c r="R85" i="3" s="1"/>
  <c r="F83" i="1" s="1"/>
  <c r="M85" i="3"/>
  <c r="Q85" i="3" s="1"/>
  <c r="E83" i="1" s="1"/>
  <c r="L85" i="3"/>
  <c r="P85" i="3" s="1"/>
  <c r="T85" i="3" s="1"/>
  <c r="H83" i="1" s="1"/>
  <c r="X84" i="3"/>
  <c r="Q84" i="3"/>
  <c r="E82" i="1" s="1"/>
  <c r="O84" i="3"/>
  <c r="S84" i="3" s="1"/>
  <c r="G82" i="1" s="1"/>
  <c r="N84" i="3"/>
  <c r="R84" i="3" s="1"/>
  <c r="F82" i="1" s="1"/>
  <c r="M84" i="3"/>
  <c r="L84" i="3"/>
  <c r="P84" i="3" s="1"/>
  <c r="T84" i="3" s="1"/>
  <c r="H82" i="1" s="1"/>
  <c r="X83" i="3"/>
  <c r="O83" i="3"/>
  <c r="S83" i="3" s="1"/>
  <c r="G198" i="1" s="1"/>
  <c r="N83" i="3"/>
  <c r="R83" i="3" s="1"/>
  <c r="F198" i="1" s="1"/>
  <c r="M83" i="3"/>
  <c r="Q83" i="3" s="1"/>
  <c r="E198" i="1" s="1"/>
  <c r="L83" i="3"/>
  <c r="P83" i="3" s="1"/>
  <c r="T83" i="3" s="1"/>
  <c r="H198" i="1" s="1"/>
  <c r="X82" i="3"/>
  <c r="O82" i="3"/>
  <c r="S82" i="3" s="1"/>
  <c r="G197" i="1" s="1"/>
  <c r="N82" i="3"/>
  <c r="M82" i="3"/>
  <c r="Q82" i="3" s="1"/>
  <c r="E197" i="1" s="1"/>
  <c r="L82" i="3"/>
  <c r="P82" i="3" s="1"/>
  <c r="T82" i="3" s="1"/>
  <c r="H197" i="1" s="1"/>
  <c r="X81" i="3"/>
  <c r="O81" i="3"/>
  <c r="N81" i="3"/>
  <c r="R81" i="3" s="1"/>
  <c r="F81" i="1" s="1"/>
  <c r="M81" i="3"/>
  <c r="M80" i="3" s="1"/>
  <c r="Q80" i="3" s="1"/>
  <c r="L81" i="3"/>
  <c r="P81" i="3" s="1"/>
  <c r="W80" i="3"/>
  <c r="V80" i="3"/>
  <c r="U80" i="3"/>
  <c r="K80" i="3"/>
  <c r="J80" i="3"/>
  <c r="I80" i="3"/>
  <c r="H80" i="3"/>
  <c r="G80" i="3"/>
  <c r="F80" i="3"/>
  <c r="E80" i="3"/>
  <c r="X79" i="3"/>
  <c r="O79" i="3"/>
  <c r="S79" i="3" s="1"/>
  <c r="G79" i="1" s="1"/>
  <c r="N79" i="3"/>
  <c r="R79" i="3" s="1"/>
  <c r="F79" i="1" s="1"/>
  <c r="M79" i="3"/>
  <c r="Q79" i="3" s="1"/>
  <c r="E79" i="1" s="1"/>
  <c r="L79" i="3"/>
  <c r="P79" i="3" s="1"/>
  <c r="T79" i="3" s="1"/>
  <c r="H79" i="1" s="1"/>
  <c r="X78" i="3"/>
  <c r="O78" i="3"/>
  <c r="S78" i="3" s="1"/>
  <c r="G78" i="1" s="1"/>
  <c r="N78" i="3"/>
  <c r="R78" i="3" s="1"/>
  <c r="F78" i="1" s="1"/>
  <c r="M78" i="3"/>
  <c r="Q78" i="3" s="1"/>
  <c r="E78" i="1" s="1"/>
  <c r="L78" i="3"/>
  <c r="P78" i="3" s="1"/>
  <c r="T78" i="3" s="1"/>
  <c r="H78" i="1" s="1"/>
  <c r="X77" i="3"/>
  <c r="O77" i="3"/>
  <c r="S77" i="3" s="1"/>
  <c r="G77" i="1" s="1"/>
  <c r="N77" i="3"/>
  <c r="R77" i="3" s="1"/>
  <c r="F77" i="1" s="1"/>
  <c r="M77" i="3"/>
  <c r="Q77" i="3" s="1"/>
  <c r="E77" i="1" s="1"/>
  <c r="L77" i="3"/>
  <c r="P77" i="3" s="1"/>
  <c r="T77" i="3" s="1"/>
  <c r="H77" i="1" s="1"/>
  <c r="X76" i="3"/>
  <c r="O76" i="3"/>
  <c r="S76" i="3" s="1"/>
  <c r="G76" i="1" s="1"/>
  <c r="N76" i="3"/>
  <c r="R76" i="3" s="1"/>
  <c r="F76" i="1" s="1"/>
  <c r="M76" i="3"/>
  <c r="Q76" i="3" s="1"/>
  <c r="E76" i="1" s="1"/>
  <c r="L76" i="3"/>
  <c r="P76" i="3" s="1"/>
  <c r="T76" i="3" s="1"/>
  <c r="H76" i="1" s="1"/>
  <c r="X75" i="3"/>
  <c r="O75" i="3"/>
  <c r="S75" i="3" s="1"/>
  <c r="G75" i="1" s="1"/>
  <c r="N75" i="3"/>
  <c r="R75" i="3" s="1"/>
  <c r="F75" i="1" s="1"/>
  <c r="M75" i="3"/>
  <c r="Q75" i="3" s="1"/>
  <c r="E75" i="1" s="1"/>
  <c r="L75" i="3"/>
  <c r="P75" i="3" s="1"/>
  <c r="T75" i="3" s="1"/>
  <c r="H75" i="1" s="1"/>
  <c r="X74" i="3"/>
  <c r="O74" i="3"/>
  <c r="S74" i="3" s="1"/>
  <c r="G74" i="1" s="1"/>
  <c r="N74" i="3"/>
  <c r="M74" i="3"/>
  <c r="L74" i="3"/>
  <c r="W73" i="3"/>
  <c r="V73" i="3"/>
  <c r="U73" i="3"/>
  <c r="K73" i="3"/>
  <c r="J73" i="3"/>
  <c r="I73" i="3"/>
  <c r="H73" i="3"/>
  <c r="G73" i="3"/>
  <c r="F73" i="3"/>
  <c r="E73" i="3"/>
  <c r="X72" i="3"/>
  <c r="S72" i="3"/>
  <c r="G72" i="1" s="1"/>
  <c r="R72" i="3"/>
  <c r="F72" i="1" s="1"/>
  <c r="O72" i="3"/>
  <c r="N72" i="3"/>
  <c r="M72" i="3"/>
  <c r="Q72" i="3" s="1"/>
  <c r="E72" i="1" s="1"/>
  <c r="L72" i="3"/>
  <c r="P72" i="3" s="1"/>
  <c r="T72" i="3" s="1"/>
  <c r="H72" i="1" s="1"/>
  <c r="X71" i="3"/>
  <c r="R71" i="3"/>
  <c r="F71" i="1" s="1"/>
  <c r="O71" i="3"/>
  <c r="S71" i="3" s="1"/>
  <c r="G71" i="1" s="1"/>
  <c r="N71" i="3"/>
  <c r="M71" i="3"/>
  <c r="Q71" i="3" s="1"/>
  <c r="E71" i="1" s="1"/>
  <c r="L71" i="3"/>
  <c r="P71" i="3" s="1"/>
  <c r="T71" i="3" s="1"/>
  <c r="H71" i="1" s="1"/>
  <c r="X70" i="3"/>
  <c r="O70" i="3"/>
  <c r="S70" i="3" s="1"/>
  <c r="G70" i="1" s="1"/>
  <c r="N70" i="3"/>
  <c r="R70" i="3" s="1"/>
  <c r="F70" i="1" s="1"/>
  <c r="M70" i="3"/>
  <c r="Q70" i="3" s="1"/>
  <c r="E70" i="1" s="1"/>
  <c r="L70" i="3"/>
  <c r="P70" i="3" s="1"/>
  <c r="T70" i="3" s="1"/>
  <c r="H70" i="1" s="1"/>
  <c r="X69" i="3"/>
  <c r="S69" i="3"/>
  <c r="G69" i="1" s="1"/>
  <c r="R69" i="3"/>
  <c r="F69" i="1" s="1"/>
  <c r="O69" i="3"/>
  <c r="N69" i="3"/>
  <c r="M69" i="3"/>
  <c r="Q69" i="3" s="1"/>
  <c r="E69" i="1" s="1"/>
  <c r="L69" i="3"/>
  <c r="P69" i="3" s="1"/>
  <c r="T69" i="3" s="1"/>
  <c r="H69" i="1" s="1"/>
  <c r="X68" i="3"/>
  <c r="R68" i="3"/>
  <c r="F68" i="1" s="1"/>
  <c r="O68" i="3"/>
  <c r="S68" i="3" s="1"/>
  <c r="G68" i="1" s="1"/>
  <c r="N68" i="3"/>
  <c r="M68" i="3"/>
  <c r="Q68" i="3" s="1"/>
  <c r="E68" i="1" s="1"/>
  <c r="L68" i="3"/>
  <c r="X67" i="3"/>
  <c r="X66" i="3" s="1"/>
  <c r="O67" i="3"/>
  <c r="S67" i="3" s="1"/>
  <c r="G67" i="1" s="1"/>
  <c r="N67" i="3"/>
  <c r="M67" i="3"/>
  <c r="L67" i="3"/>
  <c r="P67" i="3" s="1"/>
  <c r="T67" i="3" s="1"/>
  <c r="H67" i="1" s="1"/>
  <c r="W66" i="3"/>
  <c r="V66" i="3"/>
  <c r="U66" i="3"/>
  <c r="K66" i="3"/>
  <c r="J66" i="3"/>
  <c r="I66" i="3"/>
  <c r="H66" i="3"/>
  <c r="G66" i="3"/>
  <c r="F66" i="3"/>
  <c r="E66" i="3"/>
  <c r="X65" i="3"/>
  <c r="S65" i="3"/>
  <c r="G65" i="1" s="1"/>
  <c r="O65" i="3"/>
  <c r="N65" i="3"/>
  <c r="R65" i="3" s="1"/>
  <c r="F65" i="1" s="1"/>
  <c r="M65" i="3"/>
  <c r="Q65" i="3" s="1"/>
  <c r="E65" i="1" s="1"/>
  <c r="L65" i="3"/>
  <c r="P65" i="3" s="1"/>
  <c r="T65" i="3" s="1"/>
  <c r="H65" i="1" s="1"/>
  <c r="X64" i="3"/>
  <c r="T64" i="3"/>
  <c r="H64" i="1" s="1"/>
  <c r="O64" i="3"/>
  <c r="S64" i="3" s="1"/>
  <c r="G64" i="1" s="1"/>
  <c r="N64" i="3"/>
  <c r="R64" i="3" s="1"/>
  <c r="F64" i="1" s="1"/>
  <c r="M64" i="3"/>
  <c r="Q64" i="3" s="1"/>
  <c r="E64" i="1" s="1"/>
  <c r="L64" i="3"/>
  <c r="P64" i="3" s="1"/>
  <c r="X63" i="3"/>
  <c r="O63" i="3"/>
  <c r="S63" i="3" s="1"/>
  <c r="G63" i="1" s="1"/>
  <c r="N63" i="3"/>
  <c r="R63" i="3" s="1"/>
  <c r="F63" i="1" s="1"/>
  <c r="M63" i="3"/>
  <c r="Q63" i="3" s="1"/>
  <c r="E63" i="1" s="1"/>
  <c r="L63" i="3"/>
  <c r="P63" i="3" s="1"/>
  <c r="T63" i="3" s="1"/>
  <c r="H63" i="1" s="1"/>
  <c r="X62" i="3"/>
  <c r="O62" i="3"/>
  <c r="S62" i="3" s="1"/>
  <c r="G62" i="1" s="1"/>
  <c r="N62" i="3"/>
  <c r="R62" i="3" s="1"/>
  <c r="F62" i="1" s="1"/>
  <c r="M62" i="3"/>
  <c r="Q62" i="3" s="1"/>
  <c r="E62" i="1" s="1"/>
  <c r="L62" i="3"/>
  <c r="P62" i="3" s="1"/>
  <c r="T62" i="3" s="1"/>
  <c r="H62" i="1" s="1"/>
  <c r="X61" i="3"/>
  <c r="O61" i="3"/>
  <c r="S61" i="3" s="1"/>
  <c r="G61" i="1" s="1"/>
  <c r="N61" i="3"/>
  <c r="M61" i="3"/>
  <c r="Q61" i="3" s="1"/>
  <c r="E61" i="1" s="1"/>
  <c r="L61" i="3"/>
  <c r="P61" i="3" s="1"/>
  <c r="T61" i="3" s="1"/>
  <c r="H61" i="1" s="1"/>
  <c r="X60" i="3"/>
  <c r="O60" i="3"/>
  <c r="N60" i="3"/>
  <c r="R60" i="3" s="1"/>
  <c r="F60" i="1" s="1"/>
  <c r="M60" i="3"/>
  <c r="Q60" i="3" s="1"/>
  <c r="E60" i="1" s="1"/>
  <c r="L60" i="3"/>
  <c r="X59" i="3"/>
  <c r="W59" i="3"/>
  <c r="V59" i="3"/>
  <c r="U59" i="3"/>
  <c r="K59" i="3"/>
  <c r="J59" i="3"/>
  <c r="I59" i="3"/>
  <c r="H59" i="3"/>
  <c r="G59" i="3"/>
  <c r="F59" i="3"/>
  <c r="E59" i="3"/>
  <c r="X58" i="3"/>
  <c r="R58" i="3"/>
  <c r="F58" i="1" s="1"/>
  <c r="O58" i="3"/>
  <c r="N58" i="3"/>
  <c r="M58" i="3"/>
  <c r="Q58" i="3" s="1"/>
  <c r="E58" i="1" s="1"/>
  <c r="L58" i="3"/>
  <c r="X57" i="3"/>
  <c r="W57" i="3"/>
  <c r="V57" i="3"/>
  <c r="U57" i="3"/>
  <c r="N57" i="3"/>
  <c r="R57" i="3" s="1"/>
  <c r="K57" i="3"/>
  <c r="J57" i="3"/>
  <c r="I57" i="3"/>
  <c r="H57" i="3"/>
  <c r="G57" i="3"/>
  <c r="F57" i="3"/>
  <c r="E57" i="3"/>
  <c r="X56" i="3"/>
  <c r="R56" i="3"/>
  <c r="F57" i="1" s="1"/>
  <c r="O56" i="3"/>
  <c r="S56" i="3" s="1"/>
  <c r="G57" i="1" s="1"/>
  <c r="N56" i="3"/>
  <c r="M56" i="3"/>
  <c r="Q56" i="3" s="1"/>
  <c r="E57" i="1" s="1"/>
  <c r="L56" i="3"/>
  <c r="P56" i="3" s="1"/>
  <c r="T56" i="3" s="1"/>
  <c r="H57" i="1" s="1"/>
  <c r="X55" i="3"/>
  <c r="O55" i="3"/>
  <c r="S55" i="3" s="1"/>
  <c r="G56" i="1" s="1"/>
  <c r="N55" i="3"/>
  <c r="R55" i="3" s="1"/>
  <c r="F56" i="1" s="1"/>
  <c r="M55" i="3"/>
  <c r="Q55" i="3" s="1"/>
  <c r="E56" i="1" s="1"/>
  <c r="L55" i="3"/>
  <c r="P55" i="3" s="1"/>
  <c r="T55" i="3" s="1"/>
  <c r="H56" i="1" s="1"/>
  <c r="X54" i="3"/>
  <c r="S54" i="3"/>
  <c r="G55" i="1" s="1"/>
  <c r="O54" i="3"/>
  <c r="N54" i="3"/>
  <c r="R54" i="3" s="1"/>
  <c r="F55" i="1" s="1"/>
  <c r="M54" i="3"/>
  <c r="Q54" i="3" s="1"/>
  <c r="E55" i="1" s="1"/>
  <c r="L54" i="3"/>
  <c r="P54" i="3" s="1"/>
  <c r="T54" i="3" s="1"/>
  <c r="H55" i="1" s="1"/>
  <c r="X53" i="3"/>
  <c r="O53" i="3"/>
  <c r="S53" i="3" s="1"/>
  <c r="G54" i="1" s="1"/>
  <c r="N53" i="3"/>
  <c r="R53" i="3" s="1"/>
  <c r="F54" i="1" s="1"/>
  <c r="M53" i="3"/>
  <c r="Q53" i="3" s="1"/>
  <c r="E54" i="1" s="1"/>
  <c r="L53" i="3"/>
  <c r="P53" i="3" s="1"/>
  <c r="T53" i="3" s="1"/>
  <c r="H54" i="1" s="1"/>
  <c r="X52" i="3"/>
  <c r="S52" i="3"/>
  <c r="G53" i="1" s="1"/>
  <c r="O52" i="3"/>
  <c r="N52" i="3"/>
  <c r="R52" i="3" s="1"/>
  <c r="F53" i="1" s="1"/>
  <c r="M52" i="3"/>
  <c r="Q52" i="3" s="1"/>
  <c r="E53" i="1" s="1"/>
  <c r="L52" i="3"/>
  <c r="P52" i="3" s="1"/>
  <c r="T52" i="3" s="1"/>
  <c r="H53" i="1" s="1"/>
  <c r="X51" i="3"/>
  <c r="O51" i="3"/>
  <c r="S51" i="3" s="1"/>
  <c r="G52" i="1" s="1"/>
  <c r="N51" i="3"/>
  <c r="R51" i="3" s="1"/>
  <c r="F52" i="1" s="1"/>
  <c r="M51" i="3"/>
  <c r="Q51" i="3" s="1"/>
  <c r="E52" i="1" s="1"/>
  <c r="L51" i="3"/>
  <c r="P51" i="3" s="1"/>
  <c r="T51" i="3" s="1"/>
  <c r="H52" i="1" s="1"/>
  <c r="X50" i="3"/>
  <c r="O50" i="3"/>
  <c r="S50" i="3" s="1"/>
  <c r="G51" i="1" s="1"/>
  <c r="N50" i="3"/>
  <c r="R50" i="3" s="1"/>
  <c r="F51" i="1" s="1"/>
  <c r="M50" i="3"/>
  <c r="Q50" i="3" s="1"/>
  <c r="E51" i="1" s="1"/>
  <c r="L50" i="3"/>
  <c r="P50" i="3" s="1"/>
  <c r="T50" i="3" s="1"/>
  <c r="H51" i="1" s="1"/>
  <c r="X49" i="3"/>
  <c r="R49" i="3"/>
  <c r="F50" i="1" s="1"/>
  <c r="O49" i="3"/>
  <c r="S49" i="3" s="1"/>
  <c r="G50" i="1" s="1"/>
  <c r="N49" i="3"/>
  <c r="M49" i="3"/>
  <c r="Q49" i="3" s="1"/>
  <c r="E50" i="1" s="1"/>
  <c r="L49" i="3"/>
  <c r="P49" i="3" s="1"/>
  <c r="T49" i="3" s="1"/>
  <c r="H50" i="1" s="1"/>
  <c r="X48" i="3"/>
  <c r="O48" i="3"/>
  <c r="S48" i="3" s="1"/>
  <c r="G49" i="1" s="1"/>
  <c r="N48" i="3"/>
  <c r="R48" i="3" s="1"/>
  <c r="F49" i="1" s="1"/>
  <c r="M48" i="3"/>
  <c r="Q48" i="3" s="1"/>
  <c r="E49" i="1" s="1"/>
  <c r="L48" i="3"/>
  <c r="P48" i="3" s="1"/>
  <c r="T48" i="3" s="1"/>
  <c r="H49" i="1" s="1"/>
  <c r="X47" i="3"/>
  <c r="X45" i="3" s="1"/>
  <c r="O47" i="3"/>
  <c r="N47" i="3"/>
  <c r="R47" i="3" s="1"/>
  <c r="F48" i="1" s="1"/>
  <c r="M47" i="3"/>
  <c r="Q47" i="3" s="1"/>
  <c r="E48" i="1" s="1"/>
  <c r="L47" i="3"/>
  <c r="P47" i="3" s="1"/>
  <c r="T47" i="3" s="1"/>
  <c r="H48" i="1" s="1"/>
  <c r="X46" i="3"/>
  <c r="S46" i="3"/>
  <c r="G47" i="1" s="1"/>
  <c r="O46" i="3"/>
  <c r="N46" i="3"/>
  <c r="R46" i="3" s="1"/>
  <c r="F47" i="1" s="1"/>
  <c r="M46" i="3"/>
  <c r="Q46" i="3" s="1"/>
  <c r="E47" i="1" s="1"/>
  <c r="L46" i="3"/>
  <c r="W45" i="3"/>
  <c r="V45" i="3"/>
  <c r="U45" i="3"/>
  <c r="K45" i="3"/>
  <c r="J45" i="3"/>
  <c r="I45" i="3"/>
  <c r="H45" i="3"/>
  <c r="G45" i="3"/>
  <c r="F45" i="3"/>
  <c r="E45" i="3"/>
  <c r="X44" i="3"/>
  <c r="X43" i="3" s="1"/>
  <c r="O44" i="3"/>
  <c r="S44" i="3" s="1"/>
  <c r="G45" i="1" s="1"/>
  <c r="G44" i="1" s="1"/>
  <c r="E12" i="6" s="1"/>
  <c r="Q12" i="6" s="1"/>
  <c r="N44" i="3"/>
  <c r="N43" i="3" s="1"/>
  <c r="R43" i="3" s="1"/>
  <c r="M44" i="3"/>
  <c r="Q44" i="3" s="1"/>
  <c r="E45" i="1" s="1"/>
  <c r="E44" i="1" s="1"/>
  <c r="C12" i="6" s="1"/>
  <c r="S12" i="6" s="1"/>
  <c r="L44" i="3"/>
  <c r="W43" i="3"/>
  <c r="V43" i="3"/>
  <c r="U43" i="3"/>
  <c r="O43" i="3"/>
  <c r="S43" i="3" s="1"/>
  <c r="M43" i="3"/>
  <c r="Q43" i="3" s="1"/>
  <c r="K43" i="3"/>
  <c r="J43" i="3"/>
  <c r="I43" i="3"/>
  <c r="H43" i="3"/>
  <c r="G43" i="3"/>
  <c r="F43" i="3"/>
  <c r="E43" i="3"/>
  <c r="X42" i="3"/>
  <c r="S42" i="3"/>
  <c r="G43" i="1" s="1"/>
  <c r="R42" i="3"/>
  <c r="F43" i="1" s="1"/>
  <c r="O42" i="3"/>
  <c r="N42" i="3"/>
  <c r="M42" i="3"/>
  <c r="Q42" i="3" s="1"/>
  <c r="E43" i="1" s="1"/>
  <c r="L42" i="3"/>
  <c r="P42" i="3" s="1"/>
  <c r="T42" i="3" s="1"/>
  <c r="H43" i="1" s="1"/>
  <c r="X41" i="3"/>
  <c r="O41" i="3"/>
  <c r="S41" i="3" s="1"/>
  <c r="G42" i="1" s="1"/>
  <c r="N41" i="3"/>
  <c r="R41" i="3" s="1"/>
  <c r="F42" i="1" s="1"/>
  <c r="M41" i="3"/>
  <c r="Q41" i="3" s="1"/>
  <c r="E42" i="1" s="1"/>
  <c r="L41" i="3"/>
  <c r="P41" i="3" s="1"/>
  <c r="T41" i="3" s="1"/>
  <c r="H42" i="1" s="1"/>
  <c r="X40" i="3"/>
  <c r="O40" i="3"/>
  <c r="S40" i="3" s="1"/>
  <c r="G41" i="1" s="1"/>
  <c r="N40" i="3"/>
  <c r="R40" i="3" s="1"/>
  <c r="F41" i="1" s="1"/>
  <c r="M40" i="3"/>
  <c r="Q40" i="3" s="1"/>
  <c r="E41" i="1" s="1"/>
  <c r="L40" i="3"/>
  <c r="P40" i="3" s="1"/>
  <c r="T40" i="3" s="1"/>
  <c r="H41" i="1" s="1"/>
  <c r="X39" i="3"/>
  <c r="O39" i="3"/>
  <c r="S39" i="3" s="1"/>
  <c r="G40" i="1" s="1"/>
  <c r="N39" i="3"/>
  <c r="R39" i="3" s="1"/>
  <c r="F40" i="1" s="1"/>
  <c r="M39" i="3"/>
  <c r="Q39" i="3" s="1"/>
  <c r="L39" i="3"/>
  <c r="P39" i="3" s="1"/>
  <c r="T39" i="3" s="1"/>
  <c r="H40" i="1" s="1"/>
  <c r="X38" i="3"/>
  <c r="O38" i="3"/>
  <c r="S38" i="3" s="1"/>
  <c r="G39" i="1" s="1"/>
  <c r="N38" i="3"/>
  <c r="R38" i="3" s="1"/>
  <c r="F39" i="1" s="1"/>
  <c r="M38" i="3"/>
  <c r="Q38" i="3" s="1"/>
  <c r="E39" i="1" s="1"/>
  <c r="L38" i="3"/>
  <c r="P38" i="3" s="1"/>
  <c r="T38" i="3" s="1"/>
  <c r="H39" i="1" s="1"/>
  <c r="X37" i="3"/>
  <c r="O37" i="3"/>
  <c r="S37" i="3" s="1"/>
  <c r="G38" i="1" s="1"/>
  <c r="N37" i="3"/>
  <c r="R37" i="3" s="1"/>
  <c r="F38" i="1" s="1"/>
  <c r="M37" i="3"/>
  <c r="Q37" i="3" s="1"/>
  <c r="E38" i="1" s="1"/>
  <c r="L37" i="3"/>
  <c r="P37" i="3" s="1"/>
  <c r="T37" i="3" s="1"/>
  <c r="H38" i="1" s="1"/>
  <c r="X36" i="3"/>
  <c r="S36" i="3"/>
  <c r="G37" i="1" s="1"/>
  <c r="R36" i="3"/>
  <c r="F37" i="1" s="1"/>
  <c r="O36" i="3"/>
  <c r="N36" i="3"/>
  <c r="M36" i="3"/>
  <c r="L36" i="3"/>
  <c r="P36" i="3" s="1"/>
  <c r="T36" i="3" s="1"/>
  <c r="H37" i="1" s="1"/>
  <c r="X35" i="3"/>
  <c r="O35" i="3"/>
  <c r="N35" i="3"/>
  <c r="R35" i="3" s="1"/>
  <c r="F36" i="1" s="1"/>
  <c r="M35" i="3"/>
  <c r="Q35" i="3" s="1"/>
  <c r="E36" i="1" s="1"/>
  <c r="L35" i="3"/>
  <c r="P35" i="3" s="1"/>
  <c r="W34" i="3"/>
  <c r="V34" i="3"/>
  <c r="U34" i="3"/>
  <c r="K34" i="3"/>
  <c r="J34" i="3"/>
  <c r="I34" i="3"/>
  <c r="H34" i="3"/>
  <c r="G34" i="3"/>
  <c r="F34" i="3"/>
  <c r="E34" i="3"/>
  <c r="X33" i="3"/>
  <c r="O33" i="3"/>
  <c r="S33" i="3" s="1"/>
  <c r="G34" i="1" s="1"/>
  <c r="N33" i="3"/>
  <c r="R33" i="3" s="1"/>
  <c r="F34" i="1" s="1"/>
  <c r="M33" i="3"/>
  <c r="Q33" i="3" s="1"/>
  <c r="E34" i="1" s="1"/>
  <c r="L33" i="3"/>
  <c r="P33" i="3" s="1"/>
  <c r="T33" i="3" s="1"/>
  <c r="H34" i="1" s="1"/>
  <c r="X32" i="3"/>
  <c r="O32" i="3"/>
  <c r="S32" i="3" s="1"/>
  <c r="G33" i="1" s="1"/>
  <c r="N32" i="3"/>
  <c r="R32" i="3" s="1"/>
  <c r="F33" i="1" s="1"/>
  <c r="M32" i="3"/>
  <c r="Q32" i="3" s="1"/>
  <c r="E33" i="1" s="1"/>
  <c r="L32" i="3"/>
  <c r="P32" i="3" s="1"/>
  <c r="T32" i="3" s="1"/>
  <c r="H33" i="1" s="1"/>
  <c r="X31" i="3"/>
  <c r="S31" i="3"/>
  <c r="G32" i="1" s="1"/>
  <c r="O31" i="3"/>
  <c r="N31" i="3"/>
  <c r="R31" i="3" s="1"/>
  <c r="F32" i="1" s="1"/>
  <c r="M31" i="3"/>
  <c r="Q31" i="3" s="1"/>
  <c r="E32" i="1" s="1"/>
  <c r="L31" i="3"/>
  <c r="P31" i="3" s="1"/>
  <c r="T31" i="3" s="1"/>
  <c r="H32" i="1" s="1"/>
  <c r="X30" i="3"/>
  <c r="O30" i="3"/>
  <c r="S30" i="3" s="1"/>
  <c r="G31" i="1" s="1"/>
  <c r="N30" i="3"/>
  <c r="R30" i="3" s="1"/>
  <c r="F31" i="1" s="1"/>
  <c r="M30" i="3"/>
  <c r="Q30" i="3" s="1"/>
  <c r="E31" i="1" s="1"/>
  <c r="L30" i="3"/>
  <c r="P30" i="3" s="1"/>
  <c r="T30" i="3" s="1"/>
  <c r="H31" i="1" s="1"/>
  <c r="X29" i="3"/>
  <c r="O29" i="3"/>
  <c r="S29" i="3" s="1"/>
  <c r="G30" i="1" s="1"/>
  <c r="N29" i="3"/>
  <c r="M29" i="3"/>
  <c r="L29" i="3"/>
  <c r="P29" i="3" s="1"/>
  <c r="T29" i="3" s="1"/>
  <c r="H30" i="1" s="1"/>
  <c r="W28" i="3"/>
  <c r="V28" i="3"/>
  <c r="U28" i="3"/>
  <c r="K28" i="3"/>
  <c r="J28" i="3"/>
  <c r="I28" i="3"/>
  <c r="H28" i="3"/>
  <c r="G28" i="3"/>
  <c r="F28" i="3"/>
  <c r="E28" i="3"/>
  <c r="X27" i="3"/>
  <c r="O27" i="3"/>
  <c r="S27" i="3" s="1"/>
  <c r="G28" i="1" s="1"/>
  <c r="N27" i="3"/>
  <c r="R27" i="3" s="1"/>
  <c r="F28" i="1" s="1"/>
  <c r="M27" i="3"/>
  <c r="Q27" i="3" s="1"/>
  <c r="E28" i="1" s="1"/>
  <c r="L27" i="3"/>
  <c r="P27" i="3" s="1"/>
  <c r="T27" i="3" s="1"/>
  <c r="H28" i="1" s="1"/>
  <c r="X26" i="3"/>
  <c r="S26" i="3"/>
  <c r="G27" i="1" s="1"/>
  <c r="R26" i="3"/>
  <c r="F27" i="1" s="1"/>
  <c r="O26" i="3"/>
  <c r="N26" i="3"/>
  <c r="M26" i="3"/>
  <c r="L26" i="3"/>
  <c r="P26" i="3" s="1"/>
  <c r="T26" i="3" s="1"/>
  <c r="H27" i="1" s="1"/>
  <c r="X25" i="3"/>
  <c r="O25" i="3"/>
  <c r="N25" i="3"/>
  <c r="R25" i="3" s="1"/>
  <c r="F26" i="1" s="1"/>
  <c r="M25" i="3"/>
  <c r="Q25" i="3" s="1"/>
  <c r="E26" i="1" s="1"/>
  <c r="L25" i="3"/>
  <c r="P25" i="3" s="1"/>
  <c r="W24" i="3"/>
  <c r="V24" i="3"/>
  <c r="U24" i="3"/>
  <c r="K24" i="3"/>
  <c r="J24" i="3"/>
  <c r="I24" i="3"/>
  <c r="H24" i="3"/>
  <c r="G24" i="3"/>
  <c r="F24" i="3"/>
  <c r="E24" i="3"/>
  <c r="X23" i="3"/>
  <c r="O23" i="3"/>
  <c r="S23" i="3" s="1"/>
  <c r="G23" i="1" s="1"/>
  <c r="N23" i="3"/>
  <c r="R23" i="3" s="1"/>
  <c r="F23" i="1" s="1"/>
  <c r="M23" i="3"/>
  <c r="Q23" i="3" s="1"/>
  <c r="E23" i="1" s="1"/>
  <c r="L23" i="3"/>
  <c r="L21" i="3" s="1"/>
  <c r="X22" i="3"/>
  <c r="X21" i="3" s="1"/>
  <c r="O22" i="3"/>
  <c r="S22" i="3" s="1"/>
  <c r="G22" i="1" s="1"/>
  <c r="N22" i="3"/>
  <c r="M22" i="3"/>
  <c r="M21" i="3" s="1"/>
  <c r="Q21" i="3" s="1"/>
  <c r="L22" i="3"/>
  <c r="P22" i="3" s="1"/>
  <c r="W21" i="3"/>
  <c r="V21" i="3"/>
  <c r="U21" i="3"/>
  <c r="O21" i="3"/>
  <c r="S21" i="3" s="1"/>
  <c r="K21" i="3"/>
  <c r="J21" i="3"/>
  <c r="I21" i="3"/>
  <c r="H21" i="3"/>
  <c r="G21" i="3"/>
  <c r="F21" i="3"/>
  <c r="E21" i="3"/>
  <c r="X20" i="3"/>
  <c r="P20" i="3"/>
  <c r="T20" i="3" s="1"/>
  <c r="H20" i="1" s="1"/>
  <c r="O20" i="3"/>
  <c r="S20" i="3" s="1"/>
  <c r="G20" i="1" s="1"/>
  <c r="N20" i="3"/>
  <c r="R20" i="3" s="1"/>
  <c r="F20" i="1" s="1"/>
  <c r="M20" i="3"/>
  <c r="Q20" i="3" s="1"/>
  <c r="E20" i="1" s="1"/>
  <c r="L20" i="3"/>
  <c r="X19" i="3"/>
  <c r="R19" i="3"/>
  <c r="F19" i="1" s="1"/>
  <c r="O19" i="3"/>
  <c r="S19" i="3" s="1"/>
  <c r="G19" i="1" s="1"/>
  <c r="N19" i="3"/>
  <c r="M19" i="3"/>
  <c r="L19" i="3"/>
  <c r="P19" i="3" s="1"/>
  <c r="T19" i="3" s="1"/>
  <c r="H19" i="1" s="1"/>
  <c r="X18" i="3"/>
  <c r="O18" i="3"/>
  <c r="N18" i="3"/>
  <c r="R18" i="3" s="1"/>
  <c r="F18" i="1" s="1"/>
  <c r="M18" i="3"/>
  <c r="Q18" i="3" s="1"/>
  <c r="E18" i="1" s="1"/>
  <c r="L18" i="3"/>
  <c r="P18" i="3" s="1"/>
  <c r="X17" i="3"/>
  <c r="W17" i="3"/>
  <c r="V17" i="3"/>
  <c r="U17" i="3"/>
  <c r="L17" i="3"/>
  <c r="K17" i="3"/>
  <c r="J17" i="3"/>
  <c r="I17" i="3"/>
  <c r="H17" i="3"/>
  <c r="G17" i="3"/>
  <c r="F17" i="3"/>
  <c r="E17" i="3"/>
  <c r="X16" i="3"/>
  <c r="O16" i="3"/>
  <c r="S16" i="3" s="1"/>
  <c r="G16" i="1" s="1"/>
  <c r="N16" i="3"/>
  <c r="R16" i="3" s="1"/>
  <c r="F16" i="1" s="1"/>
  <c r="M16" i="3"/>
  <c r="Q16" i="3" s="1"/>
  <c r="E16" i="1" s="1"/>
  <c r="L16" i="3"/>
  <c r="P16" i="3" s="1"/>
  <c r="T16" i="3" s="1"/>
  <c r="H16" i="1" s="1"/>
  <c r="X15" i="3"/>
  <c r="X13" i="3" s="1"/>
  <c r="O15" i="3"/>
  <c r="N15" i="3"/>
  <c r="R15" i="3" s="1"/>
  <c r="F15" i="1" s="1"/>
  <c r="M15" i="3"/>
  <c r="Q15" i="3" s="1"/>
  <c r="E15" i="1" s="1"/>
  <c r="L15" i="3"/>
  <c r="P15" i="3" s="1"/>
  <c r="T15" i="3" s="1"/>
  <c r="H15" i="1" s="1"/>
  <c r="X14" i="3"/>
  <c r="S14" i="3"/>
  <c r="G14" i="1" s="1"/>
  <c r="O14" i="3"/>
  <c r="N14" i="3"/>
  <c r="R14" i="3" s="1"/>
  <c r="F14" i="1" s="1"/>
  <c r="F13" i="1" s="1"/>
  <c r="D6" i="6" s="1"/>
  <c r="P6" i="6" s="1"/>
  <c r="M14" i="3"/>
  <c r="Q14" i="3" s="1"/>
  <c r="E14" i="1" s="1"/>
  <c r="L14" i="3"/>
  <c r="W13" i="3"/>
  <c r="V13" i="3"/>
  <c r="U13" i="3"/>
  <c r="K13" i="3"/>
  <c r="J13" i="3"/>
  <c r="I13" i="3"/>
  <c r="H13" i="3"/>
  <c r="G13" i="3"/>
  <c r="F13" i="3"/>
  <c r="F3" i="3" s="1"/>
  <c r="E13" i="3"/>
  <c r="X12" i="3"/>
  <c r="S12" i="3"/>
  <c r="G12" i="1" s="1"/>
  <c r="R12" i="3"/>
  <c r="F12" i="1" s="1"/>
  <c r="O12" i="3"/>
  <c r="N12" i="3"/>
  <c r="M12" i="3"/>
  <c r="Q12" i="3" s="1"/>
  <c r="E12" i="1" s="1"/>
  <c r="L12" i="3"/>
  <c r="P12" i="3" s="1"/>
  <c r="T12" i="3" s="1"/>
  <c r="H12" i="1" s="1"/>
  <c r="X11" i="3"/>
  <c r="O11" i="3"/>
  <c r="S11" i="3" s="1"/>
  <c r="G11" i="1" s="1"/>
  <c r="N11" i="3"/>
  <c r="R11" i="3" s="1"/>
  <c r="F11" i="1" s="1"/>
  <c r="M11" i="3"/>
  <c r="Q11" i="3" s="1"/>
  <c r="E11" i="1" s="1"/>
  <c r="L11" i="3"/>
  <c r="P11" i="3" s="1"/>
  <c r="T11" i="3" s="1"/>
  <c r="H11" i="1" s="1"/>
  <c r="X10" i="3"/>
  <c r="O10" i="3"/>
  <c r="S10" i="3" s="1"/>
  <c r="G10" i="1" s="1"/>
  <c r="N10" i="3"/>
  <c r="R10" i="3" s="1"/>
  <c r="F10" i="1" s="1"/>
  <c r="M10" i="3"/>
  <c r="Q10" i="3" s="1"/>
  <c r="E10" i="1" s="1"/>
  <c r="L10" i="3"/>
  <c r="P10" i="3" s="1"/>
  <c r="T10" i="3" s="1"/>
  <c r="H10" i="1" s="1"/>
  <c r="X9" i="3"/>
  <c r="O9" i="3"/>
  <c r="S9" i="3" s="1"/>
  <c r="G9" i="1" s="1"/>
  <c r="N9" i="3"/>
  <c r="R9" i="3" s="1"/>
  <c r="F9" i="1" s="1"/>
  <c r="M9" i="3"/>
  <c r="Q9" i="3" s="1"/>
  <c r="E9" i="1" s="1"/>
  <c r="L9" i="3"/>
  <c r="P9" i="3" s="1"/>
  <c r="T9" i="3" s="1"/>
  <c r="H9" i="1" s="1"/>
  <c r="X8" i="3"/>
  <c r="O8" i="3"/>
  <c r="S8" i="3" s="1"/>
  <c r="G8" i="1" s="1"/>
  <c r="N8" i="3"/>
  <c r="R8" i="3" s="1"/>
  <c r="F8" i="1" s="1"/>
  <c r="M8" i="3"/>
  <c r="Q8" i="3" s="1"/>
  <c r="E8" i="1" s="1"/>
  <c r="L8" i="3"/>
  <c r="P8" i="3" s="1"/>
  <c r="T8" i="3" s="1"/>
  <c r="H8" i="1" s="1"/>
  <c r="X7" i="3"/>
  <c r="O7" i="3"/>
  <c r="S7" i="3" s="1"/>
  <c r="G7" i="1" s="1"/>
  <c r="N7" i="3"/>
  <c r="M7" i="3"/>
  <c r="L7" i="3"/>
  <c r="P7" i="3" s="1"/>
  <c r="T7" i="3" s="1"/>
  <c r="H7" i="1" s="1"/>
  <c r="W6" i="3"/>
  <c r="V6" i="3"/>
  <c r="U6" i="3"/>
  <c r="K6" i="3"/>
  <c r="J6" i="3"/>
  <c r="I6" i="3"/>
  <c r="H6" i="3"/>
  <c r="G6" i="3"/>
  <c r="F6" i="3"/>
  <c r="E6" i="3"/>
  <c r="X5" i="3"/>
  <c r="X4" i="3" s="1"/>
  <c r="O5" i="3"/>
  <c r="S5" i="3" s="1"/>
  <c r="G5" i="1" s="1"/>
  <c r="G4" i="1" s="1"/>
  <c r="E4" i="6" s="1"/>
  <c r="Q4" i="6" s="1"/>
  <c r="N5" i="3"/>
  <c r="M5" i="3"/>
  <c r="M4" i="3" s="1"/>
  <c r="Q4" i="3" s="1"/>
  <c r="L5" i="3"/>
  <c r="P5" i="3" s="1"/>
  <c r="W4" i="3"/>
  <c r="V4" i="3"/>
  <c r="V3" i="3" s="1"/>
  <c r="U4" i="3"/>
  <c r="L4" i="3"/>
  <c r="K4" i="3"/>
  <c r="J4" i="3"/>
  <c r="I4" i="3"/>
  <c r="H4" i="3"/>
  <c r="G4" i="3"/>
  <c r="F4" i="3"/>
  <c r="E4" i="3"/>
  <c r="P32" i="6" l="1"/>
  <c r="Q32" i="6"/>
  <c r="O12" i="6"/>
  <c r="T33" i="6"/>
  <c r="P33" i="6"/>
  <c r="O24" i="6"/>
  <c r="U29" i="6"/>
  <c r="U12" i="6"/>
  <c r="U4" i="6"/>
  <c r="T6" i="6"/>
  <c r="S29" i="6"/>
  <c r="O29" i="6"/>
  <c r="P29" i="6"/>
  <c r="T29" i="6"/>
  <c r="O30" i="6"/>
  <c r="T5" i="3"/>
  <c r="H5" i="1" s="1"/>
  <c r="H4" i="1" s="1"/>
  <c r="P4" i="3"/>
  <c r="T4" i="3" s="1"/>
  <c r="F89" i="1"/>
  <c r="D18" i="6" s="1"/>
  <c r="E105" i="1"/>
  <c r="C20" i="6" s="1"/>
  <c r="F167" i="1"/>
  <c r="D27" i="6" s="1"/>
  <c r="G180" i="1"/>
  <c r="E30" i="6" s="1"/>
  <c r="T22" i="3"/>
  <c r="H22" i="1" s="1"/>
  <c r="P163" i="3"/>
  <c r="T163" i="3" s="1"/>
  <c r="T164" i="3"/>
  <c r="H110" i="1" s="1"/>
  <c r="Q81" i="3"/>
  <c r="E81" i="1" s="1"/>
  <c r="P108" i="3"/>
  <c r="P114" i="3"/>
  <c r="P113" i="3" s="1"/>
  <c r="T113" i="3" s="1"/>
  <c r="X24" i="3"/>
  <c r="X34" i="3"/>
  <c r="L59" i="3"/>
  <c r="P60" i="3"/>
  <c r="T60" i="3" s="1"/>
  <c r="H60" i="1" s="1"/>
  <c r="M110" i="3"/>
  <c r="Q110" i="3" s="1"/>
  <c r="M115" i="3"/>
  <c r="Q115" i="3" s="1"/>
  <c r="O158" i="3"/>
  <c r="S158" i="3" s="1"/>
  <c r="L158" i="3"/>
  <c r="P160" i="3"/>
  <c r="T160" i="3" s="1"/>
  <c r="H158" i="1" s="1"/>
  <c r="H156" i="1" s="1"/>
  <c r="F25" i="6" s="1"/>
  <c r="O186" i="3"/>
  <c r="S186" i="3" s="1"/>
  <c r="O189" i="3"/>
  <c r="S189" i="3" s="1"/>
  <c r="S197" i="3"/>
  <c r="G190" i="1" s="1"/>
  <c r="G189" i="1" s="1"/>
  <c r="E33" i="6" s="1"/>
  <c r="O196" i="3"/>
  <c r="S196" i="3" s="1"/>
  <c r="O73" i="3"/>
  <c r="S73" i="3" s="1"/>
  <c r="K3" i="3"/>
  <c r="X91" i="3"/>
  <c r="N107" i="3"/>
  <c r="R107" i="3" s="1"/>
  <c r="O110" i="3"/>
  <c r="S110" i="3" s="1"/>
  <c r="N165" i="3"/>
  <c r="R165" i="3" s="1"/>
  <c r="N182" i="3"/>
  <c r="R182" i="3" s="1"/>
  <c r="N184" i="3"/>
  <c r="R184" i="3" s="1"/>
  <c r="E3" i="3"/>
  <c r="P195" i="3"/>
  <c r="L194" i="3"/>
  <c r="M13" i="3"/>
  <c r="Q13" i="3" s="1"/>
  <c r="P23" i="3"/>
  <c r="T23" i="3" s="1"/>
  <c r="H23" i="1" s="1"/>
  <c r="N34" i="3"/>
  <c r="R34" i="3" s="1"/>
  <c r="R44" i="3"/>
  <c r="F45" i="1" s="1"/>
  <c r="F44" i="1" s="1"/>
  <c r="D12" i="6" s="1"/>
  <c r="J3" i="3"/>
  <c r="N13" i="3"/>
  <c r="R13" i="3" s="1"/>
  <c r="O24" i="3"/>
  <c r="S24" i="3" s="1"/>
  <c r="M57" i="3"/>
  <c r="Q57" i="3" s="1"/>
  <c r="W3" i="3"/>
  <c r="M66" i="3"/>
  <c r="Q66" i="3" s="1"/>
  <c r="X80" i="3"/>
  <c r="X110" i="3"/>
  <c r="O120" i="3"/>
  <c r="S120" i="3" s="1"/>
  <c r="E194" i="1"/>
  <c r="C35" i="6" s="1"/>
  <c r="E13" i="1"/>
  <c r="C6" i="6" s="1"/>
  <c r="E59" i="1"/>
  <c r="C14" i="6" s="1"/>
  <c r="E80" i="1"/>
  <c r="C17" i="6" s="1"/>
  <c r="F161" i="1"/>
  <c r="D26" i="6" s="1"/>
  <c r="G183" i="1"/>
  <c r="E31" i="6" s="1"/>
  <c r="H194" i="1"/>
  <c r="F35" i="6" s="1"/>
  <c r="G194" i="1"/>
  <c r="E35" i="6" s="1"/>
  <c r="G21" i="1"/>
  <c r="E8" i="6" s="1"/>
  <c r="F35" i="1"/>
  <c r="D11" i="6" s="1"/>
  <c r="G66" i="1"/>
  <c r="E15" i="6" s="1"/>
  <c r="G73" i="1"/>
  <c r="E16" i="6" s="1"/>
  <c r="E89" i="1"/>
  <c r="C18" i="6" s="1"/>
  <c r="G113" i="1"/>
  <c r="E22" i="6" s="1"/>
  <c r="F118" i="1"/>
  <c r="D23" i="6" s="1"/>
  <c r="F156" i="1"/>
  <c r="D25" i="6" s="1"/>
  <c r="G156" i="1"/>
  <c r="E25" i="6" s="1"/>
  <c r="F46" i="1"/>
  <c r="D13" i="6" s="1"/>
  <c r="F80" i="1"/>
  <c r="D17" i="6" s="1"/>
  <c r="G89" i="1"/>
  <c r="E18" i="6" s="1"/>
  <c r="E183" i="1"/>
  <c r="C31" i="6" s="1"/>
  <c r="E46" i="1"/>
  <c r="C13" i="6" s="1"/>
  <c r="E21" i="1"/>
  <c r="C8" i="6" s="1"/>
  <c r="G29" i="1"/>
  <c r="E10" i="6" s="1"/>
  <c r="H59" i="1"/>
  <c r="F14" i="6" s="1"/>
  <c r="H29" i="1"/>
  <c r="F10" i="6" s="1"/>
  <c r="F17" i="1"/>
  <c r="D7" i="6" s="1"/>
  <c r="F25" i="1"/>
  <c r="D9" i="6" s="1"/>
  <c r="E35" i="1"/>
  <c r="C11" i="6" s="1"/>
  <c r="H6" i="1"/>
  <c r="F5" i="6" s="1"/>
  <c r="F21" i="1"/>
  <c r="D8" i="6" s="1"/>
  <c r="G6" i="1"/>
  <c r="E5" i="6" s="1"/>
  <c r="G3" i="3"/>
  <c r="O3" i="3" s="1"/>
  <c r="S3" i="3" s="1"/>
  <c r="N21" i="3"/>
  <c r="R21" i="3" s="1"/>
  <c r="R22" i="3"/>
  <c r="F22" i="1" s="1"/>
  <c r="I3" i="3"/>
  <c r="M3" i="3" s="1"/>
  <c r="Q3" i="3" s="1"/>
  <c r="U3" i="3"/>
  <c r="P6" i="3"/>
  <c r="T6" i="3" s="1"/>
  <c r="N6" i="3"/>
  <c r="R6" i="3" s="1"/>
  <c r="R7" i="3"/>
  <c r="F7" i="1" s="1"/>
  <c r="F6" i="1" s="1"/>
  <c r="D5" i="6" s="1"/>
  <c r="S15" i="3"/>
  <c r="G15" i="1" s="1"/>
  <c r="G13" i="1" s="1"/>
  <c r="E6" i="6" s="1"/>
  <c r="O13" i="3"/>
  <c r="S13" i="3" s="1"/>
  <c r="P17" i="3"/>
  <c r="T17" i="3" s="1"/>
  <c r="T18" i="3"/>
  <c r="H18" i="1" s="1"/>
  <c r="H17" i="1" s="1"/>
  <c r="F7" i="6" s="1"/>
  <c r="N17" i="3"/>
  <c r="R17" i="3" s="1"/>
  <c r="N45" i="3"/>
  <c r="R45" i="3" s="1"/>
  <c r="L45" i="3"/>
  <c r="P46" i="3"/>
  <c r="T92" i="3"/>
  <c r="H90" i="1" s="1"/>
  <c r="H89" i="1" s="1"/>
  <c r="F18" i="6" s="1"/>
  <c r="L115" i="3"/>
  <c r="P117" i="3"/>
  <c r="M120" i="3"/>
  <c r="Q120" i="3" s="1"/>
  <c r="Q121" i="3"/>
  <c r="E119" i="1" s="1"/>
  <c r="E118" i="1" s="1"/>
  <c r="C23" i="6" s="1"/>
  <c r="P24" i="3"/>
  <c r="T24" i="3" s="1"/>
  <c r="T25" i="3"/>
  <c r="H26" i="1" s="1"/>
  <c r="H25" i="1" s="1"/>
  <c r="F9" i="6" s="1"/>
  <c r="N24" i="3"/>
  <c r="R24" i="3" s="1"/>
  <c r="X28" i="3"/>
  <c r="O34" i="3"/>
  <c r="S34" i="3" s="1"/>
  <c r="Q36" i="3"/>
  <c r="E37" i="1" s="1"/>
  <c r="M34" i="3"/>
  <c r="Q34" i="3" s="1"/>
  <c r="L43" i="3"/>
  <c r="P44" i="3"/>
  <c r="L66" i="3"/>
  <c r="P68" i="3"/>
  <c r="Q74" i="3"/>
  <c r="E74" i="1" s="1"/>
  <c r="E73" i="1" s="1"/>
  <c r="C16" i="6" s="1"/>
  <c r="M73" i="3"/>
  <c r="Q73" i="3" s="1"/>
  <c r="S99" i="3"/>
  <c r="G97" i="1" s="1"/>
  <c r="G96" i="1" s="1"/>
  <c r="E19" i="6" s="1"/>
  <c r="O98" i="3"/>
  <c r="S98" i="3" s="1"/>
  <c r="P126" i="3"/>
  <c r="L124" i="3"/>
  <c r="N3" i="3"/>
  <c r="R3" i="3" s="1"/>
  <c r="P93" i="3"/>
  <c r="T93" i="3" s="1"/>
  <c r="H91" i="1" s="1"/>
  <c r="L91" i="3"/>
  <c r="Q26" i="3"/>
  <c r="E27" i="1" s="1"/>
  <c r="E25" i="1" s="1"/>
  <c r="C9" i="6" s="1"/>
  <c r="M24" i="3"/>
  <c r="Q24" i="3" s="1"/>
  <c r="P58" i="3"/>
  <c r="L57" i="3"/>
  <c r="P80" i="3"/>
  <c r="T80" i="3" s="1"/>
  <c r="T81" i="3"/>
  <c r="H81" i="1" s="1"/>
  <c r="H80" i="1" s="1"/>
  <c r="F17" i="6" s="1"/>
  <c r="N98" i="3"/>
  <c r="R98" i="3" s="1"/>
  <c r="R99" i="3"/>
  <c r="F97" i="1" s="1"/>
  <c r="F96" i="1" s="1"/>
  <c r="D19" i="6" s="1"/>
  <c r="N110" i="3"/>
  <c r="R110" i="3" s="1"/>
  <c r="R111" i="3"/>
  <c r="F108" i="1" s="1"/>
  <c r="Q195" i="3"/>
  <c r="E188" i="1" s="1"/>
  <c r="E187" i="1" s="1"/>
  <c r="C32" i="6" s="1"/>
  <c r="M194" i="3"/>
  <c r="Q194" i="3" s="1"/>
  <c r="X6" i="3"/>
  <c r="L24" i="3"/>
  <c r="O28" i="3"/>
  <c r="S28" i="3" s="1"/>
  <c r="M28" i="3"/>
  <c r="Q28" i="3" s="1"/>
  <c r="L28" i="3"/>
  <c r="P34" i="3"/>
  <c r="T34" i="3" s="1"/>
  <c r="T35" i="3"/>
  <c r="H36" i="1" s="1"/>
  <c r="H35" i="1" s="1"/>
  <c r="F11" i="6" s="1"/>
  <c r="S47" i="3"/>
  <c r="G48" i="1" s="1"/>
  <c r="G46" i="1" s="1"/>
  <c r="E13" i="6" s="1"/>
  <c r="O45" i="3"/>
  <c r="S45" i="3" s="1"/>
  <c r="P59" i="3"/>
  <c r="T59" i="3" s="1"/>
  <c r="N66" i="3"/>
  <c r="R66" i="3" s="1"/>
  <c r="R67" i="3"/>
  <c r="F67" i="1" s="1"/>
  <c r="F66" i="1" s="1"/>
  <c r="D15" i="6" s="1"/>
  <c r="N73" i="3"/>
  <c r="R73" i="3" s="1"/>
  <c r="L80" i="3"/>
  <c r="P98" i="3"/>
  <c r="T98" i="3" s="1"/>
  <c r="S114" i="3"/>
  <c r="G112" i="1" s="1"/>
  <c r="G111" i="1" s="1"/>
  <c r="E21" i="6" s="1"/>
  <c r="O113" i="3"/>
  <c r="S113" i="3" s="1"/>
  <c r="R190" i="3"/>
  <c r="F184" i="1" s="1"/>
  <c r="F183" i="1" s="1"/>
  <c r="D31" i="6" s="1"/>
  <c r="N189" i="3"/>
  <c r="R189" i="3" s="1"/>
  <c r="L189" i="3"/>
  <c r="P192" i="3"/>
  <c r="T192" i="3" s="1"/>
  <c r="H186" i="1" s="1"/>
  <c r="H183" i="1" s="1"/>
  <c r="F31" i="6" s="1"/>
  <c r="L13" i="3"/>
  <c r="P14" i="3"/>
  <c r="N59" i="3"/>
  <c r="R59" i="3" s="1"/>
  <c r="R61" i="3"/>
  <c r="F61" i="1" s="1"/>
  <c r="F59" i="1" s="1"/>
  <c r="D14" i="6" s="1"/>
  <c r="L73" i="3"/>
  <c r="P74" i="3"/>
  <c r="N80" i="3"/>
  <c r="R80" i="3" s="1"/>
  <c r="R82" i="3"/>
  <c r="F197" i="1" s="1"/>
  <c r="F194" i="1" s="1"/>
  <c r="D35" i="6" s="1"/>
  <c r="O4" i="3"/>
  <c r="S4" i="3" s="1"/>
  <c r="H3" i="3"/>
  <c r="N4" i="3"/>
  <c r="R4" i="3" s="1"/>
  <c r="R5" i="3"/>
  <c r="F5" i="1" s="1"/>
  <c r="F4" i="1" s="1"/>
  <c r="O6" i="3"/>
  <c r="S6" i="3" s="1"/>
  <c r="M6" i="3"/>
  <c r="Q6" i="3" s="1"/>
  <c r="L6" i="3"/>
  <c r="O17" i="3"/>
  <c r="S17" i="3" s="1"/>
  <c r="Q19" i="3"/>
  <c r="E19" i="1" s="1"/>
  <c r="E17" i="1" s="1"/>
  <c r="C7" i="6" s="1"/>
  <c r="M17" i="3"/>
  <c r="Q17" i="3" s="1"/>
  <c r="P28" i="3"/>
  <c r="T28" i="3" s="1"/>
  <c r="N28" i="3"/>
  <c r="R28" i="3" s="1"/>
  <c r="R29" i="3"/>
  <c r="F30" i="1" s="1"/>
  <c r="F29" i="1" s="1"/>
  <c r="D10" i="6" s="1"/>
  <c r="L34" i="3"/>
  <c r="M45" i="3"/>
  <c r="Q45" i="3" s="1"/>
  <c r="Q109" i="3"/>
  <c r="E107" i="1" s="1"/>
  <c r="M107" i="3"/>
  <c r="Q107" i="3" s="1"/>
  <c r="P107" i="3"/>
  <c r="T107" i="3" s="1"/>
  <c r="T108" i="3"/>
  <c r="H106" i="1" s="1"/>
  <c r="S125" i="3"/>
  <c r="G123" i="1" s="1"/>
  <c r="G122" i="1" s="1"/>
  <c r="E24" i="6" s="1"/>
  <c r="O124" i="3"/>
  <c r="S124" i="3" s="1"/>
  <c r="X73" i="3"/>
  <c r="O91" i="3"/>
  <c r="S91" i="3" s="1"/>
  <c r="T114" i="3"/>
  <c r="H112" i="1" s="1"/>
  <c r="H111" i="1" s="1"/>
  <c r="F21" i="6" s="1"/>
  <c r="N124" i="3"/>
  <c r="R124" i="3" s="1"/>
  <c r="R126" i="3"/>
  <c r="F124" i="1" s="1"/>
  <c r="F122" i="1" s="1"/>
  <c r="D24" i="6" s="1"/>
  <c r="S167" i="3"/>
  <c r="G163" i="1" s="1"/>
  <c r="G161" i="1" s="1"/>
  <c r="E26" i="6" s="1"/>
  <c r="O165" i="3"/>
  <c r="S165" i="3" s="1"/>
  <c r="S200" i="3"/>
  <c r="G200" i="1" s="1"/>
  <c r="G191" i="1" s="1"/>
  <c r="E34" i="6" s="1"/>
  <c r="O198" i="3"/>
  <c r="S198" i="3" s="1"/>
  <c r="P187" i="3"/>
  <c r="L186" i="3"/>
  <c r="Q5" i="3"/>
  <c r="E5" i="1" s="1"/>
  <c r="E4" i="1" s="1"/>
  <c r="Q7" i="3"/>
  <c r="E7" i="1" s="1"/>
  <c r="E6" i="1" s="1"/>
  <c r="C5" i="6" s="1"/>
  <c r="S18" i="3"/>
  <c r="G18" i="1" s="1"/>
  <c r="G17" i="1" s="1"/>
  <c r="E7" i="6" s="1"/>
  <c r="Q22" i="3"/>
  <c r="E22" i="1" s="1"/>
  <c r="S25" i="3"/>
  <c r="G26" i="1" s="1"/>
  <c r="G25" i="1" s="1"/>
  <c r="E9" i="6" s="1"/>
  <c r="Q29" i="3"/>
  <c r="E30" i="1" s="1"/>
  <c r="E29" i="1" s="1"/>
  <c r="C10" i="6" s="1"/>
  <c r="S35" i="3"/>
  <c r="G36" i="1" s="1"/>
  <c r="G35" i="1" s="1"/>
  <c r="E11" i="6" s="1"/>
  <c r="M91" i="3"/>
  <c r="Q91" i="3" s="1"/>
  <c r="N91" i="3"/>
  <c r="R91" i="3" s="1"/>
  <c r="T99" i="3"/>
  <c r="H97" i="1" s="1"/>
  <c r="H96" i="1" s="1"/>
  <c r="F19" i="6" s="1"/>
  <c r="R109" i="3"/>
  <c r="F107" i="1" s="1"/>
  <c r="F105" i="1" s="1"/>
  <c r="D20" i="6" s="1"/>
  <c r="S121" i="3"/>
  <c r="G119" i="1" s="1"/>
  <c r="G118" i="1" s="1"/>
  <c r="E23" i="6" s="1"/>
  <c r="Q164" i="3"/>
  <c r="E110" i="1" s="1"/>
  <c r="M163" i="3"/>
  <c r="Q163" i="3" s="1"/>
  <c r="S177" i="3"/>
  <c r="G173" i="1" s="1"/>
  <c r="G172" i="1" s="1"/>
  <c r="E28" i="6" s="1"/>
  <c r="O176" i="3"/>
  <c r="S176" i="3" s="1"/>
  <c r="P182" i="3"/>
  <c r="T182" i="3" s="1"/>
  <c r="T183" i="3"/>
  <c r="H24" i="1" s="1"/>
  <c r="P185" i="3"/>
  <c r="L184" i="3"/>
  <c r="N115" i="3"/>
  <c r="R115" i="3" s="1"/>
  <c r="R116" i="3"/>
  <c r="F114" i="1" s="1"/>
  <c r="F113" i="1" s="1"/>
  <c r="D22" i="6" s="1"/>
  <c r="R199" i="3"/>
  <c r="F192" i="1" s="1"/>
  <c r="F191" i="1" s="1"/>
  <c r="D34" i="6" s="1"/>
  <c r="N198" i="3"/>
  <c r="R198" i="3" s="1"/>
  <c r="O57" i="3"/>
  <c r="S57" i="3" s="1"/>
  <c r="S58" i="3"/>
  <c r="G58" i="1" s="1"/>
  <c r="R74" i="3"/>
  <c r="F74" i="1" s="1"/>
  <c r="F73" i="1" s="1"/>
  <c r="D16" i="6" s="1"/>
  <c r="X98" i="3"/>
  <c r="L110" i="3"/>
  <c r="P111" i="3"/>
  <c r="N120" i="3"/>
  <c r="R120" i="3" s="1"/>
  <c r="P158" i="3"/>
  <c r="T158" i="3" s="1"/>
  <c r="R164" i="3"/>
  <c r="F110" i="1" s="1"/>
  <c r="N163" i="3"/>
  <c r="R163" i="3" s="1"/>
  <c r="T177" i="3"/>
  <c r="H173" i="1" s="1"/>
  <c r="H172" i="1" s="1"/>
  <c r="F28" i="6" s="1"/>
  <c r="M59" i="3"/>
  <c r="Q59" i="3" s="1"/>
  <c r="O59" i="3"/>
  <c r="S59" i="3" s="1"/>
  <c r="S60" i="3"/>
  <c r="G60" i="1" s="1"/>
  <c r="G59" i="1" s="1"/>
  <c r="E14" i="6" s="1"/>
  <c r="O66" i="3"/>
  <c r="S66" i="3" s="1"/>
  <c r="O80" i="3"/>
  <c r="S80" i="3" s="1"/>
  <c r="M98" i="3"/>
  <c r="Q98" i="3" s="1"/>
  <c r="L98" i="3"/>
  <c r="N113" i="3"/>
  <c r="R113" i="3" s="1"/>
  <c r="R114" i="3"/>
  <c r="F112" i="1" s="1"/>
  <c r="F111" i="1" s="1"/>
  <c r="D21" i="6" s="1"/>
  <c r="O115" i="3"/>
  <c r="S115" i="3" s="1"/>
  <c r="X115" i="3"/>
  <c r="L120" i="3"/>
  <c r="X120" i="3"/>
  <c r="M124" i="3"/>
  <c r="Q124" i="3" s="1"/>
  <c r="X124" i="3"/>
  <c r="Q159" i="3"/>
  <c r="E157" i="1" s="1"/>
  <c r="E156" i="1" s="1"/>
  <c r="C25" i="6" s="1"/>
  <c r="M158" i="3"/>
  <c r="Q158" i="3" s="1"/>
  <c r="Q174" i="3"/>
  <c r="E170" i="1" s="1"/>
  <c r="E167" i="1" s="1"/>
  <c r="C27" i="6" s="1"/>
  <c r="M171" i="3"/>
  <c r="Q171" i="3" s="1"/>
  <c r="Q179" i="3"/>
  <c r="E175" i="1" s="1"/>
  <c r="E172" i="1" s="1"/>
  <c r="C28" i="6" s="1"/>
  <c r="M176" i="3"/>
  <c r="Q176" i="3" s="1"/>
  <c r="L182" i="3"/>
  <c r="Q190" i="3"/>
  <c r="E184" i="1" s="1"/>
  <c r="M189" i="3"/>
  <c r="Q189" i="3" s="1"/>
  <c r="N194" i="3"/>
  <c r="R194" i="3" s="1"/>
  <c r="P194" i="3"/>
  <c r="T194" i="3" s="1"/>
  <c r="T195" i="3"/>
  <c r="H188" i="1" s="1"/>
  <c r="H187" i="1" s="1"/>
  <c r="F32" i="6" s="1"/>
  <c r="Q67" i="3"/>
  <c r="E67" i="1" s="1"/>
  <c r="E66" i="1" s="1"/>
  <c r="C15" i="6" s="1"/>
  <c r="S81" i="3"/>
  <c r="G81" i="1" s="1"/>
  <c r="G80" i="1" s="1"/>
  <c r="E17" i="6" s="1"/>
  <c r="S92" i="3"/>
  <c r="G90" i="1" s="1"/>
  <c r="Q99" i="3"/>
  <c r="E97" i="1" s="1"/>
  <c r="E96" i="1" s="1"/>
  <c r="C19" i="6" s="1"/>
  <c r="S108" i="3"/>
  <c r="G106" i="1" s="1"/>
  <c r="G105" i="1" s="1"/>
  <c r="E20" i="6" s="1"/>
  <c r="Q114" i="3"/>
  <c r="E112" i="1" s="1"/>
  <c r="E111" i="1" s="1"/>
  <c r="C21" i="6" s="1"/>
  <c r="Q116" i="3"/>
  <c r="E114" i="1" s="1"/>
  <c r="E113" i="1" s="1"/>
  <c r="C22" i="6" s="1"/>
  <c r="P121" i="3"/>
  <c r="P165" i="3"/>
  <c r="T165" i="3" s="1"/>
  <c r="T167" i="3"/>
  <c r="H163" i="1" s="1"/>
  <c r="H161" i="1" s="1"/>
  <c r="F26" i="6" s="1"/>
  <c r="L171" i="3"/>
  <c r="P173" i="3"/>
  <c r="N176" i="3"/>
  <c r="R176" i="3" s="1"/>
  <c r="R179" i="3"/>
  <c r="F175" i="1" s="1"/>
  <c r="F172" i="1" s="1"/>
  <c r="D28" i="6" s="1"/>
  <c r="Q197" i="3"/>
  <c r="E190" i="1" s="1"/>
  <c r="E189" i="1" s="1"/>
  <c r="C33" i="6" s="1"/>
  <c r="M196" i="3"/>
  <c r="Q196" i="3" s="1"/>
  <c r="Q166" i="3"/>
  <c r="E162" i="1" s="1"/>
  <c r="E161" i="1" s="1"/>
  <c r="C26" i="6" s="1"/>
  <c r="M165" i="3"/>
  <c r="Q165" i="3" s="1"/>
  <c r="X165" i="3"/>
  <c r="S172" i="3"/>
  <c r="G168" i="1" s="1"/>
  <c r="G167" i="1" s="1"/>
  <c r="E27" i="6" s="1"/>
  <c r="O171" i="3"/>
  <c r="S171" i="3" s="1"/>
  <c r="L165" i="3"/>
  <c r="N171" i="3"/>
  <c r="R171" i="3" s="1"/>
  <c r="L176" i="3"/>
  <c r="P178" i="3"/>
  <c r="T178" i="3" s="1"/>
  <c r="H174" i="1" s="1"/>
  <c r="M186" i="3"/>
  <c r="Q186" i="3" s="1"/>
  <c r="N186" i="3"/>
  <c r="R186" i="3" s="1"/>
  <c r="R188" i="3"/>
  <c r="F182" i="1" s="1"/>
  <c r="F180" i="1" s="1"/>
  <c r="D30" i="6" s="1"/>
  <c r="P189" i="3"/>
  <c r="T189" i="3" s="1"/>
  <c r="X189" i="3"/>
  <c r="Q199" i="3"/>
  <c r="E192" i="1" s="1"/>
  <c r="E191" i="1" s="1"/>
  <c r="C34" i="6" s="1"/>
  <c r="M198" i="3"/>
  <c r="Q198" i="3" s="1"/>
  <c r="P197" i="3"/>
  <c r="P199" i="3"/>
  <c r="S33" i="6" l="1"/>
  <c r="O33" i="6"/>
  <c r="S27" i="6"/>
  <c r="O27" i="6"/>
  <c r="U34" i="6"/>
  <c r="Q34" i="6"/>
  <c r="P10" i="6"/>
  <c r="T10" i="6"/>
  <c r="P31" i="6"/>
  <c r="T31" i="6"/>
  <c r="U19" i="6"/>
  <c r="Q19" i="6"/>
  <c r="P8" i="6"/>
  <c r="T8" i="6"/>
  <c r="T17" i="6"/>
  <c r="P17" i="6"/>
  <c r="U15" i="6"/>
  <c r="Q15" i="6"/>
  <c r="V35" i="6"/>
  <c r="R35" i="6"/>
  <c r="P12" i="6"/>
  <c r="T12" i="6"/>
  <c r="Q33" i="6"/>
  <c r="U33" i="6"/>
  <c r="R26" i="6"/>
  <c r="V26" i="6"/>
  <c r="S21" i="6"/>
  <c r="O21" i="6"/>
  <c r="Q17" i="6"/>
  <c r="U17" i="6"/>
  <c r="Q23" i="6"/>
  <c r="U23" i="6"/>
  <c r="V21" i="6"/>
  <c r="R21" i="6"/>
  <c r="Q24" i="6"/>
  <c r="U24" i="6"/>
  <c r="D4" i="6"/>
  <c r="F3" i="1"/>
  <c r="P35" i="6"/>
  <c r="T35" i="6"/>
  <c r="P14" i="6"/>
  <c r="T14" i="6"/>
  <c r="R31" i="6"/>
  <c r="V31" i="6"/>
  <c r="S9" i="6"/>
  <c r="O9" i="6"/>
  <c r="V5" i="6"/>
  <c r="R5" i="6"/>
  <c r="R10" i="6"/>
  <c r="V10" i="6"/>
  <c r="S13" i="6"/>
  <c r="O13" i="6"/>
  <c r="T13" i="6"/>
  <c r="P13" i="6"/>
  <c r="U22" i="6"/>
  <c r="Q22" i="6"/>
  <c r="P11" i="6"/>
  <c r="T11" i="6"/>
  <c r="Q31" i="6"/>
  <c r="U31" i="6"/>
  <c r="S6" i="6"/>
  <c r="O6" i="6"/>
  <c r="T18" i="6"/>
  <c r="P18" i="6"/>
  <c r="G3" i="1"/>
  <c r="S26" i="6"/>
  <c r="O26" i="6"/>
  <c r="Q20" i="6"/>
  <c r="U20" i="6"/>
  <c r="S15" i="6"/>
  <c r="O15" i="6"/>
  <c r="S28" i="6"/>
  <c r="O28" i="6"/>
  <c r="S25" i="6"/>
  <c r="O25" i="6"/>
  <c r="V28" i="6"/>
  <c r="R28" i="6"/>
  <c r="T16" i="6"/>
  <c r="P16" i="6"/>
  <c r="T34" i="6"/>
  <c r="P34" i="6"/>
  <c r="U28" i="6"/>
  <c r="Q28" i="6"/>
  <c r="P20" i="6"/>
  <c r="T20" i="6"/>
  <c r="Q11" i="6"/>
  <c r="U11" i="6"/>
  <c r="U7" i="6"/>
  <c r="Q7" i="6"/>
  <c r="U26" i="6"/>
  <c r="Q26" i="6"/>
  <c r="Q21" i="6"/>
  <c r="U21" i="6"/>
  <c r="P15" i="6"/>
  <c r="T15" i="6"/>
  <c r="Q13" i="6"/>
  <c r="U13" i="6"/>
  <c r="P19" i="6"/>
  <c r="T19" i="6"/>
  <c r="S16" i="6"/>
  <c r="O16" i="6"/>
  <c r="S23" i="6"/>
  <c r="O23" i="6"/>
  <c r="R18" i="6"/>
  <c r="V18" i="6"/>
  <c r="Q6" i="6"/>
  <c r="U6" i="6"/>
  <c r="S11" i="6"/>
  <c r="O11" i="6"/>
  <c r="R14" i="6"/>
  <c r="V14" i="6"/>
  <c r="S31" i="6"/>
  <c r="O31" i="6"/>
  <c r="Q25" i="6"/>
  <c r="U25" i="6"/>
  <c r="S18" i="6"/>
  <c r="O18" i="6"/>
  <c r="Q8" i="6"/>
  <c r="U8" i="6"/>
  <c r="T26" i="6"/>
  <c r="P26" i="6"/>
  <c r="S35" i="6"/>
  <c r="O35" i="6"/>
  <c r="Q30" i="6"/>
  <c r="U30" i="6"/>
  <c r="S34" i="6"/>
  <c r="O34" i="6"/>
  <c r="S22" i="6"/>
  <c r="O22" i="6"/>
  <c r="Q9" i="6"/>
  <c r="U9" i="6"/>
  <c r="C4" i="6"/>
  <c r="E3" i="1"/>
  <c r="S7" i="6"/>
  <c r="O7" i="6"/>
  <c r="V17" i="6"/>
  <c r="R17" i="6"/>
  <c r="V9" i="6"/>
  <c r="R9" i="6"/>
  <c r="P7" i="6"/>
  <c r="T7" i="6"/>
  <c r="S8" i="6"/>
  <c r="O8" i="6"/>
  <c r="T23" i="6"/>
  <c r="P23" i="6"/>
  <c r="S14" i="6"/>
  <c r="O14" i="6"/>
  <c r="S20" i="6"/>
  <c r="O20" i="6"/>
  <c r="T28" i="6"/>
  <c r="P28" i="6"/>
  <c r="P21" i="6"/>
  <c r="T21" i="6"/>
  <c r="P30" i="6"/>
  <c r="T30" i="6"/>
  <c r="Q27" i="6"/>
  <c r="U27" i="6"/>
  <c r="S19" i="6"/>
  <c r="O19" i="6"/>
  <c r="R32" i="6"/>
  <c r="V32" i="6"/>
  <c r="U14" i="6"/>
  <c r="Q14" i="6"/>
  <c r="T22" i="6"/>
  <c r="P22" i="6"/>
  <c r="R19" i="6"/>
  <c r="V19" i="6"/>
  <c r="S10" i="6"/>
  <c r="O10" i="6"/>
  <c r="O5" i="6"/>
  <c r="S5" i="6"/>
  <c r="P24" i="6"/>
  <c r="T24" i="6"/>
  <c r="V11" i="6"/>
  <c r="R11" i="6"/>
  <c r="S32" i="6"/>
  <c r="O32" i="6"/>
  <c r="R7" i="6"/>
  <c r="V7" i="6"/>
  <c r="P5" i="6"/>
  <c r="T5" i="6"/>
  <c r="Q5" i="6"/>
  <c r="U5" i="6"/>
  <c r="P9" i="6"/>
  <c r="T9" i="6"/>
  <c r="U10" i="6"/>
  <c r="Q10" i="6"/>
  <c r="U18" i="6"/>
  <c r="Q18" i="6"/>
  <c r="T25" i="6"/>
  <c r="P25" i="6"/>
  <c r="Q16" i="6"/>
  <c r="U16" i="6"/>
  <c r="Q35" i="6"/>
  <c r="U35" i="6"/>
  <c r="O17" i="6"/>
  <c r="S17" i="6"/>
  <c r="V25" i="6"/>
  <c r="R25" i="6"/>
  <c r="T27" i="6"/>
  <c r="P27" i="6"/>
  <c r="F4" i="6"/>
  <c r="H21" i="1"/>
  <c r="F8" i="6" s="1"/>
  <c r="P176" i="3"/>
  <c r="T176" i="3" s="1"/>
  <c r="P21" i="3"/>
  <c r="T21" i="3" s="1"/>
  <c r="P45" i="3"/>
  <c r="T45" i="3" s="1"/>
  <c r="T46" i="3"/>
  <c r="H47" i="1" s="1"/>
  <c r="P196" i="3"/>
  <c r="T196" i="3" s="1"/>
  <c r="T197" i="3"/>
  <c r="H190" i="1" s="1"/>
  <c r="H189" i="1" s="1"/>
  <c r="F33" i="6" s="1"/>
  <c r="P184" i="3"/>
  <c r="T184" i="3" s="1"/>
  <c r="T185" i="3"/>
  <c r="H179" i="1" s="1"/>
  <c r="H178" i="1" s="1"/>
  <c r="F29" i="6" s="1"/>
  <c r="T126" i="3"/>
  <c r="H124" i="1" s="1"/>
  <c r="H122" i="1" s="1"/>
  <c r="F24" i="6" s="1"/>
  <c r="P124" i="3"/>
  <c r="T124" i="3" s="1"/>
  <c r="T117" i="3"/>
  <c r="H115" i="1" s="1"/>
  <c r="H113" i="1" s="1"/>
  <c r="F22" i="6" s="1"/>
  <c r="P115" i="3"/>
  <c r="T115" i="3" s="1"/>
  <c r="P198" i="3"/>
  <c r="T198" i="3" s="1"/>
  <c r="T199" i="3"/>
  <c r="H192" i="1" s="1"/>
  <c r="H191" i="1" s="1"/>
  <c r="F34" i="6" s="1"/>
  <c r="T121" i="3"/>
  <c r="H119" i="1" s="1"/>
  <c r="H118" i="1" s="1"/>
  <c r="F23" i="6" s="1"/>
  <c r="P120" i="3"/>
  <c r="T120" i="3" s="1"/>
  <c r="P110" i="3"/>
  <c r="T110" i="3" s="1"/>
  <c r="T111" i="3"/>
  <c r="H108" i="1" s="1"/>
  <c r="H105" i="1" s="1"/>
  <c r="F20" i="6" s="1"/>
  <c r="X3" i="3"/>
  <c r="T44" i="3"/>
  <c r="H45" i="1" s="1"/>
  <c r="H44" i="1" s="1"/>
  <c r="F12" i="6" s="1"/>
  <c r="P43" i="3"/>
  <c r="T43" i="3" s="1"/>
  <c r="P73" i="3"/>
  <c r="T73" i="3" s="1"/>
  <c r="T74" i="3"/>
  <c r="H74" i="1" s="1"/>
  <c r="H73" i="1" s="1"/>
  <c r="F16" i="6" s="1"/>
  <c r="T58" i="3"/>
  <c r="H58" i="1" s="1"/>
  <c r="P57" i="3"/>
  <c r="T57" i="3" s="1"/>
  <c r="T68" i="3"/>
  <c r="H68" i="1" s="1"/>
  <c r="H66" i="1" s="1"/>
  <c r="F15" i="6" s="1"/>
  <c r="P66" i="3"/>
  <c r="T66" i="3" s="1"/>
  <c r="P186" i="3"/>
  <c r="T186" i="3" s="1"/>
  <c r="T187" i="3"/>
  <c r="H181" i="1" s="1"/>
  <c r="H180" i="1" s="1"/>
  <c r="F30" i="6" s="1"/>
  <c r="L3" i="3"/>
  <c r="P3" i="3" s="1"/>
  <c r="T3" i="3" s="1"/>
  <c r="T173" i="3"/>
  <c r="H169" i="1" s="1"/>
  <c r="H167" i="1" s="1"/>
  <c r="F27" i="6" s="1"/>
  <c r="P171" i="3"/>
  <c r="T171" i="3" s="1"/>
  <c r="P13" i="3"/>
  <c r="T13" i="3" s="1"/>
  <c r="T14" i="3"/>
  <c r="H14" i="1" s="1"/>
  <c r="H13" i="1" s="1"/>
  <c r="F6" i="6" s="1"/>
  <c r="P91" i="3"/>
  <c r="T91" i="3" s="1"/>
  <c r="R27" i="6" l="1"/>
  <c r="V27" i="6"/>
  <c r="R16" i="6"/>
  <c r="V16" i="6"/>
  <c r="R22" i="6"/>
  <c r="V22" i="6"/>
  <c r="S4" i="6"/>
  <c r="O4" i="6"/>
  <c r="R6" i="6"/>
  <c r="V6" i="6"/>
  <c r="R15" i="6"/>
  <c r="V15" i="6"/>
  <c r="V20" i="6"/>
  <c r="R20" i="6"/>
  <c r="V34" i="6"/>
  <c r="R34" i="6"/>
  <c r="V33" i="6"/>
  <c r="R33" i="6"/>
  <c r="H3" i="1"/>
  <c r="D3" i="5"/>
  <c r="D3" i="6"/>
  <c r="R23" i="6"/>
  <c r="V23" i="6"/>
  <c r="R30" i="6"/>
  <c r="V30" i="6"/>
  <c r="R24" i="6"/>
  <c r="V24" i="6"/>
  <c r="V4" i="6"/>
  <c r="R4" i="6"/>
  <c r="V12" i="6"/>
  <c r="R12" i="6"/>
  <c r="V29" i="6"/>
  <c r="R29" i="6"/>
  <c r="R8" i="6"/>
  <c r="V8" i="6"/>
  <c r="C3" i="6"/>
  <c r="C3" i="5"/>
  <c r="E3" i="5"/>
  <c r="E3" i="6"/>
  <c r="P4" i="6"/>
  <c r="T4" i="6"/>
  <c r="H46" i="1"/>
  <c r="F13" i="6" s="1"/>
  <c r="Q3" i="6" l="1"/>
  <c r="U3" i="6"/>
  <c r="F3" i="5"/>
  <c r="F3" i="6"/>
  <c r="V13" i="6"/>
  <c r="R13" i="6"/>
  <c r="S3" i="6"/>
  <c r="O3" i="6"/>
  <c r="T3" i="6"/>
  <c r="P3" i="6"/>
  <c r="R3" i="6" l="1"/>
  <c r="V3" i="6"/>
  <c r="R3" i="5"/>
  <c r="V3" i="5"/>
  <c r="Q3" i="5"/>
  <c r="U3" i="5"/>
  <c r="T3" i="5"/>
  <c r="P3" i="5"/>
  <c r="O3" i="5"/>
  <c r="S3" i="5"/>
</calcChain>
</file>

<file path=xl/sharedStrings.xml><?xml version="1.0" encoding="utf-8"?>
<sst xmlns="http://schemas.openxmlformats.org/spreadsheetml/2006/main" count="1606" uniqueCount="539">
  <si>
    <t>Sección</t>
  </si>
  <si>
    <t>Sector</t>
  </si>
  <si>
    <t>Sección entidad</t>
  </si>
  <si>
    <t>Entidad</t>
  </si>
  <si>
    <t>PRESUPUESTO GENERAL DE LA NACIÓN 2023</t>
  </si>
  <si>
    <t>ADICIÓN PRESUPUESTO GENERAL DE LA NACIÓN 2023</t>
  </si>
  <si>
    <t>PRESUPUESTO GENERAL DE LA NACIÓN 2023 (APROPIACIÓN DEFINITIVA)</t>
  </si>
  <si>
    <t>PRESUPUESTO GENERAL DE LA NACIÓN 2023 (APROPIACIÓN DEFINITIVA) AJUSTADO POR INFLACIÓN PROYECTADA</t>
  </si>
  <si>
    <t>PROYECTO DE PRESUPUESTO GENERAL DE LA NACIÓN 2024</t>
  </si>
  <si>
    <t>Funcionamiento</t>
  </si>
  <si>
    <t>Servicio a la deuda</t>
  </si>
  <si>
    <t xml:space="preserve">Inversión </t>
  </si>
  <si>
    <t xml:space="preserve">Total </t>
  </si>
  <si>
    <t>Inversión</t>
  </si>
  <si>
    <t>Total</t>
  </si>
  <si>
    <t>01</t>
  </si>
  <si>
    <t>Congreso de la república</t>
  </si>
  <si>
    <t>0101</t>
  </si>
  <si>
    <t>CONGRESO DE LA REPÚBLICA</t>
  </si>
  <si>
    <t>02</t>
  </si>
  <si>
    <t>Presidencia de la República</t>
  </si>
  <si>
    <t>0201</t>
  </si>
  <si>
    <t>PRESIDENCIA DE LA REPÚBLICA</t>
  </si>
  <si>
    <t>0209</t>
  </si>
  <si>
    <t>AGENCIA PRESIDENCIAL DE COOPERACIÓN INTERNACIONAL DE COLOMBIA, APC - COLOMBIA</t>
  </si>
  <si>
    <t>0211</t>
  </si>
  <si>
    <t>UNIDAD NACIONAL PARA LA GESTIÓN DEL RIESGO DE DESASTRES</t>
  </si>
  <si>
    <t>0212</t>
  </si>
  <si>
    <t>AGENCIA PARA LA REINCORPORACIÓN Y LA NORMALIZACIÓN - ARN</t>
  </si>
  <si>
    <t>0213</t>
  </si>
  <si>
    <t>AGENCIA NACIONAL INMOBILIARIA VIRGILIO BARCO VARGAS</t>
  </si>
  <si>
    <t>0214</t>
  </si>
  <si>
    <t>AGENCIA DE RENOVACIÓN DEL TERRITORIO – ART</t>
  </si>
  <si>
    <t>03</t>
  </si>
  <si>
    <t>Planeación</t>
  </si>
  <si>
    <t>0301</t>
  </si>
  <si>
    <t>DEPARTAMENTO ADMINISTRATIVO NACIONAL DE PLANEACIÓN</t>
  </si>
  <si>
    <t>0303</t>
  </si>
  <si>
    <t>UNIDAD ADMINISTRATIVA ESPECIAL  - AGENCIA NACIONAL DE CONTRATACIÓN PÚBLICA - COLOMBIA COMPRA EFICIENTE</t>
  </si>
  <si>
    <t>0324</t>
  </si>
  <si>
    <t>SUPERINTENDENCIA DE SERVICIOS PÚBLICOS DOMICILIARIOS</t>
  </si>
  <si>
    <t>04</t>
  </si>
  <si>
    <t>Información Estadistica</t>
  </si>
  <si>
    <t>0401</t>
  </si>
  <si>
    <t>DEPARTAMENTO ADMINISTRATIVO NACIONAL DE ESTADÍSTICA (DANE)</t>
  </si>
  <si>
    <t>0402</t>
  </si>
  <si>
    <t>FONDO ROTATORIO DEL DANE</t>
  </si>
  <si>
    <t>0403</t>
  </si>
  <si>
    <t>INSTITUTO GEOGRÁFICO AGUSTÍN CODAZZI - IGAC</t>
  </si>
  <si>
    <t>05</t>
  </si>
  <si>
    <t>Empleo Público</t>
  </si>
  <si>
    <t>0501</t>
  </si>
  <si>
    <t>DEPARTAMENTO ADMINISTRATIVO DE LA FUNCIÓN PÚBLICA</t>
  </si>
  <si>
    <t>0503</t>
  </si>
  <si>
    <t>ESCUELA SUPERIOR DE ADMINISTRACIÓN PÚBLICA (ESAP)</t>
  </si>
  <si>
    <t>3801</t>
  </si>
  <si>
    <t>COMISIÓN NACIONAL DEL SERVICIO CIVIL</t>
  </si>
  <si>
    <t>11</t>
  </si>
  <si>
    <t>Relaciones exteriores</t>
  </si>
  <si>
    <t>1101</t>
  </si>
  <si>
    <t>MINISTERIO DE RELACIONES EXTERIORES</t>
  </si>
  <si>
    <t>1102</t>
  </si>
  <si>
    <t>FONDO ROTATORIO DEL MINISTERIO DE RELACIONES EXTERIORES</t>
  </si>
  <si>
    <t>1104</t>
  </si>
  <si>
    <t>UNIDAD ADMINISTRATIVA ESPECIAL MIGRACIÓN COLOMBIA</t>
  </si>
  <si>
    <t>12</t>
  </si>
  <si>
    <t>Justicia y el Derecho</t>
  </si>
  <si>
    <t>1201</t>
  </si>
  <si>
    <t>MINISTERIO DE JUSTICIA Y DEL DERECHO</t>
  </si>
  <si>
    <t>1204</t>
  </si>
  <si>
    <t>SUPERINTENDENCIA DE NOTARIADO Y REGISTRO</t>
  </si>
  <si>
    <t>1208</t>
  </si>
  <si>
    <t>INSTITUTO NACIONAL PENITENCIARIO Y CARCELARIO - INPEC</t>
  </si>
  <si>
    <t>1210</t>
  </si>
  <si>
    <t>UNIDAD ADMINISTRATIVA ESPECIAL AGENCIA NACIONAL DE DEFENSA JURÍDICA DEL ESTADO</t>
  </si>
  <si>
    <t>1211</t>
  </si>
  <si>
    <t>UNIDAD DE SERVICIOS PENITENCIARIOS Y CARCELARIOS - USPEC</t>
  </si>
  <si>
    <t>13</t>
  </si>
  <si>
    <t>Hacienda</t>
  </si>
  <si>
    <t>1301</t>
  </si>
  <si>
    <t>MINISTERIO DE HACIENDA Y CRÉDITO PÚBLICO</t>
  </si>
  <si>
    <t>1308</t>
  </si>
  <si>
    <t>UNIDAD ADMINISTRATIVA ESPECIAL CONTADURÍA GENERAL DE LA NACIÓN</t>
  </si>
  <si>
    <t>1309</t>
  </si>
  <si>
    <t>SUPERINTENDENCIA DE LA ECONOMÍA SOLIDARIA</t>
  </si>
  <si>
    <t>1310</t>
  </si>
  <si>
    <t>UNIDAD ADMINISTRATIVA ESPECIAL DIRECCIÓN DE IMPUESTOS Y ADUANAS NACIONALES</t>
  </si>
  <si>
    <t>1312</t>
  </si>
  <si>
    <t>UNIDAD DE INFORMACIÓN Y ANÁLISIS FINANCIERO</t>
  </si>
  <si>
    <t>1313</t>
  </si>
  <si>
    <t>SUPERINTENDENCIA FINANCIERA DE COLOMBIA</t>
  </si>
  <si>
    <t>1314</t>
  </si>
  <si>
    <t>UNIDAD ADMINISTRATIVA ESPECIAL DE GESTIÓN  PENSIONAL Y CONTRIBUCIONES PARAFISCALES DE LA PROTECCIÓN SOCIAL (UGPPP)</t>
  </si>
  <si>
    <t>1315</t>
  </si>
  <si>
    <t>FONDO ADAPTACIÓN</t>
  </si>
  <si>
    <t>14</t>
  </si>
  <si>
    <t>Servicio de la deuda pública nacional</t>
  </si>
  <si>
    <t>1401</t>
  </si>
  <si>
    <t>SERVICIO DE LA DEUDA PÚBLICA NACIONAL</t>
  </si>
  <si>
    <t>15</t>
  </si>
  <si>
    <t>Defensa y Policía</t>
  </si>
  <si>
    <t>1501</t>
  </si>
  <si>
    <t>MINISTERIO DE DEFENSA NACIONAL</t>
  </si>
  <si>
    <t>1503</t>
  </si>
  <si>
    <t>CAJA DE RETIRO DE LAS FUERZAS MILITARES</t>
  </si>
  <si>
    <t>1507</t>
  </si>
  <si>
    <t>INSTITUTO CASAS FISCALES DEL EJÉRCITO</t>
  </si>
  <si>
    <t>1508</t>
  </si>
  <si>
    <t>DEFENSA CIVIL COLOMBIANA, GUILLERMO LEÓN VALENCIA</t>
  </si>
  <si>
    <t>1510</t>
  </si>
  <si>
    <t>CLUB MILITAR DE OFICIALES</t>
  </si>
  <si>
    <t>1511</t>
  </si>
  <si>
    <t>CAJA DE SUELDOS DE RETIRO DE LA POLICÍA NACIONAL</t>
  </si>
  <si>
    <t>1512</t>
  </si>
  <si>
    <t>FONDO ROTATORIO DE LA POLICÍA</t>
  </si>
  <si>
    <t>1516</t>
  </si>
  <si>
    <t>SUPERINTENDENCIA DE VIGILANCIA Y SEGURIDAD PRIVADA</t>
  </si>
  <si>
    <t>1519</t>
  </si>
  <si>
    <t>HOSPITAL MILITAR</t>
  </si>
  <si>
    <t>1520</t>
  </si>
  <si>
    <t>AGENCIA LOGÍSTICA DE LAS FUERZAS MILITARES</t>
  </si>
  <si>
    <t>1521</t>
  </si>
  <si>
    <t>UNIDAD ADMINISTRATIVA ESPECIAL DE LA JUSTICIA PENAL MILITAR Y POLICIAL</t>
  </si>
  <si>
    <t>1601</t>
  </si>
  <si>
    <t>POLICÍA NACIONAL</t>
  </si>
  <si>
    <t>17</t>
  </si>
  <si>
    <t>Agricultura y desarrollo rural</t>
  </si>
  <si>
    <t>1701</t>
  </si>
  <si>
    <t>MINISTERIO DE AGRICULTURA Y DESARROLLO RURAL</t>
  </si>
  <si>
    <t>1702</t>
  </si>
  <si>
    <t>INSTITUTO COLOMBIANO AGROPECUARIO (ICA)</t>
  </si>
  <si>
    <t>1715</t>
  </si>
  <si>
    <t>AUTORIDAD NACIONAL DE ACUICULTURA Y PESCA - AUNAP</t>
  </si>
  <si>
    <t>1717</t>
  </si>
  <si>
    <t>AGENCIA NACIONAL DE TIERRAS - ANT</t>
  </si>
  <si>
    <t>1718</t>
  </si>
  <si>
    <t>AGENCIA DE DESARROLLO RURAL - ADR</t>
  </si>
  <si>
    <t>1716</t>
  </si>
  <si>
    <t>UNIDAD ADMINISTRATIVA ESPECIAL DE GESTIÓN DE RESTITUCIÓN DE TIERRAS DESPOJADAS</t>
  </si>
  <si>
    <t>19</t>
  </si>
  <si>
    <t>Salud y protección social</t>
  </si>
  <si>
    <t>1901</t>
  </si>
  <si>
    <t>MINISTERIO DE SALUD Y PROTECCIÓN SOCIAL</t>
  </si>
  <si>
    <t>1903</t>
  </si>
  <si>
    <t>INSTITUTO NACIONAL DE SALUD (INS)</t>
  </si>
  <si>
    <t>1910</t>
  </si>
  <si>
    <t>SUPERINTENDENCIA NACIONAL DE SALUD</t>
  </si>
  <si>
    <t>1912</t>
  </si>
  <si>
    <t>INSTITUTO NACIONAL DE VIGILANCIA DE MEDICAMENTOS Y ALIMENTOS - INVIMA</t>
  </si>
  <si>
    <t>1913</t>
  </si>
  <si>
    <t xml:space="preserve">FONDO DE PREVISIÓN SOCIAL DEL CONGRESO </t>
  </si>
  <si>
    <t>1914</t>
  </si>
  <si>
    <t xml:space="preserve">FONDO PASIVO SOCIAL DE FERROCARRILES NACIONALES DE COLOMBIA </t>
  </si>
  <si>
    <t>21</t>
  </si>
  <si>
    <t>Minas y energía</t>
  </si>
  <si>
    <t>2101</t>
  </si>
  <si>
    <t>MINISTERIO DE MINAS Y ENERGÍA</t>
  </si>
  <si>
    <t>2103</t>
  </si>
  <si>
    <t>SERVICIO GEOLÓGICO COLOMBIANO</t>
  </si>
  <si>
    <t>2109</t>
  </si>
  <si>
    <t>UNIDAD DE PLANEACION MINERO ENERGÉTICA - UPME</t>
  </si>
  <si>
    <t>2110</t>
  </si>
  <si>
    <t>INSTITUTO DE PLANIFICACIÓN Y PROMOCIÓN DE SOLUCIONES  ENERGÉTICAS PARA LAS ZONAS NO INTERCONECTADAS - IPSE</t>
  </si>
  <si>
    <t>2111</t>
  </si>
  <si>
    <t>AGENCIA NACIONAL DE HIDROCARBUROS - ANH</t>
  </si>
  <si>
    <t>2112</t>
  </si>
  <si>
    <t>AGENCIA NACIONAL DE MINERÍA - ANM</t>
  </si>
  <si>
    <t>22</t>
  </si>
  <si>
    <t xml:space="preserve">Educación </t>
  </si>
  <si>
    <t>2201</t>
  </si>
  <si>
    <t>MINISTERIO DE EDUCACIÓN NACIONAL</t>
  </si>
  <si>
    <t>2234</t>
  </si>
  <si>
    <t>ESCUELA TECNOLÓGICA INSTITUTO TÉCNICO CENTRAL</t>
  </si>
  <si>
    <t>2238</t>
  </si>
  <si>
    <t>INSTITUTO NACIONAL DE FORMACIÓN TÉCNICA PROFESIONAL DE SAN ANDRES Y PROVIDENCIA</t>
  </si>
  <si>
    <t>2239</t>
  </si>
  <si>
    <t>INSTITUTO NACIONAL DE FORMACIÓN TÉCNICA PROFESIONAL DE SAN JUAN DEL CESAR</t>
  </si>
  <si>
    <t>2241</t>
  </si>
  <si>
    <t>INSTITUTO TOLIMENSE DE FORMACIÓN TÉCNICA PROFESIONAL</t>
  </si>
  <si>
    <t>2242</t>
  </si>
  <si>
    <t>INSTITUTO TÉCNICO NACIONAL DE COMERCIO "SIMÓN RODRÍGUEZ" DE CALI</t>
  </si>
  <si>
    <t>2246</t>
  </si>
  <si>
    <t>UNIDAD ADMINISTRATIVA ESPECIAL ALIMENTACIÓN ESCOLAR</t>
  </si>
  <si>
    <t>2257</t>
  </si>
  <si>
    <t>ENTES AUTÓNOMOS UNIVERSITARIOS ESTATALES - UNIVERSIDADES PÚBLICAS</t>
  </si>
  <si>
    <t>23</t>
  </si>
  <si>
    <t>Tecnologías de la información y las comunicaciones</t>
  </si>
  <si>
    <t>2301</t>
  </si>
  <si>
    <t>MINISTERIO DE TECNOLOGÍAS DE LA INFORMACIÓN Y LAS COMUNICACIONES</t>
  </si>
  <si>
    <t>2306</t>
  </si>
  <si>
    <t>FONDO ÚNICO DE TECNOLOGÍAS DE LA INFORMACIÓN Y LAS COMUNICACIONES</t>
  </si>
  <si>
    <t>2308</t>
  </si>
  <si>
    <t xml:space="preserve">UNIDAD ADMINISTRATIVA ESPECIAL COMISIÓN DE REGULACIÓN DE LAS COMUNICACIONES </t>
  </si>
  <si>
    <t>2309</t>
  </si>
  <si>
    <t>AGENCIA NACIONAL DEL ESPECTRO - ANE</t>
  </si>
  <si>
    <t>2311</t>
  </si>
  <si>
    <t>COMPUTADORES PARA EDUCAR CPE</t>
  </si>
  <si>
    <t>2312</t>
  </si>
  <si>
    <t>CORPORACIÓN AGENCIA NACIONAL DE GOBIERNO DIGITAL - AND</t>
  </si>
  <si>
    <t>24</t>
  </si>
  <si>
    <t>Transporte</t>
  </si>
  <si>
    <t>2401</t>
  </si>
  <si>
    <t>MINISTERIO DE TRANSPORTE</t>
  </si>
  <si>
    <t>2402</t>
  </si>
  <si>
    <t>INSTITUTO NACIONAL DE VÍAS</t>
  </si>
  <si>
    <t>2412</t>
  </si>
  <si>
    <t>UNIDAD ADMINISTRATIVA ESPECIAL DE LA AERONÁUTICA CIVIL</t>
  </si>
  <si>
    <t>2413</t>
  </si>
  <si>
    <t>AGENCIA NACIONAL DE INFRAESTRUCTURA</t>
  </si>
  <si>
    <t>2414</t>
  </si>
  <si>
    <t>UNIDAD DE PLANEACIÓN DEL SECTOR DE INFRAESTRUCTURA DE TRANSPORTE</t>
  </si>
  <si>
    <t>2415</t>
  </si>
  <si>
    <t>COMISIÓN DE REGULACIÓN DE INFRAESTRUCTURA Y TRANSPORTE</t>
  </si>
  <si>
    <t>2416</t>
  </si>
  <si>
    <t>AGENCIA NACIONAL DE SEGURIDAD VIAL</t>
  </si>
  <si>
    <t>2417</t>
  </si>
  <si>
    <t>SUPERINTENDENCIA DE PUERTOS Y TRANSPORTE</t>
  </si>
  <si>
    <t>25</t>
  </si>
  <si>
    <t>Organismos de control</t>
  </si>
  <si>
    <t>2501</t>
  </si>
  <si>
    <t>PROCURADURÍA GENERAL DE LA NACIÓN</t>
  </si>
  <si>
    <t>2502</t>
  </si>
  <si>
    <t>DEFENSORÍA DEL PUEBLO</t>
  </si>
  <si>
    <t>2601</t>
  </si>
  <si>
    <t>CONTRALORÍA GENERAL DE LA REPÚBLICA</t>
  </si>
  <si>
    <t>2602</t>
  </si>
  <si>
    <t>FONDO DE BIENESTAR SOCIAL DE LA CONTRALORÍA GENERAL DE LA REPÚBLICA</t>
  </si>
  <si>
    <t>3401</t>
  </si>
  <si>
    <t>AUDITORÍA GENERAL DE LA REPUBLICA</t>
  </si>
  <si>
    <t>27</t>
  </si>
  <si>
    <t>Rama judicial</t>
  </si>
  <si>
    <t>2701</t>
  </si>
  <si>
    <t>RAMA JUDICIAL</t>
  </si>
  <si>
    <t>28</t>
  </si>
  <si>
    <t xml:space="preserve">Registraduría </t>
  </si>
  <si>
    <t>2801</t>
  </si>
  <si>
    <t>REGISTRADURÍA NACIONAL DEL ESTADO CIVIL</t>
  </si>
  <si>
    <t>2802</t>
  </si>
  <si>
    <t>FONDO ROTATORIO DE LA REGISTRADURÍA</t>
  </si>
  <si>
    <t>2803</t>
  </si>
  <si>
    <t>FONDO SOCIAL DE VIVIENDA DE LA REGISTRADURÍA NACIONAL DEL ESTADO CIVIL</t>
  </si>
  <si>
    <t>2804</t>
  </si>
  <si>
    <t>CONSEJO NACIONAL ELECTORAL</t>
  </si>
  <si>
    <t>29</t>
  </si>
  <si>
    <t>Fiscalia</t>
  </si>
  <si>
    <t>2901</t>
  </si>
  <si>
    <t>FISCALÍA GENERAL DE LA NACIÓN</t>
  </si>
  <si>
    <t>2902</t>
  </si>
  <si>
    <t>INSTITUTO NACIONAL DE MEDICINA LEGAL Y CIENCIAS FORENSES</t>
  </si>
  <si>
    <t>2904</t>
  </si>
  <si>
    <t>FONDO ESPECIAL PARA LA ADMINISTRACIÓN DE BIENES DE LA FISCALÍA GENERAL DE LA NACIÓN</t>
  </si>
  <si>
    <t>Ambiente y desarrollo sostenible</t>
  </si>
  <si>
    <t>3201</t>
  </si>
  <si>
    <t>MINISTERIO DE AMBIENTE Y DESARROLLO SOSTENIBLE</t>
  </si>
  <si>
    <t>3202</t>
  </si>
  <si>
    <t>INSTITUTO DE HIDROLOGÍA, METEOROLOGÍA Y ESTUDIOS AMBIENTALES- IDEAM</t>
  </si>
  <si>
    <t>3204</t>
  </si>
  <si>
    <t>FONDO NACIONAL AMBIENTAL</t>
  </si>
  <si>
    <t>3208</t>
  </si>
  <si>
    <t>CORPORACIÓN AUTÓNOMA REGIONAL DE LOS VALLES DEL SINÚ Y SAN JORGE (CVS)</t>
  </si>
  <si>
    <t>3209</t>
  </si>
  <si>
    <t>CORPORACIÓN AUTÓNOMA REGIONAL DEL QUINDÍO (CRQ)</t>
  </si>
  <si>
    <t>3210</t>
  </si>
  <si>
    <t>CORPORACIÓN PARA EL DESARROLLO SOSTENIBLE DEL URABÁ (CORPOURABÁ)</t>
  </si>
  <si>
    <t>3211</t>
  </si>
  <si>
    <t>CORPORACIÓN AUTÓNOMA REGIONAL DE CALDAS (CORPOCALDAS)</t>
  </si>
  <si>
    <t>3212</t>
  </si>
  <si>
    <t>CORPORACIÓN AUTÓNOMA REGIONAL PARA EL DESARROLLO SOSTENIBLE DEL CHOCO (CODECHOCO)</t>
  </si>
  <si>
    <t>3213</t>
  </si>
  <si>
    <t>CORPORACIÓN AUTÓNOMA REGIONAL PARA LA DEFENSA DE LA MESETA DE BUCARAMANGA (CDMB)</t>
  </si>
  <si>
    <t>3214</t>
  </si>
  <si>
    <t>CORPORACIÓN AUTÓNOMA REGIONAL DEL TOLIMA (CORTOLIMA)</t>
  </si>
  <si>
    <t>3215</t>
  </si>
  <si>
    <t>CORPORACIÓN AUTÓNOMA REGIONAL DE RISARALDA (CARDER)</t>
  </si>
  <si>
    <t>3216</t>
  </si>
  <si>
    <t>CORPORACIÓN AUTÓNOMA REGIONAL DE NARIÑO (CORPONARIÑO)</t>
  </si>
  <si>
    <t>3217</t>
  </si>
  <si>
    <t>CORPORACIÓN AUTÓNOMA REGIONAL DE LA FRONTERA NORORIENTAL (CORPONOR)</t>
  </si>
  <si>
    <t>3218</t>
  </si>
  <si>
    <t>CORPORACIÓN AUTÓNOMA REGIONAL DE LA  GUAJIRA (CORPOGUAJIRA)</t>
  </si>
  <si>
    <t>3219</t>
  </si>
  <si>
    <t>CORPORACIÓN AUTÓNOMA REGIONAL DEL CESAR (CORPOCESAR)</t>
  </si>
  <si>
    <t>3221</t>
  </si>
  <si>
    <t>CORPORACIÓN AUTÓNOMA REGIONAL DEL CAUCA (CRC)</t>
  </si>
  <si>
    <t>3222</t>
  </si>
  <si>
    <t>CORPORACIÓN AUTÓNOMA REGIONAL DEL MAGDALENA (CORPAMAG)</t>
  </si>
  <si>
    <t>3223</t>
  </si>
  <si>
    <t>CORPORACIÓN PARA EL DESARROLLO SOSTENIBLE DEL SUR DE LA AMAZONIA (CORPOAMAZONIA)</t>
  </si>
  <si>
    <t>3224</t>
  </si>
  <si>
    <t>CORPORACIÓN  PARA EL DESARROLLO SOSTENIBLE DEL NORTE Y ORIENTE DE LA AMAZONIA (CDA)</t>
  </si>
  <si>
    <t>3226</t>
  </si>
  <si>
    <t>CORPORACIÓN PARA EL DESARROLLO SOSTENIBLE DEL ARCHIPIÉLAGO DE SAN ANDRES, PROVIDENCIA Y SANTA CATALINA (CORALINA)</t>
  </si>
  <si>
    <t>3227</t>
  </si>
  <si>
    <t>CORPORACIÓN PARA EL DESARROLLO SOSTENIBLE DEL ÁREA DE MANEJO ESPECIAL LA MACARENA (CORMACARENA)</t>
  </si>
  <si>
    <t>3228</t>
  </si>
  <si>
    <t>CORPORACIÓN  PARA EL DESARROLLO SOSTENIBLE DE LA MOJANA Y EL SAN JORGE (CORPOMOJANA)</t>
  </si>
  <si>
    <t>3229</t>
  </si>
  <si>
    <t>CORPORACIÓN AUTÓNOMA REGIONAL DE LA ORINOQUIA (CORPORINOQUIA)</t>
  </si>
  <si>
    <t>3230</t>
  </si>
  <si>
    <t>CORPORACIÓN AUTÓNOMA REGIONAL DE SUCRE (CARSUCRE)</t>
  </si>
  <si>
    <t>3231</t>
  </si>
  <si>
    <t>CORPORACIÓN AUTÓNOMA REGIONAL DEL ALTO MAGDALENA (CAM)</t>
  </si>
  <si>
    <t>3232</t>
  </si>
  <si>
    <t>CORPORACIÓN AUTÓNOMA REGIONAL DEL CENTRO DE ANTIOQUIA (CORANTIOQUIA)</t>
  </si>
  <si>
    <t>3233</t>
  </si>
  <si>
    <t>CORPORACIÓN AUTÓNOMA REGIONAL DEL ATLÁNTICO (CRA)</t>
  </si>
  <si>
    <t>3234</t>
  </si>
  <si>
    <t>CORPORACIÓN AUTÓNOMA REGIONAL DE SANTANDER (CAS)</t>
  </si>
  <si>
    <t>3235</t>
  </si>
  <si>
    <t>CORPORACIÓN AUTÓNOMA REGIONAL DE BOYACÁ (CORPOBOYACÁ)</t>
  </si>
  <si>
    <t>3236</t>
  </si>
  <si>
    <t>CORPORACIÓN AUTÓNOMA REGIONAL DE CHIVOR (CORPOCHIVOR)</t>
  </si>
  <si>
    <t>3237</t>
  </si>
  <si>
    <t>CORPORACIÓN AUTÓNOMA REGIONAL DEL GUAVIO (CORPOGUAVIO)</t>
  </si>
  <si>
    <t>3238</t>
  </si>
  <si>
    <t>CORPORACIÓN AUTÓNOMA REGIONAL DEL CANAL DEL DIQUE (CARDIQUE)</t>
  </si>
  <si>
    <t>3239</t>
  </si>
  <si>
    <t>CORPORACIÓN AUTÓNOMA REGIONAL DEL SUR DE BOLÍVAR (CSB)</t>
  </si>
  <si>
    <t>33</t>
  </si>
  <si>
    <t>Ministerio de las culturas, las y los saberes</t>
  </si>
  <si>
    <t>3301</t>
  </si>
  <si>
    <t>MINISTERIO DE LAS CULTURAS, LAS ARTES Y LOS SABERES</t>
  </si>
  <si>
    <t>3304</t>
  </si>
  <si>
    <t>ARCHIVO GENERAL DE LA NACIÓN</t>
  </si>
  <si>
    <t>3305</t>
  </si>
  <si>
    <t>INSTITUTO COLOMBIANO DE ANTROPOLOGÍA E HISTORIA</t>
  </si>
  <si>
    <t>3307</t>
  </si>
  <si>
    <t>INSTITUTO CARO Y CUERVO</t>
  </si>
  <si>
    <t>35</t>
  </si>
  <si>
    <t>Comercio, industria y turismo</t>
  </si>
  <si>
    <t>3501</t>
  </si>
  <si>
    <t>MINISTERIO DE COMERCIO, INDUSTRIA Y TURISMO</t>
  </si>
  <si>
    <t>3502</t>
  </si>
  <si>
    <t>SUPERINTENDENCIA DE SOCIEDADES</t>
  </si>
  <si>
    <t>3503</t>
  </si>
  <si>
    <t>SUPERINTENDENCIA DE INDUSTRIA Y COMERCIO</t>
  </si>
  <si>
    <t>3504</t>
  </si>
  <si>
    <t>UNIDAD ADMINISTRATIVA ESPECIAL JUNTA CENTRAL CONTADORES</t>
  </si>
  <si>
    <t>3505</t>
  </si>
  <si>
    <t>INSTITUTO NACIONAL DE METROLOGÍA - INM</t>
  </si>
  <si>
    <t>36</t>
  </si>
  <si>
    <t>Trabajo</t>
  </si>
  <si>
    <t>3601</t>
  </si>
  <si>
    <t>MINISTERIO DEL TRABAJO</t>
  </si>
  <si>
    <t>SERVICIO NACIONAL DE APRENDIZAJE (SENA)</t>
  </si>
  <si>
    <t>3612</t>
  </si>
  <si>
    <t>UNIDAD ADMINISTRATIVA ESPECIAL DE ORGANIZACIONES SOLIDARIAS</t>
  </si>
  <si>
    <t>3613</t>
  </si>
  <si>
    <t>UNIDAD ADMINISTRATIVA ESPECIAL DEL SERVICIO PÚBLICO DE EMPLEO</t>
  </si>
  <si>
    <t>37</t>
  </si>
  <si>
    <t>Interior</t>
  </si>
  <si>
    <t>3701</t>
  </si>
  <si>
    <t>MINISTERIO DEL INTERIOR</t>
  </si>
  <si>
    <t>3703</t>
  </si>
  <si>
    <t>DIRECCIÓN NACIONAL DEL DERECHO DE AUTOR</t>
  </si>
  <si>
    <t>3704</t>
  </si>
  <si>
    <t>CORPORACIÓN NACIONAL PARA LA RECONSTRUCCIÓN DE LA CUENCA DEL RIO PÁEZ Y ZONAS ALEDAÑAS NASA KI WE</t>
  </si>
  <si>
    <t>3708</t>
  </si>
  <si>
    <t>UNIDAD NACIONAL DE PROTECCIÓN - UNP</t>
  </si>
  <si>
    <t>3709</t>
  </si>
  <si>
    <t>DIRECCIÓN NACIONAL DE BOMBEROS</t>
  </si>
  <si>
    <t>39</t>
  </si>
  <si>
    <t>Ciencia, Tecnología e Innovación</t>
  </si>
  <si>
    <t>3901</t>
  </si>
  <si>
    <t>MINISTERIO DE CIENCIA, TECNOLOGÍA E INNOVACIÓN</t>
  </si>
  <si>
    <t>40</t>
  </si>
  <si>
    <t>Vivienda, Ciudad y Territorio</t>
  </si>
  <si>
    <t>MINISTERIO DE VIVIENDA, CIUDAD Y TERRITORIO</t>
  </si>
  <si>
    <t>4002</t>
  </si>
  <si>
    <t>FONDO NACIONAL DE VIVIENDA - FONVIVIENDA</t>
  </si>
  <si>
    <t>41</t>
  </si>
  <si>
    <t>Inclusión Social y Reconciliación</t>
  </si>
  <si>
    <t>4101</t>
  </si>
  <si>
    <t>DEPARTAMENTO ADMINISTRATIVO PARA LA PROSPERIDAD SOCIAL</t>
  </si>
  <si>
    <t>4104</t>
  </si>
  <si>
    <t>UNIDAD DE ATENCIÓN Y REPARACIÓN INTEGRAL A LAS VÍCTIMAS</t>
  </si>
  <si>
    <t>4105</t>
  </si>
  <si>
    <t>CENTRO DE MEMORIA HISTÓRICA</t>
  </si>
  <si>
    <t>42</t>
  </si>
  <si>
    <t>Inteligencia</t>
  </si>
  <si>
    <t>4201</t>
  </si>
  <si>
    <t>DEPARTAMENTO ADMINISTRATIVO DIRECCIÓN NACIONAL DE INTELIGENCIA</t>
  </si>
  <si>
    <t>43</t>
  </si>
  <si>
    <t>Deporte y Recreación</t>
  </si>
  <si>
    <t>4301</t>
  </si>
  <si>
    <t>MINISTERIO DEL DEPORTE</t>
  </si>
  <si>
    <t>44</t>
  </si>
  <si>
    <t>Sistema Integral de Verdad, Justicia, Reparación y No Repetición</t>
  </si>
  <si>
    <t>4401</t>
  </si>
  <si>
    <t>JURISDICCIÓN ESPECIAL PARA LA PAZ</t>
  </si>
  <si>
    <t>4403</t>
  </si>
  <si>
    <t>UNIDAD DE BÚSQUEDA DE PERSONAS DADAS POR DESAPARECIDAS EN EL CONTEXTO Y EN RAZÓN DEL CONFLICTO ARMADO (UBPD)</t>
  </si>
  <si>
    <t>Igualdad y Equidad</t>
  </si>
  <si>
    <t>4601</t>
  </si>
  <si>
    <t>MINISTERIO DE IGUALDAD Y EQUIDAD</t>
  </si>
  <si>
    <t>4106</t>
  </si>
  <si>
    <t>INSTITUTO COLOMBIANO DE BIENESTAR FAMILIAR (ICBF)</t>
  </si>
  <si>
    <t>2209</t>
  </si>
  <si>
    <t>INSTITUTO NACIONAL PARA SORDOS (INSOR)</t>
  </si>
  <si>
    <t>2210</t>
  </si>
  <si>
    <t>INSTITUTO NACIONAL PARA CIEGOS (INCI)</t>
  </si>
  <si>
    <t>CONGRESO DE LA REPUBLICA</t>
  </si>
  <si>
    <t>PRESIDENCIA DE LA REPUBLICA</t>
  </si>
  <si>
    <t>AGENCIA PARA LA REINCORPORACION Y LA NORMALIZACION - ARN</t>
  </si>
  <si>
    <t>AGENCIA DE RENOVACION DEL TERRITORIO - ART</t>
  </si>
  <si>
    <t>DEPARTAMENTO ADMINISTRATIVO NACIONAL DE PLANEACION</t>
  </si>
  <si>
    <t>UNIDAD ADMINISTRATIVA ESPECIAL - AGENCIA NACIONAL DE CONTRATACIÓN PÚBLICA - COLOMBIA COMPRA EFICIENTE</t>
  </si>
  <si>
    <t>SUPERINTENDENCIA DE SERVICIOS PUBLICOS DOMICILIARIOS</t>
  </si>
  <si>
    <t>DANE</t>
  </si>
  <si>
    <t>DEPARTAMENTO ADMINISTRATIVO NACIONAL DE ESTADISTICA (DANE)</t>
  </si>
  <si>
    <t>INSTITUTO GEOGRAFICO AGUSTIN CODAZZI - IGAC</t>
  </si>
  <si>
    <t>Función Pública</t>
  </si>
  <si>
    <t>DEPARTAMENTO ADMINISTRATIVO DE LA FUNCION PUBLICA</t>
  </si>
  <si>
    <t>ESCUELA SUPERIOR DE ADMINISTRACION PUBLICA (ESAP)</t>
  </si>
  <si>
    <t>UNIDAD ADMINISTRATIVA ESPECIAL MIGRACION COLOMBIA</t>
  </si>
  <si>
    <t>Justicia</t>
  </si>
  <si>
    <t>UNIDAD ADMINISTRATIVA ESPECIAL AGENCIA NACIONAL DE DEFENSA JURIDICA DEL ESTADO</t>
  </si>
  <si>
    <t>MINISTERIO DE HACIENDA Y CREDITO PUBLICO</t>
  </si>
  <si>
    <t>UNIDAD ADMINISTRATIVA ESPECIAL CONTADURIA GENERAL DE LA NACIÓN</t>
  </si>
  <si>
    <t>SUPERINTENDENCIA DE LA ECONOMIA SOLIDARIA</t>
  </si>
  <si>
    <t>UNIDAD ADMINISTRATIVA ESPECIAL DIRECCION DE IMPUESTOS Y ADUANAS NACIONALES</t>
  </si>
  <si>
    <t>UNIDAD DE INFORMACION Y ANALISIS FINANCIERO</t>
  </si>
  <si>
    <t>UNIDAD ADMINISTRATIVA ESPECIAL DE GESTION PENSIONAL Y CONTRIBUCIONES PARAFISCALES DE LA PROTECCIÓN SOCIAL - UGPPP</t>
  </si>
  <si>
    <t>FONDO ADAPTACION</t>
  </si>
  <si>
    <t>Deuda pública</t>
  </si>
  <si>
    <t>SERVICIO DE LA DEUDA PUBLICA NACIONAL</t>
  </si>
  <si>
    <t>Defensa</t>
  </si>
  <si>
    <t>INSTITUTO CASAS FISCALES DEL EJERCITO</t>
  </si>
  <si>
    <t>CAJA DE SUELDOS DE RETIRO DE LA POLICIA NACIONAL</t>
  </si>
  <si>
    <t>FONDO ROTATORIO DE LA POLICIA</t>
  </si>
  <si>
    <t>AGENCIA LOGISTICA DE LAS FUERZAS MILITARES</t>
  </si>
  <si>
    <t>16</t>
  </si>
  <si>
    <t>Policía</t>
  </si>
  <si>
    <t>POLICIA NACIONAL</t>
  </si>
  <si>
    <t>Agricultura</t>
  </si>
  <si>
    <t>Salud</t>
  </si>
  <si>
    <t>MINISTERIO DE SALUD Y PROTECCION SOCIAL</t>
  </si>
  <si>
    <t>FONDO DE PREVISION SOCIAL DEL CONGRESO</t>
  </si>
  <si>
    <t>FONDO PASIVO SOCIAL DE FERROCARRILES NACIONALES DE COLOMBIA</t>
  </si>
  <si>
    <t>MINISTERIO DE MINAS Y ENERGIA</t>
  </si>
  <si>
    <t>UNIDAD DE PLANEACION MINERO ENERGETICA - UPME</t>
  </si>
  <si>
    <t>INSTITUTO DE PLANIFICACION Y PROMOCION DE SOLUCIONES ENERGETICAS PARA LAS ZONAS NO INTERCONECTADAS -IPSE</t>
  </si>
  <si>
    <t>MINISTERIO DE EDUCACION NACIONAL</t>
  </si>
  <si>
    <t>ESCUELA TECNOLOGICA INSTITUTO TECNICO CENTRAL</t>
  </si>
  <si>
    <t>INSTITUTO NACIONAL DE FORMACION TECNICA PROFESIONAL DE SAN ANDRES Y PROVIDENCIA</t>
  </si>
  <si>
    <t>INSTITUTO NACIONAL DE FORMACION TECNICA PROFESIONAL DE SAN JUAN DEL CESAR</t>
  </si>
  <si>
    <t>INSTITUTO TOLIMENSE DE FORMACION TECNICA PROFESIONAL</t>
  </si>
  <si>
    <t>INSTITUTO TECNICO NACIONAL DE COMERCIO "SIMON RODRIGUEZ" DE CALI</t>
  </si>
  <si>
    <t>UNIDAD ADMINISTRATIVA ESPECIAL DE ALIMENTACION ESCOLAR</t>
  </si>
  <si>
    <t>Tecnologías de la información</t>
  </si>
  <si>
    <t>MINISTERIO DE TECNOLOGIAS DE LA INFORMACION Y LAS COMUNICACIONES</t>
  </si>
  <si>
    <t>UNIDAD ADMINISTRATIVA ESPECIAL COMISION DE REGULACION DE COMUNICACIONES</t>
  </si>
  <si>
    <t>CORPORACION AGENCIA NACIONAL DE GOBIERNO DIGITAL - AND</t>
  </si>
  <si>
    <t>INSTITUTO NACIONAL DE VIAS</t>
  </si>
  <si>
    <t>UNIDAD ADMINISTRATIVA ESPECIAL DE LA AERONAUTICA CIVIL</t>
  </si>
  <si>
    <t>UNIDAD DE PLANEACION DEL SECTOR DE INFRAESTRUCTURA DE TRANSPORTE</t>
  </si>
  <si>
    <t>COMISION DE REGULACION DE INFRAESTRUCTURA Y TRANSPORTE</t>
  </si>
  <si>
    <t>Procuraduría</t>
  </si>
  <si>
    <t>PROCURADURIA GENERAL DE LA NACIÓN</t>
  </si>
  <si>
    <t>DEFENSORIA DEL PUEBLO</t>
  </si>
  <si>
    <t>26</t>
  </si>
  <si>
    <t>Contraloría</t>
  </si>
  <si>
    <t>CONTRALORIA GENERAL DE LA REPUBLICA</t>
  </si>
  <si>
    <t>FONDO DE BIENESTAR SOCIAL DE LA CONTRALORIA GENERAL DE LA REPUBLICA</t>
  </si>
  <si>
    <t>REGISTRADURIA NACIONAL DEL ESTADO CIVIL</t>
  </si>
  <si>
    <t>FONDO ROTATORIO DE LA REGISTRADURIA</t>
  </si>
  <si>
    <t>FONDO SOCIAL DE VIVIENDA DE LA REGISTRADURIA NACIONAL DEL ESTADO CIVIL</t>
  </si>
  <si>
    <t>CONSEJO NACIONAL ELECTORAL - CNE</t>
  </si>
  <si>
    <t>FISCALIA GENERAL DE LA NACION</t>
  </si>
  <si>
    <t>FONDO ESPECIAL PARA LA ADMINISTRACION DE BIENES DE LA FISCALIA GENERAL DE LA NACION</t>
  </si>
  <si>
    <t>32</t>
  </si>
  <si>
    <t xml:space="preserve">Ambiente </t>
  </si>
  <si>
    <t>INSTITUTO DE HIDROLOGIA, METEOROLOGIA Y ESTUDIOS AMBIENTALES- IDEAM</t>
  </si>
  <si>
    <t>CORPORACION AUTONOMA REGIONAL DE LOS VALLES DEL SINU Y SAN JORGE (CVS)</t>
  </si>
  <si>
    <t>CORPORACION AUTONOMA REGIONAL DEL QUINDIO (CRQ)</t>
  </si>
  <si>
    <t>CORPORACION PARA EL DESARROLLO SOSTENIBLE DEL URABA - CORPOURABA</t>
  </si>
  <si>
    <t>CORPORACION AUTONOMA REGIONAL DE CALDAS (CORPOCALDAS)</t>
  </si>
  <si>
    <t>CORPORACION AUTONOMA REGIONAL PARA EL DESARROLLO SOSTENIBLE DEL CHOCO - CODECHOCO</t>
  </si>
  <si>
    <t>COORPORACION AUTONOMA REGIONAL PARA LA DEFENSA DE LA MESETA DE BUCARAMANGA CDMB</t>
  </si>
  <si>
    <t>CORPORACION AUTONOMA REGIONAL DEL TOLIMA (CORTOLIMA)</t>
  </si>
  <si>
    <t>CORPORACION AUTONOMA REGIONAL DE RISARALDA (CARDER)</t>
  </si>
  <si>
    <t>CORPORACION AUTONOMA REGIONAL DE NARINO (CORPONARINO)</t>
  </si>
  <si>
    <t>CORPORACION AUTONOMA REGIONAL DE LA FRONTERA NORORIENTAL (CORPONOR)</t>
  </si>
  <si>
    <t>CORPORACIÓN AUTÓNOMA REGIONAL DE LA GUAJIRA (CORPOGUAJIRA)</t>
  </si>
  <si>
    <t>CORPORACION AUTONOMA REGIONAL DEL CESAR (CORPOCESAR)</t>
  </si>
  <si>
    <t>CORPORACION AUTONOMA REGIONAL DEL CAUCA (CRC)</t>
  </si>
  <si>
    <t>CORPORACION AUTONOMA REGIONAL DEL MAGDALENA (CORPAMAG)</t>
  </si>
  <si>
    <t>CORPORACION PARA EL DESARROLLO SOSTENIBLE DEL SUR DE LA AMAZONIA - CORPOAMAZONIA</t>
  </si>
  <si>
    <t>CORPORACION PARA EL DESARROLLO SOSTENIBLE DEL NORTE Y ORIENTE DE LA AMAZONIA - CDA</t>
  </si>
  <si>
    <t>CORPORACION PARA EL DESARROLLO SOSTENIBLE DEL ARCHIPIELAGO DE SAN ANDRES, PROVIDENCIA Y SANTA CATALINA - CORALINA</t>
  </si>
  <si>
    <t>CORPORACION PARA EL DESARROLLO SOSTENIBLE DEL AREA DE MANEJO ESPECIAL LA MACARENA - CORMACARENA</t>
  </si>
  <si>
    <t>CORPORACION PARA EL DESARROLLO SOSTENIBLE DE LA MOJANA Y EL SAN JORGE - CORPOMOJANA</t>
  </si>
  <si>
    <t>CORPORACION AUTONOMA REGIONAL DE LA ORINOQUIA (CORPORINOQUIA)</t>
  </si>
  <si>
    <t>CORPORACION AUTONOMA REGIONAL DE SUCRE (CARSUCRE)</t>
  </si>
  <si>
    <t>CORPORACION AUTONOMA REGIONAL DEL ALTO MAGDALENA (CAM)</t>
  </si>
  <si>
    <t>CORPORACION AUTONOMA REGIONAL DEL CENTRO DE ANTIOQUIA (CORANTIOQUIA)</t>
  </si>
  <si>
    <t>CORPORACION AUTONOMA REGIONAL DEL ATLANTICO (CRA)</t>
  </si>
  <si>
    <t>CORPORACION AUTONOMA REGIONAL DE SANTANDER (CAS)</t>
  </si>
  <si>
    <t>CORPORACION AUTONOMA REGIONAL DE BOYACA (CORPOBOYACA)</t>
  </si>
  <si>
    <t>CORPORACION AUTONOMA REGIONAL DE CHIVOR (CORPOCHIVOR)</t>
  </si>
  <si>
    <t>CORPORACION AUTONOMA REGIONAL DEL GUAVIO CORPOGUAVIO</t>
  </si>
  <si>
    <t>CORPORACION AUTONOMA REGIONAL DEL CANAL DEL DIQUE CARDIQUE</t>
  </si>
  <si>
    <t>CORPORACION AUTONOMA REGIONAL DEL SUR DE BOLIVAR (CSB)</t>
  </si>
  <si>
    <t>Cultura</t>
  </si>
  <si>
    <t>MINISTERIO DE CULTURA</t>
  </si>
  <si>
    <t>ARCHIVO GENERAL DE LA NACION</t>
  </si>
  <si>
    <t>INSTITUTO COLOMBIANO DE ANTROPOLOGIA E HISTORIA</t>
  </si>
  <si>
    <t>34</t>
  </si>
  <si>
    <t>Auditoría general</t>
  </si>
  <si>
    <t>AUDITORIA GENERAL DE LA REPUBLICA</t>
  </si>
  <si>
    <t>Comercio</t>
  </si>
  <si>
    <t>3602</t>
  </si>
  <si>
    <t>UNIDAD ADMINISTRATIVA ESPECIAL DEL SERVICIO PUBLICO DE EMPLEO</t>
  </si>
  <si>
    <t>DIRECCION NACIONAL DEL DERECHO DE AUTOR</t>
  </si>
  <si>
    <t>CORPORACION NACIONAL PARA LA RECONSTRUCCION DE LA CUENCA DEL RIO PAEZ Y ZONAS ALEDANAS NASA KI WE</t>
  </si>
  <si>
    <t>UNIDAD NACIONAL DE PROTECCION - UNP</t>
  </si>
  <si>
    <t>DIRECCION NACIONAL DE BOMBEROS</t>
  </si>
  <si>
    <t>38</t>
  </si>
  <si>
    <t>Comisión nacional del servicio civil</t>
  </si>
  <si>
    <t>COMISION NACIONAL DEL SERVICIO CIVIL</t>
  </si>
  <si>
    <t>Ciencia</t>
  </si>
  <si>
    <t>MINISTERIO DE CIENCIA, TECNOLOGIA E INNOVACION</t>
  </si>
  <si>
    <t>Vivienda</t>
  </si>
  <si>
    <t>4001</t>
  </si>
  <si>
    <t>Prosperidad social</t>
  </si>
  <si>
    <t>UNIDAD DE ATENCIÓN Y REPARACIÓN INTEGRAL A LAS VICTIMAS</t>
  </si>
  <si>
    <t>Dirección inteligencia</t>
  </si>
  <si>
    <t>Deporte</t>
  </si>
  <si>
    <t>Paz</t>
  </si>
  <si>
    <t>4402</t>
  </si>
  <si>
    <t>COMISION PARA EL ESCLARECIMIENTO DE LA VERDAD, LA CONVIVENCIA Y LA NO REPETICION</t>
  </si>
  <si>
    <t>UNIDAD DE BUSQUEDA DE PERSONAS DADAS POR DESAPARECIDAS EN EL CONTEXTO Y EN RAZON DEL CONFLICTO ARMADO UBPD</t>
  </si>
  <si>
    <t>PROYECTO DE PRESUPUESTO GENERAL DE LA NACIÓN 2024 (APROBADO EN PRIMER DEBATE)</t>
  </si>
  <si>
    <t>PRESUPUESTO GENERAL DE LA NACIÓN 2024 - APROBADO</t>
  </si>
  <si>
    <t>Contenido Base de datos PGN 2024</t>
  </si>
  <si>
    <t>VARIACIONES REALES PGN 2023 - PGN 2024</t>
  </si>
  <si>
    <t>VARIACIONES PORCENTUALES PGN 2023 - PGN 2024</t>
  </si>
  <si>
    <t>Ministerio de las culturas, las artes y los saberes ancestrales</t>
  </si>
  <si>
    <r>
      <t>En el presente documento se exponen las principales asignaciones del Presupuesto General de la Nación del 2023 y del Presupuesto General de la Nación 2024. Específicamente, se exponen las asignaciones del año 2023, definidas a través de las leyes 2276 de 2022 y 2299 de 2023, las asignaciones del Presupuesto General de la Nación para el año 2024 aprobado por el Congreso de la República. En todos los casos se detallan las asignaciones de Funcionamiento, Servicio de la deuda, Inversión y valores totales. 
En la primera hoja se incluyen los datos a nivel de sector y entidades del orden nacional, en la segunda hoja a nivel de sector y en la tercera a nivel de entidad. En la primera hoja sólo se incluyen los datos corrientes extraídos de los documentos oficiales. Adicionalmente, en la segunda y tercera hoja, se exponen las variaciones nominales y porcentuales en términos reales entre el PGN del 2023 y del 2024. Para la estimación de las variaciones reales se consideró la inflación proyectada por el Ministerio de Hacienda y Crédito Público en Proyecto de Presupuesto General de la Nación 2024 correspondiente a</t>
    </r>
    <r>
      <rPr>
        <sz val="11.5"/>
        <rFont val="Arial Narrow"/>
        <family val="2"/>
      </rPr>
      <t xml:space="preserve"> 9,4%</t>
    </r>
    <r>
      <rPr>
        <b/>
        <sz val="11.5"/>
        <color rgb="FFFF0000"/>
        <rFont val="Arial Narrow"/>
        <family val="2"/>
      </rPr>
      <t>.</t>
    </r>
    <r>
      <rPr>
        <sz val="11.5"/>
        <color theme="1"/>
        <rFont val="Arial Narrow"/>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</si>
</sst>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_-&quot;$&quot;\ * #,##0_-;\-&quot;$&quot;\ * #,##0_-;_-&quot;$&quot;\ * &quot;-&quot;_-;_-@_-"/>
    <numFmt numFmtId="165" formatCode="_-* #,##0.00_-;\-* #,##0.00_-;_-* &quot;-&quot;??_-;_-@_-"/>
    <numFmt numFmtId="166" formatCode="_(&quot;$&quot;* #,##0_);_(&quot;$&quot;* \(#,##0\);_(&quot;$&quot;* &quot;-&quot;??_);_(@_)"/>
    <numFmt numFmtId="167" formatCode="_-* #,##0_-;\-* #,##0_-;_-* &quot;-&quot;??_-;_-@_-"/>
    <numFmt numFmtId="168" formatCode="[$$-240A]\ #,##0"/>
    <numFmt numFmtId="169" formatCode="&quot;$&quot;\ #,##0"/>
  </numFmts>
  <fonts count="16" x14ac:knownFonts="1">
    <font>
      <sz val="12"/>
      <color theme="1"/>
      <name val="Calibri"/>
      <family val="2"/>
      <scheme val="minor"/>
    </font>
    <font>
      <sz val="12"/>
      <color theme="1"/>
      <name val="Calibri"/>
      <family val="2"/>
      <scheme val="minor"/>
    </font>
    <font>
      <b/>
      <sz val="11.5"/>
      <color theme="1"/>
      <name val="Arial Narrow"/>
      <family val="2"/>
    </font>
    <font>
      <sz val="11.5"/>
      <color theme="1"/>
      <name val="Arial Narrow"/>
      <family val="2"/>
    </font>
    <font>
      <sz val="11.5"/>
      <color rgb="FF000000"/>
      <name val="Arial Narrow"/>
      <family val="2"/>
    </font>
    <font>
      <b/>
      <sz val="12"/>
      <color theme="1"/>
      <name val="Calibri"/>
      <family val="2"/>
      <scheme val="minor"/>
    </font>
    <font>
      <b/>
      <sz val="11.5"/>
      <color rgb="FF000000"/>
      <name val="Arial Narrow"/>
      <family val="2"/>
    </font>
    <font>
      <sz val="11"/>
      <color rgb="FF000000"/>
      <name val="Arial Narrow"/>
      <family val="2"/>
    </font>
    <font>
      <b/>
      <sz val="11.5"/>
      <name val="Arial Narrow"/>
      <family val="2"/>
    </font>
    <font>
      <sz val="11.5"/>
      <name val="Arial Narrow"/>
      <family val="2"/>
    </font>
    <font>
      <sz val="12"/>
      <name val="Calibri"/>
      <family val="2"/>
      <scheme val="minor"/>
    </font>
    <font>
      <sz val="12"/>
      <color theme="1"/>
      <name val="Arial Narrow"/>
      <family val="2"/>
    </font>
    <font>
      <b/>
      <sz val="12"/>
      <color theme="1"/>
      <name val="Arial Narrow"/>
      <family val="2"/>
    </font>
    <font>
      <sz val="12"/>
      <color rgb="FFFF0000"/>
      <name val="Calibri"/>
      <family val="2"/>
      <scheme val="minor"/>
    </font>
    <font>
      <sz val="11.5"/>
      <color rgb="FFFF0000"/>
      <name val="Arial Narrow"/>
      <family val="2"/>
    </font>
    <font>
      <b/>
      <sz val="11.5"/>
      <color rgb="FFFF0000"/>
      <name val="Arial Narrow"/>
      <family val="2"/>
    </font>
  </fonts>
  <fills count="4">
    <fill>
      <patternFill patternType="none"/>
    </fill>
    <fill>
      <patternFill patternType="gray125"/>
    </fill>
    <fill>
      <patternFill patternType="solid">
        <fgColor theme="8" tint="0.79998168889431442"/>
        <bgColor indexed="64"/>
      </patternFill>
    </fill>
    <fill>
      <patternFill patternType="solid">
        <fgColor theme="0"/>
        <bgColor indexed="64"/>
      </patternFill>
    </fill>
  </fills>
  <borders count="40">
    <border>
      <left/>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medium">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165"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315">
    <xf numFmtId="0" fontId="0" fillId="0" borderId="0" xfId="0"/>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166" fontId="2" fillId="2" borderId="18" xfId="2" applyNumberFormat="1" applyFont="1" applyFill="1" applyBorder="1" applyAlignment="1">
      <alignment horizontal="center" vertical="center" wrapText="1"/>
    </xf>
    <xf numFmtId="166" fontId="2" fillId="2" borderId="19" xfId="2" applyNumberFormat="1" applyFont="1" applyFill="1" applyBorder="1" applyAlignment="1">
      <alignment horizontal="center" vertical="center" wrapText="1"/>
    </xf>
    <xf numFmtId="166" fontId="2" fillId="2" borderId="20" xfId="2" applyNumberFormat="1" applyFont="1" applyFill="1" applyBorder="1" applyAlignment="1">
      <alignment horizontal="center" vertical="center" wrapText="1"/>
    </xf>
    <xf numFmtId="166" fontId="2" fillId="2" borderId="17" xfId="2" applyNumberFormat="1" applyFont="1" applyFill="1" applyBorder="1" applyAlignment="1">
      <alignment horizontal="center" vertical="center" wrapText="1"/>
    </xf>
    <xf numFmtId="166" fontId="2" fillId="2" borderId="9" xfId="2" applyNumberFormat="1" applyFont="1" applyFill="1" applyBorder="1" applyAlignment="1">
      <alignment horizontal="center" vertical="center" wrapText="1"/>
    </xf>
    <xf numFmtId="166" fontId="2" fillId="2" borderId="15" xfId="2" applyNumberFormat="1" applyFont="1" applyFill="1" applyBorder="1" applyAlignment="1">
      <alignment horizontal="center" vertical="center" wrapText="1"/>
    </xf>
    <xf numFmtId="166" fontId="2" fillId="3" borderId="8" xfId="2" applyNumberFormat="1" applyFont="1" applyFill="1" applyBorder="1" applyAlignment="1">
      <alignment horizontal="center" vertical="center" wrapText="1"/>
    </xf>
    <xf numFmtId="166" fontId="2" fillId="3" borderId="9" xfId="2" applyNumberFormat="1" applyFont="1" applyFill="1" applyBorder="1" applyAlignment="1">
      <alignment horizontal="center" vertical="center" wrapText="1"/>
    </xf>
    <xf numFmtId="166" fontId="2" fillId="3" borderId="10" xfId="2" applyNumberFormat="1" applyFont="1" applyFill="1" applyBorder="1" applyAlignment="1">
      <alignment horizontal="center" vertical="center" wrapText="1"/>
    </xf>
    <xf numFmtId="166" fontId="2" fillId="2" borderId="2" xfId="2" applyNumberFormat="1" applyFont="1" applyFill="1" applyBorder="1" applyAlignment="1">
      <alignment horizontal="center" vertical="center" wrapText="1"/>
    </xf>
    <xf numFmtId="166" fontId="2" fillId="2" borderId="3" xfId="2" applyNumberFormat="1" applyFont="1" applyFill="1" applyBorder="1" applyAlignment="1">
      <alignment horizontal="center" vertical="center" wrapText="1"/>
    </xf>
    <xf numFmtId="166" fontId="2" fillId="2" borderId="16" xfId="2" applyNumberFormat="1" applyFont="1" applyFill="1" applyBorder="1" applyAlignment="1">
      <alignment horizontal="center" vertical="center" wrapText="1"/>
    </xf>
    <xf numFmtId="166" fontId="2" fillId="3" borderId="2" xfId="2" applyNumberFormat="1" applyFont="1" applyFill="1" applyBorder="1" applyAlignment="1">
      <alignment horizontal="center" vertical="center" wrapText="1"/>
    </xf>
    <xf numFmtId="166" fontId="2" fillId="2" borderId="10" xfId="2" applyNumberFormat="1" applyFont="1" applyFill="1" applyBorder="1" applyAlignment="1">
      <alignment horizontal="center" vertical="center" wrapText="1"/>
    </xf>
    <xf numFmtId="0" fontId="2" fillId="3" borderId="5" xfId="0" applyFont="1" applyFill="1" applyBorder="1" applyAlignment="1">
      <alignment horizontal="left"/>
    </xf>
    <xf numFmtId="0" fontId="2" fillId="3" borderId="6" xfId="0" applyFont="1" applyFill="1" applyBorder="1" applyAlignment="1">
      <alignment wrapText="1"/>
    </xf>
    <xf numFmtId="0" fontId="2" fillId="3" borderId="6" xfId="0" applyFont="1" applyFill="1" applyBorder="1" applyAlignment="1">
      <alignment horizontal="left" vertical="center"/>
    </xf>
    <xf numFmtId="0" fontId="2" fillId="3" borderId="7" xfId="0" applyFont="1" applyFill="1" applyBorder="1" applyAlignment="1">
      <alignment horizontal="left" vertical="center"/>
    </xf>
    <xf numFmtId="166" fontId="2" fillId="2" borderId="0" xfId="2" applyNumberFormat="1" applyFont="1" applyFill="1" applyBorder="1" applyAlignment="1">
      <alignment horizontal="center" vertical="center" wrapText="1"/>
    </xf>
    <xf numFmtId="166" fontId="2" fillId="3" borderId="5" xfId="2" applyNumberFormat="1" applyFont="1" applyFill="1" applyBorder="1" applyAlignment="1">
      <alignment horizontal="center" vertical="center" wrapText="1"/>
    </xf>
    <xf numFmtId="166" fontId="2" fillId="3" borderId="6" xfId="2" applyNumberFormat="1" applyFont="1" applyFill="1" applyBorder="1" applyAlignment="1">
      <alignment horizontal="center" vertical="center" wrapText="1"/>
    </xf>
    <xf numFmtId="166" fontId="2" fillId="3" borderId="7" xfId="2" applyNumberFormat="1" applyFont="1" applyFill="1" applyBorder="1" applyAlignment="1">
      <alignment horizontal="center" vertical="center" wrapText="1"/>
    </xf>
    <xf numFmtId="166" fontId="2" fillId="2" borderId="5" xfId="2" applyNumberFormat="1" applyFont="1" applyFill="1" applyBorder="1" applyAlignment="1">
      <alignment horizontal="center" vertical="center" wrapText="1"/>
    </xf>
    <xf numFmtId="166" fontId="2" fillId="2" borderId="6" xfId="2" applyNumberFormat="1" applyFont="1" applyFill="1" applyBorder="1" applyAlignment="1">
      <alignment horizontal="center" vertical="center" wrapText="1"/>
    </xf>
    <xf numFmtId="166" fontId="2" fillId="2" borderId="7" xfId="2" applyNumberFormat="1" applyFont="1" applyFill="1" applyBorder="1" applyAlignment="1">
      <alignment horizontal="center" vertical="center" wrapText="1"/>
    </xf>
    <xf numFmtId="0" fontId="2" fillId="3" borderId="21" xfId="0" applyFont="1" applyFill="1" applyBorder="1" applyAlignment="1">
      <alignment horizontal="left"/>
    </xf>
    <xf numFmtId="0" fontId="2" fillId="3" borderId="0" xfId="0" applyFont="1" applyFill="1" applyAlignment="1">
      <alignment wrapText="1"/>
    </xf>
    <xf numFmtId="0" fontId="2" fillId="3" borderId="0" xfId="0" applyFont="1" applyFill="1" applyAlignment="1">
      <alignment horizontal="center" wrapText="1"/>
    </xf>
    <xf numFmtId="0" fontId="3" fillId="3" borderId="22" xfId="0" applyFont="1" applyFill="1" applyBorder="1" applyAlignment="1">
      <alignment wrapText="1"/>
    </xf>
    <xf numFmtId="166" fontId="3" fillId="2" borderId="21" xfId="2" applyNumberFormat="1" applyFont="1" applyFill="1" applyBorder="1" applyAlignment="1">
      <alignment horizontal="center" vertical="center" wrapText="1"/>
    </xf>
    <xf numFmtId="166" fontId="3" fillId="2" borderId="0" xfId="2" applyNumberFormat="1" applyFont="1" applyFill="1" applyBorder="1" applyAlignment="1">
      <alignment horizontal="center" vertical="center" wrapText="1"/>
    </xf>
    <xf numFmtId="166" fontId="3" fillId="3" borderId="21" xfId="2" applyNumberFormat="1" applyFont="1" applyFill="1" applyBorder="1" applyAlignment="1">
      <alignment horizontal="center" vertical="center" wrapText="1"/>
    </xf>
    <xf numFmtId="166" fontId="3" fillId="3" borderId="0" xfId="2" applyNumberFormat="1" applyFont="1" applyFill="1" applyBorder="1" applyAlignment="1">
      <alignment horizontal="center" vertical="center" wrapText="1"/>
    </xf>
    <xf numFmtId="166" fontId="3" fillId="3" borderId="22" xfId="2" applyNumberFormat="1" applyFont="1" applyFill="1" applyBorder="1" applyAlignment="1">
      <alignment horizontal="center" vertical="center" wrapText="1"/>
    </xf>
    <xf numFmtId="167" fontId="4" fillId="2" borderId="0" xfId="1" applyNumberFormat="1" applyFont="1" applyFill="1" applyBorder="1" applyAlignment="1">
      <alignment horizontal="right" vertical="center" wrapText="1" readingOrder="1"/>
    </xf>
    <xf numFmtId="166" fontId="3" fillId="2" borderId="22" xfId="2" applyNumberFormat="1" applyFont="1" applyFill="1" applyBorder="1" applyAlignment="1">
      <alignment horizontal="center" vertical="center" wrapText="1"/>
    </xf>
    <xf numFmtId="0" fontId="2" fillId="3" borderId="6" xfId="0" applyFont="1" applyFill="1" applyBorder="1" applyAlignment="1">
      <alignment horizontal="center" wrapText="1"/>
    </xf>
    <xf numFmtId="0" fontId="2" fillId="3" borderId="7" xfId="0" applyFont="1" applyFill="1" applyBorder="1" applyAlignment="1">
      <alignment wrapText="1"/>
    </xf>
    <xf numFmtId="166" fontId="2" fillId="3" borderId="21" xfId="2" applyNumberFormat="1" applyFont="1" applyFill="1" applyBorder="1" applyAlignment="1">
      <alignment horizontal="center" vertical="center" wrapText="1"/>
    </xf>
    <xf numFmtId="166" fontId="2" fillId="3" borderId="0" xfId="2" applyNumberFormat="1" applyFont="1" applyFill="1" applyBorder="1" applyAlignment="1">
      <alignment horizontal="center" vertical="center" wrapText="1"/>
    </xf>
    <xf numFmtId="166" fontId="2" fillId="3" borderId="22" xfId="2" applyNumberFormat="1" applyFont="1" applyFill="1" applyBorder="1" applyAlignment="1">
      <alignment horizontal="center" vertical="center" wrapText="1"/>
    </xf>
    <xf numFmtId="166" fontId="2" fillId="2" borderId="21" xfId="2" applyNumberFormat="1" applyFont="1" applyFill="1" applyBorder="1" applyAlignment="1">
      <alignment horizontal="center" vertical="center" wrapText="1"/>
    </xf>
    <xf numFmtId="166" fontId="2" fillId="2" borderId="22" xfId="2" applyNumberFormat="1" applyFont="1" applyFill="1" applyBorder="1" applyAlignment="1">
      <alignment horizontal="center" vertical="center" wrapText="1"/>
    </xf>
    <xf numFmtId="0" fontId="5" fillId="0" borderId="0" xfId="0" applyFont="1"/>
    <xf numFmtId="166" fontId="6" fillId="2" borderId="0" xfId="2" applyNumberFormat="1" applyFont="1" applyFill="1" applyBorder="1" applyAlignment="1">
      <alignment horizontal="center" vertical="center" wrapText="1" readingOrder="1"/>
    </xf>
    <xf numFmtId="166" fontId="6" fillId="3" borderId="21" xfId="2" applyNumberFormat="1" applyFont="1" applyFill="1" applyBorder="1" applyAlignment="1">
      <alignment horizontal="center" vertical="center" wrapText="1" readingOrder="1"/>
    </xf>
    <xf numFmtId="166" fontId="6" fillId="3" borderId="0" xfId="2" applyNumberFormat="1" applyFont="1" applyFill="1" applyBorder="1" applyAlignment="1">
      <alignment horizontal="center" vertical="center" wrapText="1" readingOrder="1"/>
    </xf>
    <xf numFmtId="166" fontId="6" fillId="3" borderId="22" xfId="2" applyNumberFormat="1" applyFont="1" applyFill="1" applyBorder="1" applyAlignment="1">
      <alignment horizontal="center" vertical="center" wrapText="1" readingOrder="1"/>
    </xf>
    <xf numFmtId="166" fontId="6" fillId="2" borderId="21" xfId="2" applyNumberFormat="1" applyFont="1" applyFill="1" applyBorder="1" applyAlignment="1">
      <alignment horizontal="center" vertical="center" wrapText="1" readingOrder="1"/>
    </xf>
    <xf numFmtId="166" fontId="6" fillId="2" borderId="22" xfId="2" applyNumberFormat="1" applyFont="1" applyFill="1" applyBorder="1" applyAlignment="1">
      <alignment horizontal="center" vertical="center" wrapText="1" readingOrder="1"/>
    </xf>
    <xf numFmtId="0" fontId="2" fillId="3" borderId="23" xfId="0" applyFont="1" applyFill="1" applyBorder="1" applyAlignment="1">
      <alignment horizontal="left"/>
    </xf>
    <xf numFmtId="0" fontId="2" fillId="3" borderId="24" xfId="0" applyFont="1" applyFill="1" applyBorder="1" applyAlignment="1">
      <alignment wrapText="1"/>
    </xf>
    <xf numFmtId="0" fontId="2" fillId="3" borderId="24" xfId="0" applyFont="1" applyFill="1" applyBorder="1" applyAlignment="1">
      <alignment horizontal="center" wrapText="1"/>
    </xf>
    <xf numFmtId="0" fontId="3" fillId="3" borderId="25" xfId="0" applyFont="1" applyFill="1" applyBorder="1" applyAlignment="1">
      <alignment wrapText="1"/>
    </xf>
    <xf numFmtId="0" fontId="2" fillId="3" borderId="22" xfId="0" applyFont="1" applyFill="1" applyBorder="1" applyAlignment="1">
      <alignment wrapText="1"/>
    </xf>
    <xf numFmtId="0" fontId="3" fillId="2" borderId="0" xfId="0" applyFont="1" applyFill="1" applyAlignment="1">
      <alignment horizontal="center" vertical="center" wrapText="1"/>
    </xf>
    <xf numFmtId="0" fontId="3" fillId="3" borderId="0" xfId="0" applyFont="1" applyFill="1" applyAlignment="1">
      <alignment horizontal="center" vertical="center" wrapText="1"/>
    </xf>
    <xf numFmtId="167" fontId="7" fillId="2" borderId="0" xfId="1" applyNumberFormat="1" applyFont="1" applyFill="1" applyAlignment="1">
      <alignment horizontal="right" vertical="center" wrapText="1" readingOrder="1"/>
    </xf>
    <xf numFmtId="164" fontId="3" fillId="2" borderId="0" xfId="0" applyNumberFormat="1" applyFont="1" applyFill="1" applyAlignment="1">
      <alignment horizontal="center" vertical="center" wrapText="1"/>
    </xf>
    <xf numFmtId="164" fontId="3" fillId="3" borderId="21" xfId="0" applyNumberFormat="1" applyFont="1" applyFill="1" applyBorder="1" applyAlignment="1">
      <alignment horizontal="center" vertical="center" wrapText="1"/>
    </xf>
    <xf numFmtId="49" fontId="2" fillId="3" borderId="24" xfId="0" applyNumberFormat="1" applyFont="1" applyFill="1" applyBorder="1" applyAlignment="1">
      <alignment horizontal="center" vertical="center"/>
    </xf>
    <xf numFmtId="0" fontId="5" fillId="0" borderId="0" xfId="0" applyFont="1" applyAlignment="1">
      <alignment wrapText="1"/>
    </xf>
    <xf numFmtId="0" fontId="5" fillId="0" borderId="0" xfId="0" applyFont="1" applyAlignment="1">
      <alignment horizontal="center" wrapText="1"/>
    </xf>
    <xf numFmtId="0" fontId="0" fillId="0" borderId="0" xfId="0" applyAlignment="1">
      <alignment wrapText="1"/>
    </xf>
    <xf numFmtId="166" fontId="3" fillId="2" borderId="23" xfId="2" applyNumberFormat="1" applyFont="1" applyFill="1" applyBorder="1" applyAlignment="1">
      <alignment horizontal="center" vertical="center" wrapText="1"/>
    </xf>
    <xf numFmtId="166" fontId="3" fillId="2" borderId="24" xfId="2" applyNumberFormat="1" applyFont="1" applyFill="1" applyBorder="1" applyAlignment="1">
      <alignment horizontal="center" vertical="center" wrapText="1"/>
    </xf>
    <xf numFmtId="166" fontId="3" fillId="3" borderId="23" xfId="2" applyNumberFormat="1" applyFont="1" applyFill="1" applyBorder="1" applyAlignment="1">
      <alignment horizontal="center" vertical="center" wrapText="1"/>
    </xf>
    <xf numFmtId="166" fontId="3" fillId="3" borderId="24" xfId="2" applyNumberFormat="1" applyFont="1" applyFill="1" applyBorder="1" applyAlignment="1">
      <alignment horizontal="center" vertical="center" wrapText="1"/>
    </xf>
    <xf numFmtId="166" fontId="3" fillId="3" borderId="25" xfId="2" applyNumberFormat="1" applyFont="1" applyFill="1" applyBorder="1" applyAlignment="1">
      <alignment horizontal="center" vertical="center" wrapText="1"/>
    </xf>
    <xf numFmtId="166" fontId="3" fillId="2" borderId="25" xfId="2" applyNumberFormat="1" applyFont="1" applyFill="1" applyBorder="1" applyAlignment="1">
      <alignment horizontal="center" vertical="center" wrapText="1"/>
    </xf>
    <xf numFmtId="0" fontId="5" fillId="3" borderId="0" xfId="0" applyFont="1" applyFill="1" applyAlignment="1">
      <alignment horizontal="center" vertical="center"/>
    </xf>
    <xf numFmtId="49" fontId="2" fillId="3" borderId="21" xfId="0" applyNumberFormat="1" applyFont="1" applyFill="1" applyBorder="1" applyAlignment="1">
      <alignment horizontal="left" vertical="center" wrapText="1"/>
    </xf>
    <xf numFmtId="49" fontId="2" fillId="3" borderId="0" xfId="0" applyNumberFormat="1" applyFont="1" applyFill="1" applyAlignment="1">
      <alignment horizontal="left" vertical="center" wrapText="1"/>
    </xf>
    <xf numFmtId="49" fontId="2" fillId="3" borderId="22" xfId="0" applyNumberFormat="1" applyFont="1" applyFill="1" applyBorder="1" applyAlignment="1">
      <alignment horizontal="left" vertical="center" wrapText="1"/>
    </xf>
    <xf numFmtId="49" fontId="2" fillId="3" borderId="23" xfId="0" applyNumberFormat="1" applyFont="1" applyFill="1" applyBorder="1" applyAlignment="1">
      <alignment horizontal="left" wrapText="1"/>
    </xf>
    <xf numFmtId="49" fontId="2" fillId="3" borderId="24" xfId="0" applyNumberFormat="1" applyFont="1" applyFill="1" applyBorder="1" applyAlignment="1">
      <alignment horizontal="left" wrapText="1"/>
    </xf>
    <xf numFmtId="49" fontId="3" fillId="3" borderId="24" xfId="0" applyNumberFormat="1" applyFont="1" applyFill="1" applyBorder="1" applyAlignment="1">
      <alignment wrapText="1"/>
    </xf>
    <xf numFmtId="0" fontId="9" fillId="3" borderId="25" xfId="0" applyFont="1" applyFill="1" applyBorder="1" applyAlignment="1">
      <alignment wrapText="1"/>
    </xf>
    <xf numFmtId="0" fontId="0" fillId="3" borderId="0" xfId="0" applyFill="1"/>
    <xf numFmtId="49" fontId="2" fillId="3" borderId="21" xfId="0" applyNumberFormat="1" applyFont="1" applyFill="1" applyBorder="1" applyAlignment="1">
      <alignment horizontal="left" wrapText="1"/>
    </xf>
    <xf numFmtId="49" fontId="2" fillId="3" borderId="0" xfId="0" applyNumberFormat="1" applyFont="1" applyFill="1" applyAlignment="1">
      <alignment horizontal="left" wrapText="1"/>
    </xf>
    <xf numFmtId="49" fontId="2" fillId="3" borderId="0" xfId="0" applyNumberFormat="1" applyFont="1" applyFill="1" applyAlignment="1">
      <alignment wrapText="1"/>
    </xf>
    <xf numFmtId="0" fontId="8" fillId="3" borderId="22" xfId="0" applyFont="1" applyFill="1" applyBorder="1" applyAlignment="1">
      <alignment wrapText="1"/>
    </xf>
    <xf numFmtId="0" fontId="5" fillId="3" borderId="0" xfId="0" applyFont="1" applyFill="1"/>
    <xf numFmtId="49" fontId="3" fillId="3" borderId="0" xfId="0" applyNumberFormat="1" applyFont="1" applyFill="1" applyAlignment="1">
      <alignment wrapText="1"/>
    </xf>
    <xf numFmtId="0" fontId="9" fillId="3" borderId="22" xfId="0" applyFont="1" applyFill="1" applyBorder="1" applyAlignment="1">
      <alignment wrapText="1"/>
    </xf>
    <xf numFmtId="49" fontId="2" fillId="3" borderId="5" xfId="0" applyNumberFormat="1" applyFont="1" applyFill="1" applyBorder="1" applyAlignment="1">
      <alignment horizontal="left" wrapText="1"/>
    </xf>
    <xf numFmtId="49" fontId="2" fillId="3" borderId="6" xfId="0" applyNumberFormat="1" applyFont="1" applyFill="1" applyBorder="1" applyAlignment="1">
      <alignment horizontal="left" wrapText="1"/>
    </xf>
    <xf numFmtId="49" fontId="2" fillId="3" borderId="6" xfId="0" applyNumberFormat="1" applyFont="1" applyFill="1" applyBorder="1" applyAlignment="1">
      <alignment wrapText="1"/>
    </xf>
    <xf numFmtId="0" fontId="8" fillId="3" borderId="7" xfId="0" applyFont="1" applyFill="1" applyBorder="1" applyAlignment="1">
      <alignment wrapText="1"/>
    </xf>
    <xf numFmtId="3" fontId="9" fillId="3" borderId="25" xfId="0" applyNumberFormat="1" applyFont="1" applyFill="1" applyBorder="1" applyAlignment="1">
      <alignment wrapText="1"/>
    </xf>
    <xf numFmtId="3" fontId="8" fillId="3" borderId="7" xfId="0" applyNumberFormat="1" applyFont="1" applyFill="1" applyBorder="1" applyAlignment="1">
      <alignment wrapText="1"/>
    </xf>
    <xf numFmtId="0" fontId="9" fillId="0" borderId="22" xfId="0" applyFont="1" applyBorder="1" applyAlignment="1">
      <alignment wrapText="1"/>
    </xf>
    <xf numFmtId="49" fontId="2" fillId="3" borderId="6" xfId="0" applyNumberFormat="1" applyFont="1" applyFill="1" applyBorder="1" applyAlignment="1">
      <alignment horizontal="left" vertical="center" wrapText="1"/>
    </xf>
    <xf numFmtId="49" fontId="3" fillId="3" borderId="22" xfId="0" applyNumberFormat="1" applyFont="1" applyFill="1" applyBorder="1" applyAlignment="1">
      <alignment wrapText="1"/>
    </xf>
    <xf numFmtId="0" fontId="9" fillId="0" borderId="25" xfId="0" applyFont="1" applyBorder="1" applyAlignment="1">
      <alignment wrapText="1"/>
    </xf>
    <xf numFmtId="49" fontId="5" fillId="3" borderId="0" xfId="0" applyNumberFormat="1" applyFont="1" applyFill="1" applyAlignment="1">
      <alignment horizontal="left"/>
    </xf>
    <xf numFmtId="49" fontId="0" fillId="3" borderId="0" xfId="0" applyNumberFormat="1" applyFill="1"/>
    <xf numFmtId="0" fontId="10" fillId="3" borderId="0" xfId="0" applyFont="1" applyFill="1"/>
    <xf numFmtId="166" fontId="0" fillId="3" borderId="0" xfId="2" applyNumberFormat="1" applyFont="1" applyFill="1" applyBorder="1"/>
    <xf numFmtId="0" fontId="2" fillId="3" borderId="8" xfId="0" applyFont="1" applyFill="1" applyBorder="1" applyAlignment="1">
      <alignment horizontal="center" vertical="center" wrapText="1"/>
    </xf>
    <xf numFmtId="0" fontId="2" fillId="0" borderId="0" xfId="0" applyFont="1"/>
    <xf numFmtId="0" fontId="2" fillId="0" borderId="0" xfId="0" applyFont="1" applyAlignment="1">
      <alignment wrapText="1"/>
    </xf>
    <xf numFmtId="0" fontId="2" fillId="0" borderId="0" xfId="0" applyFont="1" applyAlignment="1">
      <alignment horizontal="center" wrapText="1"/>
    </xf>
    <xf numFmtId="0" fontId="3" fillId="0" borderId="0" xfId="0" applyFont="1" applyAlignment="1">
      <alignment wrapText="1"/>
    </xf>
    <xf numFmtId="0" fontId="3" fillId="0" borderId="0" xfId="0" applyFont="1"/>
    <xf numFmtId="49" fontId="2" fillId="3" borderId="0" xfId="0" applyNumberFormat="1" applyFont="1" applyFill="1" applyAlignment="1">
      <alignment horizontal="center" vertical="center"/>
    </xf>
    <xf numFmtId="168" fontId="2" fillId="3" borderId="5" xfId="0" applyNumberFormat="1" applyFont="1" applyFill="1" applyBorder="1"/>
    <xf numFmtId="168" fontId="2" fillId="3" borderId="6" xfId="0" applyNumberFormat="1" applyFont="1" applyFill="1" applyBorder="1"/>
    <xf numFmtId="168" fontId="3" fillId="3" borderId="21" xfId="0" applyNumberFormat="1" applyFont="1" applyFill="1" applyBorder="1"/>
    <xf numFmtId="168" fontId="3" fillId="3" borderId="0" xfId="0" applyNumberFormat="1" applyFont="1" applyFill="1"/>
    <xf numFmtId="168" fontId="2" fillId="3" borderId="21" xfId="0" applyNumberFormat="1" applyFont="1" applyFill="1" applyBorder="1"/>
    <xf numFmtId="168" fontId="2" fillId="3" borderId="0" xfId="0" applyNumberFormat="1" applyFont="1" applyFill="1"/>
    <xf numFmtId="168" fontId="3" fillId="3" borderId="23" xfId="0" applyNumberFormat="1" applyFont="1" applyFill="1" applyBorder="1"/>
    <xf numFmtId="168" fontId="3" fillId="3" borderId="24" xfId="0" applyNumberFormat="1" applyFont="1" applyFill="1" applyBorder="1"/>
    <xf numFmtId="168" fontId="2" fillId="0" borderId="30" xfId="0" applyNumberFormat="1" applyFont="1" applyBorder="1"/>
    <xf numFmtId="168" fontId="3" fillId="3" borderId="31" xfId="0" applyNumberFormat="1" applyFont="1" applyFill="1" applyBorder="1"/>
    <xf numFmtId="168" fontId="3" fillId="3" borderId="32" xfId="0" applyNumberFormat="1" applyFont="1" applyFill="1" applyBorder="1"/>
    <xf numFmtId="168" fontId="8" fillId="3" borderId="21" xfId="0" applyNumberFormat="1" applyFont="1" applyFill="1" applyBorder="1"/>
    <xf numFmtId="168" fontId="8" fillId="3" borderId="0" xfId="0" applyNumberFormat="1" applyFont="1" applyFill="1"/>
    <xf numFmtId="0" fontId="8" fillId="0" borderId="11" xfId="0" applyFont="1" applyBorder="1" applyAlignment="1">
      <alignment horizontal="left" vertical="center"/>
    </xf>
    <xf numFmtId="0" fontId="8" fillId="0" borderId="12" xfId="0" applyFont="1" applyBorder="1" applyAlignment="1">
      <alignment vertical="center" wrapText="1"/>
    </xf>
    <xf numFmtId="0" fontId="8" fillId="0" borderId="12" xfId="0" applyFont="1" applyBorder="1" applyAlignment="1">
      <alignment horizontal="center" vertical="center" wrapText="1"/>
    </xf>
    <xf numFmtId="168" fontId="8" fillId="0" borderId="12" xfId="0" applyNumberFormat="1" applyFont="1" applyBorder="1" applyAlignment="1">
      <alignment vertical="center"/>
    </xf>
    <xf numFmtId="168" fontId="8" fillId="0" borderId="13" xfId="0" applyNumberFormat="1" applyFont="1" applyBorder="1" applyAlignment="1">
      <alignment vertical="center"/>
    </xf>
    <xf numFmtId="164" fontId="2" fillId="2" borderId="30" xfId="0" applyNumberFormat="1" applyFont="1" applyFill="1" applyBorder="1" applyAlignment="1">
      <alignment horizontal="center" vertical="center"/>
    </xf>
    <xf numFmtId="164" fontId="2" fillId="2" borderId="11" xfId="0" applyNumberFormat="1" applyFont="1" applyFill="1" applyBorder="1" applyAlignment="1">
      <alignment horizontal="center" vertical="center"/>
    </xf>
    <xf numFmtId="164" fontId="3" fillId="3" borderId="31" xfId="0" applyNumberFormat="1" applyFont="1" applyFill="1" applyBorder="1"/>
    <xf numFmtId="164" fontId="3" fillId="3" borderId="32" xfId="0" applyNumberFormat="1" applyFont="1" applyFill="1" applyBorder="1"/>
    <xf numFmtId="164" fontId="3" fillId="2" borderId="21" xfId="0" applyNumberFormat="1" applyFont="1" applyFill="1" applyBorder="1"/>
    <xf numFmtId="164" fontId="3" fillId="2" borderId="0" xfId="0" applyNumberFormat="1" applyFont="1" applyFill="1"/>
    <xf numFmtId="164" fontId="3" fillId="3" borderId="21" xfId="0" applyNumberFormat="1" applyFont="1" applyFill="1" applyBorder="1"/>
    <xf numFmtId="164" fontId="3" fillId="2" borderId="31" xfId="0" applyNumberFormat="1" applyFont="1" applyFill="1" applyBorder="1"/>
    <xf numFmtId="164" fontId="3" fillId="2" borderId="32" xfId="0" applyNumberFormat="1" applyFont="1" applyFill="1" applyBorder="1"/>
    <xf numFmtId="164" fontId="2" fillId="3" borderId="30" xfId="0" applyNumberFormat="1" applyFont="1" applyFill="1" applyBorder="1" applyAlignment="1">
      <alignment horizontal="center" vertical="center"/>
    </xf>
    <xf numFmtId="164" fontId="2" fillId="3" borderId="11" xfId="0" applyNumberFormat="1" applyFont="1" applyFill="1" applyBorder="1" applyAlignment="1">
      <alignment horizontal="center" vertical="center"/>
    </xf>
    <xf numFmtId="164" fontId="3" fillId="3" borderId="23" xfId="0" applyNumberFormat="1" applyFont="1" applyFill="1" applyBorder="1"/>
    <xf numFmtId="164" fontId="3" fillId="3" borderId="24" xfId="0" applyNumberFormat="1" applyFont="1" applyFill="1" applyBorder="1"/>
    <xf numFmtId="164" fontId="2" fillId="2" borderId="30" xfId="0" applyNumberFormat="1" applyFont="1" applyFill="1" applyBorder="1"/>
    <xf numFmtId="164" fontId="2" fillId="2" borderId="21" xfId="0" applyNumberFormat="1" applyFont="1" applyFill="1" applyBorder="1"/>
    <xf numFmtId="0" fontId="11" fillId="3" borderId="5" xfId="0" applyFont="1" applyFill="1" applyBorder="1"/>
    <xf numFmtId="0" fontId="11" fillId="3" borderId="6" xfId="0" applyFont="1" applyFill="1" applyBorder="1"/>
    <xf numFmtId="0" fontId="11" fillId="3" borderId="7" xfId="0" applyFont="1" applyFill="1" applyBorder="1"/>
    <xf numFmtId="0" fontId="11" fillId="3" borderId="21" xfId="0" applyFont="1" applyFill="1" applyBorder="1"/>
    <xf numFmtId="0" fontId="12" fillId="3" borderId="0" xfId="0" applyFont="1" applyFill="1" applyAlignment="1">
      <alignment horizontal="left"/>
    </xf>
    <xf numFmtId="0" fontId="11" fillId="3" borderId="22" xfId="0" applyFont="1" applyFill="1" applyBorder="1"/>
    <xf numFmtId="0" fontId="11" fillId="3" borderId="23" xfId="0" applyFont="1" applyFill="1" applyBorder="1"/>
    <xf numFmtId="0" fontId="11" fillId="3" borderId="24" xfId="0" applyFont="1" applyFill="1" applyBorder="1"/>
    <xf numFmtId="0" fontId="11" fillId="3" borderId="25" xfId="0" applyFont="1" applyFill="1" applyBorder="1"/>
    <xf numFmtId="0" fontId="2" fillId="3" borderId="1" xfId="0" applyFont="1" applyFill="1" applyBorder="1" applyAlignment="1">
      <alignment horizontal="center" wrapText="1"/>
    </xf>
    <xf numFmtId="0" fontId="2" fillId="3" borderId="35" xfId="0" applyFont="1" applyFill="1" applyBorder="1" applyAlignment="1">
      <alignment horizontal="center" wrapText="1"/>
    </xf>
    <xf numFmtId="49" fontId="2" fillId="3" borderId="35" xfId="0" applyNumberFormat="1" applyFont="1" applyFill="1" applyBorder="1" applyAlignment="1">
      <alignment horizontal="center" vertical="center"/>
    </xf>
    <xf numFmtId="49" fontId="2" fillId="3" borderId="14" xfId="0" applyNumberFormat="1" applyFont="1" applyFill="1" applyBorder="1" applyAlignment="1">
      <alignment horizontal="center" vertical="center"/>
    </xf>
    <xf numFmtId="0" fontId="3" fillId="3" borderId="1" xfId="0" applyFont="1" applyFill="1" applyBorder="1" applyAlignment="1">
      <alignment wrapText="1"/>
    </xf>
    <xf numFmtId="0" fontId="3" fillId="3" borderId="35" xfId="0" applyFont="1" applyFill="1" applyBorder="1" applyAlignment="1">
      <alignment wrapText="1"/>
    </xf>
    <xf numFmtId="0" fontId="3" fillId="3" borderId="14" xfId="0" applyFont="1" applyFill="1" applyBorder="1" applyAlignment="1">
      <alignment wrapText="1"/>
    </xf>
    <xf numFmtId="164" fontId="3" fillId="0" borderId="0" xfId="0" applyNumberFormat="1" applyFont="1"/>
    <xf numFmtId="164" fontId="2" fillId="3" borderId="21" xfId="0" applyNumberFormat="1" applyFont="1" applyFill="1" applyBorder="1"/>
    <xf numFmtId="164" fontId="3" fillId="3" borderId="0" xfId="0" applyNumberFormat="1" applyFont="1" applyFill="1"/>
    <xf numFmtId="0" fontId="2" fillId="3" borderId="15" xfId="0" applyFont="1" applyFill="1" applyBorder="1" applyAlignment="1">
      <alignment horizontal="center" vertical="center" wrapText="1"/>
    </xf>
    <xf numFmtId="164" fontId="3" fillId="3" borderId="20" xfId="0" applyNumberFormat="1" applyFont="1" applyFill="1" applyBorder="1"/>
    <xf numFmtId="164" fontId="3" fillId="3" borderId="36" xfId="0" applyNumberFormat="1" applyFont="1" applyFill="1" applyBorder="1"/>
    <xf numFmtId="164" fontId="3" fillId="0" borderId="34" xfId="0" applyNumberFormat="1" applyFont="1" applyBorder="1"/>
    <xf numFmtId="0" fontId="0" fillId="0" borderId="34" xfId="0" applyBorder="1"/>
    <xf numFmtId="0" fontId="2" fillId="3" borderId="31" xfId="0" applyFont="1" applyFill="1" applyBorder="1" applyAlignment="1">
      <alignment horizontal="left"/>
    </xf>
    <xf numFmtId="0" fontId="2" fillId="3" borderId="32" xfId="0" applyFont="1" applyFill="1" applyBorder="1" applyAlignment="1">
      <alignment wrapText="1"/>
    </xf>
    <xf numFmtId="164" fontId="3" fillId="3" borderId="37" xfId="0" applyNumberFormat="1" applyFont="1" applyFill="1" applyBorder="1"/>
    <xf numFmtId="0" fontId="0" fillId="0" borderId="32" xfId="0" applyBorder="1"/>
    <xf numFmtId="164" fontId="2" fillId="2" borderId="10" xfId="0" applyNumberFormat="1" applyFont="1" applyFill="1" applyBorder="1" applyAlignment="1">
      <alignment horizontal="center" vertical="center"/>
    </xf>
    <xf numFmtId="164" fontId="2" fillId="3" borderId="10" xfId="0" applyNumberFormat="1" applyFont="1" applyFill="1" applyBorder="1" applyAlignment="1">
      <alignment horizontal="center" vertical="center"/>
    </xf>
    <xf numFmtId="164" fontId="3" fillId="2" borderId="20" xfId="0" applyNumberFormat="1" applyFont="1" applyFill="1" applyBorder="1"/>
    <xf numFmtId="164" fontId="3" fillId="2" borderId="37" xfId="0" applyNumberFormat="1" applyFont="1" applyFill="1" applyBorder="1"/>
    <xf numFmtId="169" fontId="3" fillId="3" borderId="21" xfId="0" applyNumberFormat="1" applyFont="1" applyFill="1" applyBorder="1"/>
    <xf numFmtId="169" fontId="3" fillId="3" borderId="0" xfId="0" applyNumberFormat="1" applyFont="1" applyFill="1"/>
    <xf numFmtId="169" fontId="3" fillId="3" borderId="23" xfId="0" applyNumberFormat="1" applyFont="1" applyFill="1" applyBorder="1"/>
    <xf numFmtId="169" fontId="3" fillId="3" borderId="24" xfId="0" applyNumberFormat="1" applyFont="1" applyFill="1" applyBorder="1"/>
    <xf numFmtId="169" fontId="3" fillId="3" borderId="20" xfId="0" applyNumberFormat="1" applyFont="1" applyFill="1" applyBorder="1"/>
    <xf numFmtId="169" fontId="3" fillId="3" borderId="36" xfId="0" applyNumberFormat="1" applyFont="1" applyFill="1" applyBorder="1"/>
    <xf numFmtId="169" fontId="2" fillId="3" borderId="30" xfId="0" applyNumberFormat="1" applyFont="1" applyFill="1" applyBorder="1"/>
    <xf numFmtId="169" fontId="3" fillId="2" borderId="34" xfId="0" applyNumberFormat="1" applyFont="1" applyFill="1" applyBorder="1"/>
    <xf numFmtId="169" fontId="2" fillId="2" borderId="15" xfId="0" applyNumberFormat="1" applyFont="1" applyFill="1" applyBorder="1"/>
    <xf numFmtId="169" fontId="2" fillId="3" borderId="11" xfId="0" applyNumberFormat="1" applyFont="1" applyFill="1" applyBorder="1"/>
    <xf numFmtId="169" fontId="3" fillId="2" borderId="21" xfId="0" applyNumberFormat="1" applyFont="1" applyFill="1" applyBorder="1"/>
    <xf numFmtId="169" fontId="3" fillId="2" borderId="0" xfId="0" applyNumberFormat="1" applyFont="1" applyFill="1"/>
    <xf numFmtId="164" fontId="2" fillId="3" borderId="30" xfId="0" applyNumberFormat="1" applyFont="1" applyFill="1" applyBorder="1"/>
    <xf numFmtId="169" fontId="3" fillId="2" borderId="5" xfId="0" applyNumberFormat="1" applyFont="1" applyFill="1" applyBorder="1"/>
    <xf numFmtId="169" fontId="3" fillId="2" borderId="6" xfId="0" applyNumberFormat="1" applyFont="1" applyFill="1" applyBorder="1"/>
    <xf numFmtId="169" fontId="3" fillId="2" borderId="31" xfId="0" applyNumberFormat="1" applyFont="1" applyFill="1" applyBorder="1"/>
    <xf numFmtId="169" fontId="3" fillId="2" borderId="32" xfId="0" applyNumberFormat="1" applyFont="1" applyFill="1" applyBorder="1"/>
    <xf numFmtId="164" fontId="3" fillId="3" borderId="34" xfId="0" applyNumberFormat="1" applyFont="1" applyFill="1" applyBorder="1"/>
    <xf numFmtId="164" fontId="3" fillId="3" borderId="33" xfId="0" applyNumberFormat="1" applyFont="1" applyFill="1" applyBorder="1"/>
    <xf numFmtId="169" fontId="2" fillId="2" borderId="5" xfId="0" applyNumberFormat="1" applyFont="1" applyFill="1" applyBorder="1"/>
    <xf numFmtId="164" fontId="2" fillId="0" borderId="1" xfId="0" applyNumberFormat="1" applyFont="1" applyBorder="1" applyAlignment="1">
      <alignment horizontal="center" vertical="center"/>
    </xf>
    <xf numFmtId="164" fontId="2" fillId="0" borderId="5" xfId="0" applyNumberFormat="1" applyFont="1" applyBorder="1" applyAlignment="1">
      <alignment horizontal="center" vertical="center"/>
    </xf>
    <xf numFmtId="164" fontId="2" fillId="0" borderId="16" xfId="0" applyNumberFormat="1" applyFont="1" applyBorder="1" applyAlignment="1">
      <alignment horizontal="center" vertical="center"/>
    </xf>
    <xf numFmtId="9" fontId="3" fillId="3" borderId="30" xfId="4" applyFont="1" applyFill="1" applyBorder="1" applyAlignment="1">
      <alignment horizontal="center"/>
    </xf>
    <xf numFmtId="9" fontId="3" fillId="3" borderId="21" xfId="4" applyFont="1" applyFill="1" applyBorder="1" applyAlignment="1">
      <alignment horizontal="center"/>
    </xf>
    <xf numFmtId="9" fontId="3" fillId="3" borderId="0" xfId="4" applyFont="1" applyFill="1" applyBorder="1" applyAlignment="1">
      <alignment horizontal="center"/>
    </xf>
    <xf numFmtId="9" fontId="3" fillId="3" borderId="11" xfId="4" applyFont="1" applyFill="1" applyBorder="1" applyAlignment="1">
      <alignment horizontal="center"/>
    </xf>
    <xf numFmtId="9" fontId="3" fillId="3" borderId="10" xfId="4" applyFont="1" applyFill="1" applyBorder="1" applyAlignment="1">
      <alignment horizontal="center"/>
    </xf>
    <xf numFmtId="9" fontId="3" fillId="3" borderId="20" xfId="4" applyFont="1" applyFill="1" applyBorder="1" applyAlignment="1">
      <alignment horizontal="center"/>
    </xf>
    <xf numFmtId="169" fontId="3" fillId="2" borderId="4" xfId="0" applyNumberFormat="1" applyFont="1" applyFill="1" applyBorder="1"/>
    <xf numFmtId="169" fontId="3" fillId="2" borderId="33" xfId="0" applyNumberFormat="1" applyFont="1" applyFill="1" applyBorder="1"/>
    <xf numFmtId="9" fontId="3" fillId="3" borderId="31" xfId="4" applyFont="1" applyFill="1" applyBorder="1" applyAlignment="1">
      <alignment horizontal="center"/>
    </xf>
    <xf numFmtId="9" fontId="3" fillId="3" borderId="32" xfId="4" applyFont="1" applyFill="1" applyBorder="1" applyAlignment="1">
      <alignment horizontal="center"/>
    </xf>
    <xf numFmtId="9" fontId="3" fillId="3" borderId="37" xfId="4" applyFont="1" applyFill="1" applyBorder="1" applyAlignment="1">
      <alignment horizontal="center"/>
    </xf>
    <xf numFmtId="169" fontId="3" fillId="3" borderId="34" xfId="0" applyNumberFormat="1" applyFont="1" applyFill="1" applyBorder="1"/>
    <xf numFmtId="169" fontId="3" fillId="3" borderId="38" xfId="0" applyNumberFormat="1" applyFont="1" applyFill="1" applyBorder="1"/>
    <xf numFmtId="164" fontId="2" fillId="2" borderId="1" xfId="0" applyNumberFormat="1" applyFont="1" applyFill="1" applyBorder="1" applyAlignment="1">
      <alignment horizontal="center" vertical="center"/>
    </xf>
    <xf numFmtId="164" fontId="2" fillId="2" borderId="5" xfId="0" applyNumberFormat="1" applyFont="1" applyFill="1" applyBorder="1" applyAlignment="1">
      <alignment horizontal="center" vertical="center"/>
    </xf>
    <xf numFmtId="164" fontId="2" fillId="2" borderId="16" xfId="0" applyNumberFormat="1" applyFont="1" applyFill="1" applyBorder="1" applyAlignment="1">
      <alignment horizontal="center" vertical="center"/>
    </xf>
    <xf numFmtId="9" fontId="3" fillId="3" borderId="21" xfId="0" applyNumberFormat="1" applyFont="1" applyFill="1" applyBorder="1" applyAlignment="1">
      <alignment horizontal="center"/>
    </xf>
    <xf numFmtId="9" fontId="3" fillId="3" borderId="0" xfId="0" applyNumberFormat="1" applyFont="1" applyFill="1" applyAlignment="1">
      <alignment horizontal="center"/>
    </xf>
    <xf numFmtId="9" fontId="3" fillId="3" borderId="23" xfId="0" applyNumberFormat="1" applyFont="1" applyFill="1" applyBorder="1" applyAlignment="1">
      <alignment horizontal="center"/>
    </xf>
    <xf numFmtId="9" fontId="3" fillId="3" borderId="24" xfId="0" applyNumberFormat="1" applyFont="1" applyFill="1" applyBorder="1" applyAlignment="1">
      <alignment horizontal="center"/>
    </xf>
    <xf numFmtId="9" fontId="2" fillId="3" borderId="30" xfId="0" applyNumberFormat="1" applyFont="1" applyFill="1" applyBorder="1" applyAlignment="1">
      <alignment horizontal="center"/>
    </xf>
    <xf numFmtId="9" fontId="2" fillId="3" borderId="11" xfId="0" applyNumberFormat="1" applyFont="1" applyFill="1" applyBorder="1" applyAlignment="1">
      <alignment horizontal="center"/>
    </xf>
    <xf numFmtId="9" fontId="2" fillId="3" borderId="10" xfId="0" applyNumberFormat="1" applyFont="1" applyFill="1" applyBorder="1" applyAlignment="1">
      <alignment horizontal="center"/>
    </xf>
    <xf numFmtId="9" fontId="3" fillId="3" borderId="20" xfId="0" applyNumberFormat="1" applyFont="1" applyFill="1" applyBorder="1" applyAlignment="1">
      <alignment horizontal="center"/>
    </xf>
    <xf numFmtId="9" fontId="3" fillId="3" borderId="36" xfId="0" applyNumberFormat="1" applyFont="1" applyFill="1" applyBorder="1" applyAlignment="1">
      <alignment horizontal="center"/>
    </xf>
    <xf numFmtId="164" fontId="3" fillId="3" borderId="38" xfId="0" applyNumberFormat="1" applyFont="1" applyFill="1" applyBorder="1"/>
    <xf numFmtId="9" fontId="3" fillId="3" borderId="23" xfId="4" applyFont="1" applyFill="1" applyBorder="1" applyAlignment="1">
      <alignment horizontal="center"/>
    </xf>
    <xf numFmtId="9" fontId="3" fillId="3" borderId="24" xfId="4" applyFont="1" applyFill="1" applyBorder="1" applyAlignment="1">
      <alignment horizontal="center"/>
    </xf>
    <xf numFmtId="9" fontId="3" fillId="3" borderId="36" xfId="4" applyFont="1" applyFill="1" applyBorder="1" applyAlignment="1">
      <alignment horizontal="center"/>
    </xf>
    <xf numFmtId="0" fontId="13" fillId="0" borderId="34" xfId="0" applyFont="1" applyBorder="1"/>
    <xf numFmtId="0" fontId="13" fillId="0" borderId="0" xfId="0" applyFont="1"/>
    <xf numFmtId="169" fontId="14" fillId="0" borderId="0" xfId="0" applyNumberFormat="1" applyFont="1"/>
    <xf numFmtId="169" fontId="3" fillId="0" borderId="0" xfId="0" applyNumberFormat="1" applyFont="1"/>
    <xf numFmtId="164" fontId="8" fillId="2" borderId="30" xfId="0" applyNumberFormat="1" applyFont="1" applyFill="1" applyBorder="1" applyAlignment="1">
      <alignment horizontal="center" vertical="center"/>
    </xf>
    <xf numFmtId="164" fontId="8" fillId="2" borderId="11" xfId="0" applyNumberFormat="1" applyFont="1" applyFill="1" applyBorder="1" applyAlignment="1">
      <alignment horizontal="center" vertical="center"/>
    </xf>
    <xf numFmtId="164" fontId="8" fillId="2" borderId="10" xfId="0" applyNumberFormat="1" applyFont="1" applyFill="1" applyBorder="1" applyAlignment="1">
      <alignment horizontal="center" vertical="center"/>
    </xf>
    <xf numFmtId="169" fontId="8" fillId="2" borderId="30" xfId="0" applyNumberFormat="1" applyFont="1" applyFill="1" applyBorder="1"/>
    <xf numFmtId="169" fontId="8" fillId="2" borderId="10" xfId="0" applyNumberFormat="1" applyFont="1" applyFill="1" applyBorder="1"/>
    <xf numFmtId="169" fontId="8" fillId="2" borderId="15" xfId="0" applyNumberFormat="1" applyFont="1" applyFill="1" applyBorder="1"/>
    <xf numFmtId="169" fontId="9" fillId="2" borderId="5" xfId="0" applyNumberFormat="1" applyFont="1" applyFill="1" applyBorder="1"/>
    <xf numFmtId="169" fontId="9" fillId="2" borderId="6" xfId="0" applyNumberFormat="1" applyFont="1" applyFill="1" applyBorder="1"/>
    <xf numFmtId="169" fontId="9" fillId="2" borderId="16" xfId="0" applyNumberFormat="1" applyFont="1" applyFill="1" applyBorder="1"/>
    <xf numFmtId="169" fontId="9" fillId="2" borderId="21" xfId="0" applyNumberFormat="1" applyFont="1" applyFill="1" applyBorder="1"/>
    <xf numFmtId="169" fontId="9" fillId="2" borderId="0" xfId="0" applyNumberFormat="1" applyFont="1" applyFill="1"/>
    <xf numFmtId="169" fontId="9" fillId="2" borderId="20" xfId="0" applyNumberFormat="1" applyFont="1" applyFill="1" applyBorder="1"/>
    <xf numFmtId="169" fontId="9" fillId="2" borderId="23" xfId="0" applyNumberFormat="1" applyFont="1" applyFill="1" applyBorder="1"/>
    <xf numFmtId="169" fontId="9" fillId="2" borderId="24" xfId="0" applyNumberFormat="1" applyFont="1" applyFill="1" applyBorder="1"/>
    <xf numFmtId="169" fontId="9" fillId="2" borderId="36" xfId="0" applyNumberFormat="1" applyFont="1" applyFill="1" applyBorder="1"/>
    <xf numFmtId="164" fontId="2" fillId="3" borderId="0" xfId="0" applyNumberFormat="1" applyFont="1" applyFill="1"/>
    <xf numFmtId="164" fontId="2" fillId="2" borderId="0" xfId="0" applyNumberFormat="1" applyFont="1" applyFill="1"/>
    <xf numFmtId="164" fontId="3" fillId="2" borderId="23" xfId="0" applyNumberFormat="1" applyFont="1" applyFill="1" applyBorder="1"/>
    <xf numFmtId="164" fontId="3" fillId="2" borderId="24" xfId="0" applyNumberFormat="1" applyFont="1" applyFill="1" applyBorder="1"/>
    <xf numFmtId="168" fontId="2" fillId="0" borderId="11" xfId="0" applyNumberFormat="1" applyFont="1" applyBorder="1"/>
    <xf numFmtId="164" fontId="2" fillId="3" borderId="22" xfId="0" applyNumberFormat="1" applyFont="1" applyFill="1" applyBorder="1"/>
    <xf numFmtId="164" fontId="3" fillId="3" borderId="22" xfId="0" applyNumberFormat="1" applyFont="1" applyFill="1" applyBorder="1"/>
    <xf numFmtId="169" fontId="3" fillId="3" borderId="22" xfId="0" applyNumberFormat="1" applyFont="1" applyFill="1" applyBorder="1"/>
    <xf numFmtId="164" fontId="3" fillId="3" borderId="25" xfId="0" applyNumberFormat="1" applyFont="1" applyFill="1" applyBorder="1"/>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2" borderId="11" xfId="2" applyNumberFormat="1" applyFont="1" applyFill="1" applyBorder="1" applyAlignment="1">
      <alignment horizontal="center" vertical="center" wrapText="1"/>
    </xf>
    <xf numFmtId="0" fontId="2" fillId="2" borderId="12" xfId="2" applyNumberFormat="1" applyFont="1" applyFill="1" applyBorder="1" applyAlignment="1">
      <alignment horizontal="center" vertical="center" wrapText="1"/>
    </xf>
    <xf numFmtId="0" fontId="2" fillId="2" borderId="13" xfId="2" applyNumberFormat="1" applyFont="1" applyFill="1" applyBorder="1" applyAlignment="1">
      <alignment horizontal="center" vertical="center" wrapText="1"/>
    </xf>
    <xf numFmtId="49" fontId="2" fillId="3" borderId="23" xfId="0" applyNumberFormat="1" applyFont="1" applyFill="1" applyBorder="1" applyAlignment="1">
      <alignment horizontal="left" vertical="center" wrapText="1"/>
    </xf>
    <xf numFmtId="49" fontId="2" fillId="3" borderId="24" xfId="0" applyNumberFormat="1" applyFont="1" applyFill="1" applyBorder="1" applyAlignment="1">
      <alignment horizontal="left" vertical="center" wrapText="1"/>
    </xf>
    <xf numFmtId="49" fontId="2" fillId="3" borderId="25" xfId="0" applyNumberFormat="1" applyFont="1" applyFill="1" applyBorder="1" applyAlignment="1">
      <alignment horizontal="left" vertical="center" wrapText="1"/>
    </xf>
    <xf numFmtId="49" fontId="2" fillId="3" borderId="1" xfId="0" applyNumberFormat="1" applyFont="1" applyFill="1" applyBorder="1" applyAlignment="1">
      <alignment horizontal="center" vertical="center" wrapText="1"/>
    </xf>
    <xf numFmtId="49" fontId="2" fillId="3" borderId="14" xfId="0" applyNumberFormat="1" applyFont="1" applyFill="1" applyBorder="1" applyAlignment="1">
      <alignment horizontal="center" vertical="center" wrapText="1"/>
    </xf>
    <xf numFmtId="49" fontId="2" fillId="3" borderId="26" xfId="0" applyNumberFormat="1" applyFont="1" applyFill="1" applyBorder="1" applyAlignment="1">
      <alignment horizontal="center" vertical="center" wrapText="1"/>
    </xf>
    <xf numFmtId="49" fontId="2" fillId="3" borderId="28" xfId="0" applyNumberFormat="1" applyFont="1" applyFill="1" applyBorder="1" applyAlignment="1">
      <alignment horizontal="center" vertical="center" wrapText="1"/>
    </xf>
    <xf numFmtId="49" fontId="2" fillId="3" borderId="7" xfId="0" applyNumberFormat="1" applyFont="1" applyFill="1" applyBorder="1" applyAlignment="1">
      <alignment horizontal="center" vertical="center" wrapText="1"/>
    </xf>
    <xf numFmtId="49" fontId="2" fillId="3" borderId="25" xfId="0" applyNumberFormat="1" applyFont="1" applyFill="1" applyBorder="1" applyAlignment="1">
      <alignment horizontal="center" vertical="center" wrapText="1"/>
    </xf>
    <xf numFmtId="0" fontId="8" fillId="3" borderId="27" xfId="0" applyFont="1" applyFill="1" applyBorder="1" applyAlignment="1">
      <alignment horizontal="center" vertical="center" wrapText="1"/>
    </xf>
    <xf numFmtId="0" fontId="8" fillId="3" borderId="29"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3" borderId="35" xfId="0" applyFont="1" applyFill="1" applyBorder="1" applyAlignment="1">
      <alignment horizontal="left" vertical="center" wrapText="1"/>
    </xf>
    <xf numFmtId="0" fontId="3" fillId="3" borderId="14" xfId="0" applyFont="1" applyFill="1" applyBorder="1" applyAlignment="1">
      <alignment horizontal="left" vertical="center" wrapText="1"/>
    </xf>
    <xf numFmtId="0" fontId="2" fillId="0" borderId="11" xfId="0" applyFont="1" applyBorder="1" applyAlignment="1">
      <alignment horizontal="left" vertical="center"/>
    </xf>
    <xf numFmtId="0" fontId="2" fillId="0" borderId="12" xfId="0" applyFont="1" applyBorder="1" applyAlignment="1">
      <alignment horizontal="left" vertical="center"/>
    </xf>
    <xf numFmtId="0" fontId="2" fillId="0" borderId="13" xfId="0" applyFont="1" applyBorder="1" applyAlignment="1">
      <alignment horizontal="left" vertical="center"/>
    </xf>
    <xf numFmtId="0" fontId="2" fillId="3" borderId="11" xfId="2" applyNumberFormat="1" applyFont="1" applyFill="1" applyBorder="1" applyAlignment="1">
      <alignment horizontal="center" vertical="center" wrapText="1"/>
    </xf>
    <xf numFmtId="0" fontId="2" fillId="3" borderId="12" xfId="2" applyNumberFormat="1" applyFont="1" applyFill="1" applyBorder="1" applyAlignment="1">
      <alignment horizontal="center" vertical="center" wrapText="1"/>
    </xf>
    <xf numFmtId="0" fontId="2" fillId="3" borderId="13" xfId="2" applyNumberFormat="1" applyFont="1" applyFill="1" applyBorder="1" applyAlignment="1">
      <alignment horizontal="center" vertical="center" wrapText="1"/>
    </xf>
    <xf numFmtId="0" fontId="2" fillId="3" borderId="15"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1" xfId="2" applyNumberFormat="1" applyFont="1" applyFill="1" applyBorder="1" applyAlignment="1">
      <alignment horizontal="center" vertical="center" wrapText="1"/>
    </xf>
    <xf numFmtId="0" fontId="2" fillId="0" borderId="12" xfId="2" applyNumberFormat="1" applyFont="1" applyFill="1" applyBorder="1" applyAlignment="1">
      <alignment horizontal="center" vertical="center" wrapText="1"/>
    </xf>
    <xf numFmtId="0" fontId="2" fillId="0" borderId="13" xfId="2" applyNumberFormat="1" applyFont="1" applyFill="1" applyBorder="1" applyAlignment="1">
      <alignment horizontal="center" vertical="center" wrapText="1"/>
    </xf>
    <xf numFmtId="0" fontId="8" fillId="2" borderId="11" xfId="2" applyNumberFormat="1" applyFont="1" applyFill="1" applyBorder="1" applyAlignment="1">
      <alignment horizontal="center" vertical="center" wrapText="1"/>
    </xf>
    <xf numFmtId="0" fontId="8" fillId="2" borderId="12" xfId="2" applyNumberFormat="1" applyFont="1" applyFill="1" applyBorder="1" applyAlignment="1">
      <alignment horizontal="center" vertical="center" wrapText="1"/>
    </xf>
    <xf numFmtId="0" fontId="8" fillId="2" borderId="13" xfId="2" applyNumberFormat="1" applyFont="1" applyFill="1" applyBorder="1" applyAlignment="1">
      <alignment horizontal="center" vertical="center" wrapText="1"/>
    </xf>
    <xf numFmtId="0" fontId="5" fillId="0" borderId="39" xfId="0" applyFont="1" applyBorder="1"/>
    <xf numFmtId="0" fontId="0" fillId="0" borderId="0" xfId="0" applyFont="1"/>
    <xf numFmtId="0" fontId="0" fillId="0" borderId="39" xfId="0" applyFont="1" applyBorder="1"/>
    <xf numFmtId="44" fontId="0" fillId="0" borderId="39" xfId="0" applyNumberFormat="1" applyFont="1" applyBorder="1"/>
    <xf numFmtId="0" fontId="5" fillId="3" borderId="39" xfId="0" applyFont="1" applyFill="1" applyBorder="1" applyAlignment="1">
      <alignment horizontal="center" vertical="center" wrapText="1"/>
    </xf>
    <xf numFmtId="0" fontId="0" fillId="3" borderId="39" xfId="0" applyFont="1" applyFill="1" applyBorder="1" applyAlignment="1">
      <alignment wrapText="1"/>
    </xf>
  </cellXfs>
  <cellStyles count="5">
    <cellStyle name="Millares" xfId="1" builtinId="3"/>
    <cellStyle name="Moneda" xfId="2" builtinId="4"/>
    <cellStyle name="Normal" xfId="0" builtinId="0"/>
    <cellStyle name="Porcentaje" xfId="4" builtinId="5"/>
    <cellStyle name="Porcentaje 2" xfId="3" xr:uid="{24CF1F1B-8260-4F5D-993B-7DF2A6840AB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213D6-2A04-41E6-8951-79DBE10B15BB}">
  <dimension ref="A1:Y208"/>
  <sheetViews>
    <sheetView zoomScale="59" zoomScaleNormal="59" workbookViewId="0">
      <pane xSplit="4" ySplit="3" topLeftCell="E182" activePane="bottomRight" state="frozen"/>
      <selection pane="topRight" activeCell="E1" sqref="E1"/>
      <selection pane="bottomLeft" activeCell="A6" sqref="A6"/>
      <selection pane="bottomRight" activeCell="Q194" sqref="Q194"/>
    </sheetView>
  </sheetViews>
  <sheetFormatPr baseColWidth="10" defaultColWidth="11" defaultRowHeight="15.6" x14ac:dyDescent="0.3"/>
  <cols>
    <col min="1" max="1" width="13.69921875" style="109" customWidth="1"/>
    <col min="2" max="2" width="18.69921875" style="109" customWidth="1"/>
    <col min="3" max="3" width="15.69921875" style="110" customWidth="1"/>
    <col min="4" max="4" width="64.8984375" style="111" customWidth="1"/>
    <col min="5" max="5" width="31.59765625" style="91" hidden="1" customWidth="1"/>
    <col min="6" max="6" width="30.19921875" style="91" hidden="1" customWidth="1"/>
    <col min="7" max="7" width="28.09765625" style="91" hidden="1" customWidth="1"/>
    <col min="8" max="8" width="30.69921875" style="91" hidden="1" customWidth="1"/>
    <col min="9" max="12" width="26.8984375" style="91" hidden="1" customWidth="1"/>
    <col min="13" max="13" width="32.5" style="91" hidden="1" customWidth="1"/>
    <col min="14" max="14" width="31.09765625" style="91" hidden="1" customWidth="1"/>
    <col min="15" max="15" width="29.09765625" style="91" hidden="1" customWidth="1"/>
    <col min="16" max="16" width="31.19921875" style="91" hidden="1" customWidth="1"/>
    <col min="17" max="17" width="34.69921875" style="112" customWidth="1"/>
    <col min="18" max="18" width="32.59765625" style="112" customWidth="1"/>
    <col min="19" max="19" width="31.59765625" style="112" customWidth="1"/>
    <col min="20" max="20" width="30.09765625" style="112" customWidth="1"/>
    <col min="21" max="21" width="33.3984375" style="112" hidden="1" customWidth="1"/>
    <col min="22" max="22" width="32.59765625" style="112" hidden="1" customWidth="1"/>
    <col min="23" max="23" width="29" style="112" hidden="1" customWidth="1"/>
    <col min="24" max="24" width="31.3984375" style="112" hidden="1" customWidth="1"/>
    <col min="25" max="25" width="28.69921875" style="91" customWidth="1"/>
    <col min="26" max="26" width="30.5" style="91" customWidth="1"/>
    <col min="27" max="27" width="25.19921875" style="91" customWidth="1"/>
    <col min="28" max="28" width="32.3984375" style="91" customWidth="1"/>
    <col min="29" max="16384" width="11" style="91"/>
  </cols>
  <sheetData>
    <row r="1" spans="1:25" s="83" customFormat="1" ht="40.5" customHeight="1" thickBot="1" x14ac:dyDescent="0.35">
      <c r="A1" s="277" t="s">
        <v>0</v>
      </c>
      <c r="B1" s="279" t="s">
        <v>1</v>
      </c>
      <c r="C1" s="281" t="s">
        <v>2</v>
      </c>
      <c r="D1" s="283" t="s">
        <v>3</v>
      </c>
      <c r="E1" s="285" t="s">
        <v>4</v>
      </c>
      <c r="F1" s="286"/>
      <c r="G1" s="286"/>
      <c r="H1" s="287"/>
      <c r="I1" s="288" t="s">
        <v>5</v>
      </c>
      <c r="J1" s="289"/>
      <c r="K1" s="289"/>
      <c r="L1" s="290"/>
      <c r="M1" s="265" t="s">
        <v>6</v>
      </c>
      <c r="N1" s="266"/>
      <c r="O1" s="266"/>
      <c r="P1" s="267"/>
      <c r="Q1" s="268" t="s">
        <v>7</v>
      </c>
      <c r="R1" s="269"/>
      <c r="S1" s="269"/>
      <c r="T1" s="270"/>
      <c r="U1" s="271" t="s">
        <v>8</v>
      </c>
      <c r="V1" s="272"/>
      <c r="W1" s="272"/>
      <c r="X1" s="273"/>
    </row>
    <row r="2" spans="1:25" s="83" customFormat="1" ht="41.25" customHeight="1" thickBot="1" x14ac:dyDescent="0.35">
      <c r="A2" s="278"/>
      <c r="B2" s="280"/>
      <c r="C2" s="282"/>
      <c r="D2" s="284"/>
      <c r="E2" s="5" t="s">
        <v>9</v>
      </c>
      <c r="F2" s="6" t="s">
        <v>10</v>
      </c>
      <c r="G2" s="6" t="s">
        <v>11</v>
      </c>
      <c r="H2" s="7" t="s">
        <v>12</v>
      </c>
      <c r="I2" s="8" t="s">
        <v>9</v>
      </c>
      <c r="J2" s="9" t="s">
        <v>10</v>
      </c>
      <c r="K2" s="9" t="s">
        <v>13</v>
      </c>
      <c r="L2" s="10" t="s">
        <v>14</v>
      </c>
      <c r="M2" s="1" t="s">
        <v>9</v>
      </c>
      <c r="N2" s="2" t="s">
        <v>10</v>
      </c>
      <c r="O2" s="2" t="s">
        <v>13</v>
      </c>
      <c r="P2" s="11" t="s">
        <v>14</v>
      </c>
      <c r="Q2" s="12" t="s">
        <v>9</v>
      </c>
      <c r="R2" s="3" t="s">
        <v>10</v>
      </c>
      <c r="S2" s="3" t="s">
        <v>13</v>
      </c>
      <c r="T2" s="4" t="s">
        <v>14</v>
      </c>
      <c r="U2" s="13" t="s">
        <v>9</v>
      </c>
      <c r="V2" s="14" t="s">
        <v>10</v>
      </c>
      <c r="W2" s="14" t="s">
        <v>11</v>
      </c>
      <c r="X2" s="15" t="s">
        <v>12</v>
      </c>
    </row>
    <row r="3" spans="1:25" s="83" customFormat="1" ht="27.9" customHeight="1" thickBot="1" x14ac:dyDescent="0.35">
      <c r="A3" s="274" t="s">
        <v>12</v>
      </c>
      <c r="B3" s="275"/>
      <c r="C3" s="275"/>
      <c r="D3" s="276"/>
      <c r="E3" s="16">
        <f t="shared" ref="E3:L3" si="0">E4+E6+E13+E17+E21+E24+E28+E34+E43+E45+E57+E59+E66+E73+E80+E91+E98+E107+E110+E113+E115+E120+E124+E158+E163+E165+E171+E176+E182+E184+E186+E189+E194+E196+E198</f>
        <v>253409068547991</v>
      </c>
      <c r="F3" s="17">
        <f t="shared" si="0"/>
        <v>77997998934296</v>
      </c>
      <c r="G3" s="17">
        <f t="shared" si="0"/>
        <v>74222232517713</v>
      </c>
      <c r="H3" s="18">
        <f t="shared" si="0"/>
        <v>405629300000000</v>
      </c>
      <c r="I3" s="19">
        <f t="shared" si="0"/>
        <v>7404486959000</v>
      </c>
      <c r="J3" s="20">
        <f t="shared" si="0"/>
        <v>500000000000</v>
      </c>
      <c r="K3" s="20">
        <f t="shared" si="0"/>
        <v>9024918620855</v>
      </c>
      <c r="L3" s="21">
        <f t="shared" si="0"/>
        <v>16929405579855</v>
      </c>
      <c r="M3" s="22">
        <f>E3+I3</f>
        <v>260813555506991</v>
      </c>
      <c r="N3" s="23">
        <f>F3+J3</f>
        <v>78497998934296</v>
      </c>
      <c r="O3" s="23">
        <f>K3+G3</f>
        <v>83247151138568</v>
      </c>
      <c r="P3" s="24">
        <f>H3+L3</f>
        <v>422558705579855</v>
      </c>
      <c r="Q3" s="25">
        <f>M3*1.092</f>
        <v>284808402613634.19</v>
      </c>
      <c r="R3" s="25">
        <f>N3*1.092</f>
        <v>85719814836251.234</v>
      </c>
      <c r="S3" s="25">
        <f>O3*1.092</f>
        <v>90905889043316.266</v>
      </c>
      <c r="T3" s="25">
        <f>P3*1.092</f>
        <v>461434106493201.69</v>
      </c>
      <c r="U3" s="16">
        <f>U4+U6+U13+U17+U21+U24+U28+U34+U43+U45+U57+U59+U66+U73+U80+U91+U98+U107+U110+U113+U115+U120+U124+U158+U163+U165+U171+U176+U182+U184+U186+U189+U194+U196+U198</f>
        <v>310250625005706</v>
      </c>
      <c r="V3" s="17">
        <f>V4+V6+V13+V17+V21+V24+V28+V34+V43+V45+V57+V59+V66+V73+V80+V91+V98+V107+V110+V113+V115+V120+V124+V158+V163+V165+V171+V176+V182+V184+V186+V189+V194+V196+V198</f>
        <v>94521245425669</v>
      </c>
      <c r="W3" s="17">
        <f>W4+W6+W13+W17+W21+W24+W28+W34+W43+W45+W57+W59+W66+W73+W80+W91+W98+W107+W110+W113+W115+W120+W124+W158+W163+W165+W171+W176+W182+W184+W186+W189+W194+W196+W198</f>
        <v>97747160366882</v>
      </c>
      <c r="X3" s="26">
        <f>X4+X6+X13+X17+X21+X24+X28+X34+X43+X45+X57+X59+X66+X73+X80+X91+X98+X107+X110+X113+X115+X120+X124+X158+X163+X165+X171+X176+X182+X184+X186+X189+X194+X196+X198</f>
        <v>502596833224189</v>
      </c>
    </row>
    <row r="4" spans="1:25" s="83" customFormat="1" ht="27.9" customHeight="1" x14ac:dyDescent="0.3">
      <c r="A4" s="84" t="s">
        <v>15</v>
      </c>
      <c r="B4" s="85" t="s">
        <v>16</v>
      </c>
      <c r="C4" s="85"/>
      <c r="D4" s="86"/>
      <c r="E4" s="31">
        <f t="shared" ref="E4:P4" si="1">SUM(E5)</f>
        <v>746174000000</v>
      </c>
      <c r="F4" s="31">
        <f t="shared" si="1"/>
        <v>4568563867</v>
      </c>
      <c r="G4" s="31">
        <f t="shared" si="1"/>
        <v>194516725483</v>
      </c>
      <c r="H4" s="31">
        <f t="shared" si="1"/>
        <v>945259289350</v>
      </c>
      <c r="I4" s="32">
        <f t="shared" si="1"/>
        <v>10000000000</v>
      </c>
      <c r="J4" s="33">
        <f t="shared" si="1"/>
        <v>0</v>
      </c>
      <c r="K4" s="33">
        <f t="shared" si="1"/>
        <v>82000000000</v>
      </c>
      <c r="L4" s="34">
        <f t="shared" si="1"/>
        <v>92000000000</v>
      </c>
      <c r="M4" s="35">
        <f t="shared" si="1"/>
        <v>756174000000</v>
      </c>
      <c r="N4" s="36">
        <f t="shared" si="1"/>
        <v>4568563867</v>
      </c>
      <c r="O4" s="36">
        <f t="shared" si="1"/>
        <v>276516725483</v>
      </c>
      <c r="P4" s="36">
        <f t="shared" si="1"/>
        <v>1037259289350</v>
      </c>
      <c r="Q4" s="32">
        <f t="shared" ref="Q4:T67" si="2">M4*1.092</f>
        <v>825742008000.00012</v>
      </c>
      <c r="R4" s="33">
        <f t="shared" si="2"/>
        <v>4988871742.7639999</v>
      </c>
      <c r="S4" s="33">
        <f t="shared" si="2"/>
        <v>301956264227.43604</v>
      </c>
      <c r="T4" s="34">
        <f t="shared" si="2"/>
        <v>1132687143970.2002</v>
      </c>
      <c r="U4" s="36">
        <f>SUM(U5)</f>
        <v>901360000000</v>
      </c>
      <c r="V4" s="36">
        <f>SUM(V5)</f>
        <v>1106000000</v>
      </c>
      <c r="W4" s="36">
        <f>SUM(W5)</f>
        <v>135000000000</v>
      </c>
      <c r="X4" s="37">
        <f>SUM(X5)</f>
        <v>1037466000000</v>
      </c>
    </row>
    <row r="5" spans="1:25" ht="16.2" thickBot="1" x14ac:dyDescent="0.35">
      <c r="A5" s="87"/>
      <c r="B5" s="88"/>
      <c r="C5" s="89" t="s">
        <v>17</v>
      </c>
      <c r="D5" s="90" t="s">
        <v>401</v>
      </c>
      <c r="E5" s="42">
        <v>746174000000</v>
      </c>
      <c r="F5" s="43">
        <v>4568563867</v>
      </c>
      <c r="G5" s="43">
        <v>194516725483</v>
      </c>
      <c r="H5" s="43">
        <v>945259289350</v>
      </c>
      <c r="I5" s="44">
        <v>10000000000</v>
      </c>
      <c r="J5" s="45"/>
      <c r="K5" s="45">
        <v>82000000000</v>
      </c>
      <c r="L5" s="46">
        <f>I5+J5+K5</f>
        <v>92000000000</v>
      </c>
      <c r="M5" s="42">
        <f>E5+I5</f>
        <v>756174000000</v>
      </c>
      <c r="N5" s="43">
        <f t="shared" ref="N5:N68" si="3">F5+J5</f>
        <v>4568563867</v>
      </c>
      <c r="O5" s="43">
        <f t="shared" ref="O5:O68" si="4">K5+G5</f>
        <v>276516725483</v>
      </c>
      <c r="P5" s="43">
        <f t="shared" ref="P5:P68" si="5">H5+L5</f>
        <v>1037259289350</v>
      </c>
      <c r="Q5" s="44">
        <f t="shared" si="2"/>
        <v>825742008000.00012</v>
      </c>
      <c r="R5" s="45">
        <f t="shared" si="2"/>
        <v>4988871742.7639999</v>
      </c>
      <c r="S5" s="45">
        <f t="shared" si="2"/>
        <v>301956264227.43604</v>
      </c>
      <c r="T5" s="46">
        <f t="shared" si="2"/>
        <v>1132687143970.2002</v>
      </c>
      <c r="U5" s="47">
        <v>901360000000</v>
      </c>
      <c r="V5" s="47">
        <v>1106000000</v>
      </c>
      <c r="W5" s="47">
        <v>135000000000</v>
      </c>
      <c r="X5" s="48">
        <f>U5+V5+W5</f>
        <v>1037466000000</v>
      </c>
      <c r="Y5" s="83"/>
    </row>
    <row r="6" spans="1:25" s="96" customFormat="1" ht="29.4" x14ac:dyDescent="0.3">
      <c r="A6" s="92" t="s">
        <v>19</v>
      </c>
      <c r="B6" s="93" t="s">
        <v>20</v>
      </c>
      <c r="C6" s="94"/>
      <c r="D6" s="95"/>
      <c r="E6" s="31">
        <f t="shared" ref="E6:P6" si="6">SUM(E7:E12)</f>
        <v>1565291000000</v>
      </c>
      <c r="F6" s="31">
        <f t="shared" si="6"/>
        <v>6872725700</v>
      </c>
      <c r="G6" s="31">
        <f t="shared" si="6"/>
        <v>512468365404</v>
      </c>
      <c r="H6" s="31">
        <f t="shared" si="6"/>
        <v>2084632091104</v>
      </c>
      <c r="I6" s="51">
        <f t="shared" si="6"/>
        <v>319500000000</v>
      </c>
      <c r="J6" s="52">
        <f t="shared" si="6"/>
        <v>0</v>
      </c>
      <c r="K6" s="52">
        <f t="shared" si="6"/>
        <v>-27986379145</v>
      </c>
      <c r="L6" s="53">
        <f t="shared" si="6"/>
        <v>291513620855</v>
      </c>
      <c r="M6" s="54">
        <f t="shared" si="6"/>
        <v>1884791000000</v>
      </c>
      <c r="N6" s="31">
        <f t="shared" si="6"/>
        <v>6872725700</v>
      </c>
      <c r="O6" s="31">
        <f t="shared" si="6"/>
        <v>484481986259</v>
      </c>
      <c r="P6" s="31">
        <f t="shared" si="6"/>
        <v>2376145711959</v>
      </c>
      <c r="Q6" s="51">
        <f t="shared" si="2"/>
        <v>2058191772000.0002</v>
      </c>
      <c r="R6" s="52">
        <f t="shared" si="2"/>
        <v>7505016464.4000006</v>
      </c>
      <c r="S6" s="52">
        <f t="shared" si="2"/>
        <v>529054328994.82806</v>
      </c>
      <c r="T6" s="53">
        <f t="shared" si="2"/>
        <v>2594751117459.228</v>
      </c>
      <c r="U6" s="31">
        <f>SUM(U7:U12)</f>
        <v>1912003000000</v>
      </c>
      <c r="V6" s="31">
        <f>SUM(V7:V12)</f>
        <v>0</v>
      </c>
      <c r="W6" s="31">
        <f>SUM(W7:W12)</f>
        <v>470141926637</v>
      </c>
      <c r="X6" s="55">
        <f>SUM(X7:X12)</f>
        <v>2382144926637</v>
      </c>
      <c r="Y6" s="91"/>
    </row>
    <row r="7" spans="1:25" x14ac:dyDescent="0.3">
      <c r="A7" s="92"/>
      <c r="B7" s="93"/>
      <c r="C7" s="97" t="s">
        <v>21</v>
      </c>
      <c r="D7" s="98" t="s">
        <v>402</v>
      </c>
      <c r="E7" s="42">
        <v>607258000000</v>
      </c>
      <c r="F7" s="43">
        <v>599995030</v>
      </c>
      <c r="G7" s="43">
        <v>265785232950</v>
      </c>
      <c r="H7" s="43">
        <v>873643227980</v>
      </c>
      <c r="I7" s="44">
        <v>109500000000</v>
      </c>
      <c r="J7" s="45"/>
      <c r="K7" s="45">
        <v>-82986379145</v>
      </c>
      <c r="L7" s="46">
        <f t="shared" ref="L7:L12" si="7">I7+J7+K7</f>
        <v>26513620855</v>
      </c>
      <c r="M7" s="42">
        <f>E7+I7</f>
        <v>716758000000</v>
      </c>
      <c r="N7" s="43">
        <f t="shared" si="3"/>
        <v>599995030</v>
      </c>
      <c r="O7" s="43">
        <f t="shared" si="4"/>
        <v>182798853805</v>
      </c>
      <c r="P7" s="43">
        <f t="shared" si="5"/>
        <v>900156848835</v>
      </c>
      <c r="Q7" s="44">
        <f t="shared" si="2"/>
        <v>782699736000</v>
      </c>
      <c r="R7" s="45">
        <f t="shared" si="2"/>
        <v>655194572.75999999</v>
      </c>
      <c r="S7" s="45">
        <f t="shared" si="2"/>
        <v>199616348355.06003</v>
      </c>
      <c r="T7" s="46">
        <f t="shared" si="2"/>
        <v>982971278927.82007</v>
      </c>
      <c r="U7" s="43">
        <v>919052000000</v>
      </c>
      <c r="V7" s="43"/>
      <c r="W7" s="43">
        <v>248683124443</v>
      </c>
      <c r="X7" s="48">
        <f t="shared" ref="X7:X12" si="8">U7+V7+W7</f>
        <v>1167735124443</v>
      </c>
      <c r="Y7" s="96"/>
    </row>
    <row r="8" spans="1:25" ht="29.4" x14ac:dyDescent="0.3">
      <c r="A8" s="92"/>
      <c r="B8" s="93"/>
      <c r="C8" s="97" t="s">
        <v>23</v>
      </c>
      <c r="D8" s="98" t="s">
        <v>24</v>
      </c>
      <c r="E8" s="42">
        <v>35190000000</v>
      </c>
      <c r="F8" s="43">
        <v>17522815</v>
      </c>
      <c r="G8" s="43">
        <v>108769200000</v>
      </c>
      <c r="H8" s="43">
        <v>143976722815</v>
      </c>
      <c r="I8" s="44"/>
      <c r="J8" s="45"/>
      <c r="K8" s="45"/>
      <c r="L8" s="46">
        <f t="shared" si="7"/>
        <v>0</v>
      </c>
      <c r="M8" s="42">
        <f t="shared" ref="M8:N192" si="9">E8+I8</f>
        <v>35190000000</v>
      </c>
      <c r="N8" s="43">
        <f t="shared" si="3"/>
        <v>17522815</v>
      </c>
      <c r="O8" s="43">
        <f t="shared" si="4"/>
        <v>108769200000</v>
      </c>
      <c r="P8" s="43">
        <f t="shared" si="5"/>
        <v>143976722815</v>
      </c>
      <c r="Q8" s="44">
        <f t="shared" si="2"/>
        <v>38427480000</v>
      </c>
      <c r="R8" s="45">
        <f t="shared" si="2"/>
        <v>19134913.98</v>
      </c>
      <c r="S8" s="45">
        <f t="shared" si="2"/>
        <v>118775966400.00002</v>
      </c>
      <c r="T8" s="46">
        <f t="shared" si="2"/>
        <v>157222581313.98001</v>
      </c>
      <c r="U8" s="43">
        <v>38988000000</v>
      </c>
      <c r="V8" s="43"/>
      <c r="W8" s="43">
        <v>112035231656</v>
      </c>
      <c r="X8" s="48">
        <f t="shared" si="8"/>
        <v>151023231656</v>
      </c>
    </row>
    <row r="9" spans="1:25" x14ac:dyDescent="0.3">
      <c r="A9" s="92"/>
      <c r="B9" s="93"/>
      <c r="C9" s="97" t="s">
        <v>25</v>
      </c>
      <c r="D9" s="98" t="s">
        <v>26</v>
      </c>
      <c r="E9" s="42">
        <v>601525000000</v>
      </c>
      <c r="F9" s="43">
        <v>5997244590</v>
      </c>
      <c r="G9" s="43">
        <v>50204832454</v>
      </c>
      <c r="H9" s="43">
        <v>657727077044</v>
      </c>
      <c r="I9" s="44">
        <v>200000000000</v>
      </c>
      <c r="J9" s="45"/>
      <c r="K9" s="45"/>
      <c r="L9" s="46">
        <f t="shared" si="7"/>
        <v>200000000000</v>
      </c>
      <c r="M9" s="42">
        <f t="shared" si="9"/>
        <v>801525000000</v>
      </c>
      <c r="N9" s="43">
        <f t="shared" si="3"/>
        <v>5997244590</v>
      </c>
      <c r="O9" s="43">
        <f t="shared" si="4"/>
        <v>50204832454</v>
      </c>
      <c r="P9" s="43">
        <f t="shared" si="5"/>
        <v>857727077044</v>
      </c>
      <c r="Q9" s="44">
        <f t="shared" si="2"/>
        <v>875265300000.00012</v>
      </c>
      <c r="R9" s="45">
        <f t="shared" si="2"/>
        <v>6548991092.2800007</v>
      </c>
      <c r="S9" s="45">
        <f t="shared" si="2"/>
        <v>54823677039.768005</v>
      </c>
      <c r="T9" s="46">
        <f t="shared" si="2"/>
        <v>936637968132.0481</v>
      </c>
      <c r="U9" s="43">
        <v>554693000000</v>
      </c>
      <c r="V9" s="43"/>
      <c r="W9" s="43">
        <v>25586241893</v>
      </c>
      <c r="X9" s="48">
        <f t="shared" si="8"/>
        <v>580279241893</v>
      </c>
    </row>
    <row r="10" spans="1:25" x14ac:dyDescent="0.3">
      <c r="A10" s="92"/>
      <c r="B10" s="93"/>
      <c r="C10" s="97" t="s">
        <v>27</v>
      </c>
      <c r="D10" s="98" t="s">
        <v>403</v>
      </c>
      <c r="E10" s="42">
        <v>253068000000</v>
      </c>
      <c r="F10" s="43">
        <v>165291696</v>
      </c>
      <c r="G10" s="43">
        <v>2500000000</v>
      </c>
      <c r="H10" s="43">
        <v>255733291696</v>
      </c>
      <c r="I10" s="44">
        <v>10000000000</v>
      </c>
      <c r="J10" s="45"/>
      <c r="K10" s="45"/>
      <c r="L10" s="46">
        <f t="shared" si="7"/>
        <v>10000000000</v>
      </c>
      <c r="M10" s="42">
        <f t="shared" si="9"/>
        <v>263068000000</v>
      </c>
      <c r="N10" s="43">
        <f t="shared" si="3"/>
        <v>165291696</v>
      </c>
      <c r="O10" s="43">
        <f t="shared" si="4"/>
        <v>2500000000</v>
      </c>
      <c r="P10" s="43">
        <f t="shared" si="5"/>
        <v>265733291696</v>
      </c>
      <c r="Q10" s="44">
        <f t="shared" si="2"/>
        <v>287270256000</v>
      </c>
      <c r="R10" s="45">
        <f t="shared" si="2"/>
        <v>180498532.03200001</v>
      </c>
      <c r="S10" s="45">
        <f t="shared" si="2"/>
        <v>2730000000</v>
      </c>
      <c r="T10" s="46">
        <f t="shared" si="2"/>
        <v>290180754532.03204</v>
      </c>
      <c r="U10" s="43">
        <v>318203000000</v>
      </c>
      <c r="V10" s="43"/>
      <c r="W10" s="43">
        <v>2116977856</v>
      </c>
      <c r="X10" s="48">
        <f t="shared" si="8"/>
        <v>320319977856</v>
      </c>
    </row>
    <row r="11" spans="1:25" x14ac:dyDescent="0.3">
      <c r="A11" s="92"/>
      <c r="B11" s="93"/>
      <c r="C11" s="97" t="s">
        <v>29</v>
      </c>
      <c r="D11" s="98" t="s">
        <v>30</v>
      </c>
      <c r="E11" s="42">
        <v>6729000000</v>
      </c>
      <c r="F11" s="43">
        <v>29630952</v>
      </c>
      <c r="G11" s="43">
        <v>61000000000</v>
      </c>
      <c r="H11" s="43">
        <v>67758630952</v>
      </c>
      <c r="I11" s="44"/>
      <c r="J11" s="45"/>
      <c r="K11" s="45">
        <v>5000000000</v>
      </c>
      <c r="L11" s="46">
        <f t="shared" si="7"/>
        <v>5000000000</v>
      </c>
      <c r="M11" s="42">
        <f t="shared" si="9"/>
        <v>6729000000</v>
      </c>
      <c r="N11" s="43">
        <f t="shared" si="3"/>
        <v>29630952</v>
      </c>
      <c r="O11" s="43">
        <f t="shared" si="4"/>
        <v>66000000000</v>
      </c>
      <c r="P11" s="43">
        <f t="shared" si="5"/>
        <v>72758630952</v>
      </c>
      <c r="Q11" s="44">
        <f t="shared" si="2"/>
        <v>7348068000.000001</v>
      </c>
      <c r="R11" s="45">
        <f t="shared" si="2"/>
        <v>32356999.584000003</v>
      </c>
      <c r="S11" s="45">
        <f t="shared" si="2"/>
        <v>72072000000</v>
      </c>
      <c r="T11" s="46">
        <f t="shared" si="2"/>
        <v>79452424999.584</v>
      </c>
      <c r="U11" s="43">
        <v>11303000000</v>
      </c>
      <c r="V11" s="43"/>
      <c r="W11" s="43">
        <v>57248086775</v>
      </c>
      <c r="X11" s="48">
        <f t="shared" si="8"/>
        <v>68551086775</v>
      </c>
    </row>
    <row r="12" spans="1:25" ht="16.2" thickBot="1" x14ac:dyDescent="0.35">
      <c r="A12" s="87"/>
      <c r="B12" s="88"/>
      <c r="C12" s="89" t="s">
        <v>31</v>
      </c>
      <c r="D12" s="90" t="s">
        <v>404</v>
      </c>
      <c r="E12" s="42">
        <v>61521000000</v>
      </c>
      <c r="F12" s="43">
        <v>63040617</v>
      </c>
      <c r="G12" s="43">
        <v>24209100000</v>
      </c>
      <c r="H12" s="43">
        <v>85793140617</v>
      </c>
      <c r="I12" s="44"/>
      <c r="J12" s="45"/>
      <c r="K12" s="45">
        <v>50000000000</v>
      </c>
      <c r="L12" s="46">
        <f t="shared" si="7"/>
        <v>50000000000</v>
      </c>
      <c r="M12" s="42">
        <f t="shared" si="9"/>
        <v>61521000000</v>
      </c>
      <c r="N12" s="43">
        <f t="shared" si="3"/>
        <v>63040617</v>
      </c>
      <c r="O12" s="43">
        <f t="shared" si="4"/>
        <v>74209100000</v>
      </c>
      <c r="P12" s="43">
        <f t="shared" si="5"/>
        <v>135793140617</v>
      </c>
      <c r="Q12" s="44">
        <f t="shared" si="2"/>
        <v>67180932000.000008</v>
      </c>
      <c r="R12" s="45">
        <f t="shared" si="2"/>
        <v>68840353.763999999</v>
      </c>
      <c r="S12" s="45">
        <f t="shared" si="2"/>
        <v>81036337200</v>
      </c>
      <c r="T12" s="46">
        <f t="shared" si="2"/>
        <v>148286109553.76401</v>
      </c>
      <c r="U12" s="43">
        <v>69764000000</v>
      </c>
      <c r="V12" s="43"/>
      <c r="W12" s="43">
        <v>24472264014</v>
      </c>
      <c r="X12" s="48">
        <f t="shared" si="8"/>
        <v>94236264014</v>
      </c>
    </row>
    <row r="13" spans="1:25" s="96" customFormat="1" x14ac:dyDescent="0.3">
      <c r="A13" s="92" t="s">
        <v>33</v>
      </c>
      <c r="B13" s="93" t="s">
        <v>34</v>
      </c>
      <c r="C13" s="94"/>
      <c r="D13" s="95"/>
      <c r="E13" s="57">
        <f t="shared" ref="E13:P13" si="10">SUM(E14:E16)</f>
        <v>431391724435</v>
      </c>
      <c r="F13" s="57">
        <f t="shared" si="10"/>
        <v>13171158143</v>
      </c>
      <c r="G13" s="57">
        <f t="shared" si="10"/>
        <v>1468252269168</v>
      </c>
      <c r="H13" s="57">
        <f t="shared" si="10"/>
        <v>1912815151746</v>
      </c>
      <c r="I13" s="58">
        <f t="shared" si="10"/>
        <v>114300000000</v>
      </c>
      <c r="J13" s="59">
        <f t="shared" si="10"/>
        <v>0</v>
      </c>
      <c r="K13" s="59">
        <f t="shared" si="10"/>
        <v>-36052999571</v>
      </c>
      <c r="L13" s="60">
        <f t="shared" si="10"/>
        <v>78247000429</v>
      </c>
      <c r="M13" s="61">
        <f t="shared" si="10"/>
        <v>545691724435</v>
      </c>
      <c r="N13" s="57">
        <f t="shared" si="10"/>
        <v>13171158143</v>
      </c>
      <c r="O13" s="57">
        <f t="shared" si="10"/>
        <v>1432199269597</v>
      </c>
      <c r="P13" s="57">
        <f t="shared" si="10"/>
        <v>1991062152175</v>
      </c>
      <c r="Q13" s="51">
        <f t="shared" si="2"/>
        <v>595895363083.02002</v>
      </c>
      <c r="R13" s="52">
        <f t="shared" si="2"/>
        <v>14382904692.156</v>
      </c>
      <c r="S13" s="52">
        <f t="shared" si="2"/>
        <v>1563961602399.9241</v>
      </c>
      <c r="T13" s="53">
        <f t="shared" si="2"/>
        <v>2174239870175.1001</v>
      </c>
      <c r="U13" s="57">
        <f>SUM(U14:U16)</f>
        <v>509877262781</v>
      </c>
      <c r="V13" s="57">
        <f>SUM(V14:V16)</f>
        <v>0</v>
      </c>
      <c r="W13" s="57">
        <f>SUM(W14:W16)</f>
        <v>1544883221579</v>
      </c>
      <c r="X13" s="62">
        <f>SUM(X14:X16)</f>
        <v>2054760484360</v>
      </c>
      <c r="Y13" s="91"/>
    </row>
    <row r="14" spans="1:25" x14ac:dyDescent="0.3">
      <c r="A14" s="92"/>
      <c r="B14" s="93"/>
      <c r="C14" s="97" t="s">
        <v>35</v>
      </c>
      <c r="D14" s="98" t="s">
        <v>405</v>
      </c>
      <c r="E14" s="42">
        <v>111991876144</v>
      </c>
      <c r="F14" s="43">
        <v>10636769355</v>
      </c>
      <c r="G14" s="43">
        <v>1386637769168</v>
      </c>
      <c r="H14" s="43">
        <v>1509266414667</v>
      </c>
      <c r="I14" s="44"/>
      <c r="J14" s="45"/>
      <c r="K14" s="45">
        <v>-36052999571</v>
      </c>
      <c r="L14" s="46">
        <f>I14+J14+K14</f>
        <v>-36052999571</v>
      </c>
      <c r="M14" s="42">
        <f t="shared" si="9"/>
        <v>111991876144</v>
      </c>
      <c r="N14" s="43">
        <f t="shared" si="3"/>
        <v>10636769355</v>
      </c>
      <c r="O14" s="43">
        <f t="shared" si="4"/>
        <v>1350584769597</v>
      </c>
      <c r="P14" s="43">
        <f t="shared" si="5"/>
        <v>1473213415096</v>
      </c>
      <c r="Q14" s="44">
        <f t="shared" si="2"/>
        <v>122295128749.24802</v>
      </c>
      <c r="R14" s="45">
        <f t="shared" si="2"/>
        <v>11615352135.660002</v>
      </c>
      <c r="S14" s="45">
        <f t="shared" si="2"/>
        <v>1474838568399.9241</v>
      </c>
      <c r="T14" s="46">
        <f t="shared" si="2"/>
        <v>1608749049284.832</v>
      </c>
      <c r="U14" s="43">
        <v>128808300000</v>
      </c>
      <c r="V14" s="43"/>
      <c r="W14" s="43">
        <v>1444305317205</v>
      </c>
      <c r="X14" s="48">
        <f>U14+V14+W14</f>
        <v>1573113617205</v>
      </c>
      <c r="Y14" s="96"/>
    </row>
    <row r="15" spans="1:25" ht="29.4" x14ac:dyDescent="0.3">
      <c r="A15" s="92"/>
      <c r="B15" s="93"/>
      <c r="C15" s="97" t="s">
        <v>37</v>
      </c>
      <c r="D15" s="98" t="s">
        <v>406</v>
      </c>
      <c r="E15" s="42">
        <v>21931428291</v>
      </c>
      <c r="F15" s="43">
        <v>540174373</v>
      </c>
      <c r="G15" s="43">
        <v>51620000000</v>
      </c>
      <c r="H15" s="43">
        <v>74091602664</v>
      </c>
      <c r="I15" s="44"/>
      <c r="J15" s="45"/>
      <c r="K15" s="45"/>
      <c r="L15" s="46">
        <f>I15+J15+K15</f>
        <v>0</v>
      </c>
      <c r="M15" s="42">
        <f t="shared" si="9"/>
        <v>21931428291</v>
      </c>
      <c r="N15" s="43">
        <f t="shared" si="3"/>
        <v>540174373</v>
      </c>
      <c r="O15" s="43">
        <f t="shared" si="4"/>
        <v>51620000000</v>
      </c>
      <c r="P15" s="43">
        <f t="shared" si="5"/>
        <v>74091602664</v>
      </c>
      <c r="Q15" s="44">
        <f t="shared" si="2"/>
        <v>23949119693.772003</v>
      </c>
      <c r="R15" s="45">
        <f t="shared" si="2"/>
        <v>589870415.31599998</v>
      </c>
      <c r="S15" s="45">
        <f t="shared" si="2"/>
        <v>56369040000.000008</v>
      </c>
      <c r="T15" s="46">
        <f t="shared" si="2"/>
        <v>80908030109.088013</v>
      </c>
      <c r="U15" s="43">
        <v>25816000000</v>
      </c>
      <c r="V15" s="43"/>
      <c r="W15" s="43">
        <v>67545904374</v>
      </c>
      <c r="X15" s="48">
        <f>U15+V15+W15</f>
        <v>93361904374</v>
      </c>
    </row>
    <row r="16" spans="1:25" ht="16.2" thickBot="1" x14ac:dyDescent="0.35">
      <c r="A16" s="87"/>
      <c r="B16" s="88"/>
      <c r="C16" s="89" t="s">
        <v>39</v>
      </c>
      <c r="D16" s="90" t="s">
        <v>407</v>
      </c>
      <c r="E16" s="42">
        <v>297468420000</v>
      </c>
      <c r="F16" s="43">
        <v>1994214415</v>
      </c>
      <c r="G16" s="43">
        <v>29994500000</v>
      </c>
      <c r="H16" s="43">
        <v>329457134415</v>
      </c>
      <c r="I16" s="44">
        <v>114300000000</v>
      </c>
      <c r="J16" s="45"/>
      <c r="K16" s="45"/>
      <c r="L16" s="46">
        <f>I16+J16+K16</f>
        <v>114300000000</v>
      </c>
      <c r="M16" s="42">
        <f t="shared" si="9"/>
        <v>411768420000</v>
      </c>
      <c r="N16" s="43">
        <f t="shared" si="3"/>
        <v>1994214415</v>
      </c>
      <c r="O16" s="43">
        <f t="shared" si="4"/>
        <v>29994500000</v>
      </c>
      <c r="P16" s="43">
        <f t="shared" si="5"/>
        <v>443757134415</v>
      </c>
      <c r="Q16" s="44">
        <f t="shared" si="2"/>
        <v>449651114640.00006</v>
      </c>
      <c r="R16" s="45">
        <f t="shared" si="2"/>
        <v>2177682141.1800003</v>
      </c>
      <c r="S16" s="45">
        <f t="shared" si="2"/>
        <v>32753994000.000004</v>
      </c>
      <c r="T16" s="46">
        <f t="shared" si="2"/>
        <v>484582790781.18005</v>
      </c>
      <c r="U16" s="43">
        <v>355252962781</v>
      </c>
      <c r="V16" s="43"/>
      <c r="W16" s="43">
        <v>33032000000</v>
      </c>
      <c r="X16" s="48">
        <f>U16+V16+W16</f>
        <v>388284962781</v>
      </c>
    </row>
    <row r="17" spans="1:25" s="96" customFormat="1" x14ac:dyDescent="0.3">
      <c r="A17" s="92" t="s">
        <v>41</v>
      </c>
      <c r="B17" s="93" t="s">
        <v>408</v>
      </c>
      <c r="C17" s="94"/>
      <c r="D17" s="95"/>
      <c r="E17" s="57">
        <f t="shared" ref="E17:P17" si="11">SUM(E18:E20)</f>
        <v>215794000000</v>
      </c>
      <c r="F17" s="57">
        <f t="shared" si="11"/>
        <v>0</v>
      </c>
      <c r="G17" s="57">
        <f t="shared" si="11"/>
        <v>401531642159</v>
      </c>
      <c r="H17" s="57">
        <f t="shared" si="11"/>
        <v>617325642159</v>
      </c>
      <c r="I17" s="58">
        <f t="shared" si="11"/>
        <v>0</v>
      </c>
      <c r="J17" s="59">
        <f t="shared" si="11"/>
        <v>0</v>
      </c>
      <c r="K17" s="59">
        <f t="shared" si="11"/>
        <v>400000000000</v>
      </c>
      <c r="L17" s="60">
        <f t="shared" si="11"/>
        <v>400000000000</v>
      </c>
      <c r="M17" s="61">
        <f t="shared" si="11"/>
        <v>215794000000</v>
      </c>
      <c r="N17" s="57">
        <f t="shared" si="11"/>
        <v>0</v>
      </c>
      <c r="O17" s="57">
        <f t="shared" si="11"/>
        <v>801531642159</v>
      </c>
      <c r="P17" s="57">
        <f t="shared" si="11"/>
        <v>1017325642159</v>
      </c>
      <c r="Q17" s="51">
        <f t="shared" si="2"/>
        <v>235647048000.00003</v>
      </c>
      <c r="R17" s="52">
        <f t="shared" si="2"/>
        <v>0</v>
      </c>
      <c r="S17" s="52">
        <f t="shared" si="2"/>
        <v>875272553237.62805</v>
      </c>
      <c r="T17" s="53">
        <f t="shared" si="2"/>
        <v>1110919601237.6282</v>
      </c>
      <c r="U17" s="57">
        <f>SUM(U18:U20)</f>
        <v>246994000000</v>
      </c>
      <c r="V17" s="57">
        <f>SUM(V18:V20)</f>
        <v>0</v>
      </c>
      <c r="W17" s="57">
        <f>SUM(W18:W20)</f>
        <v>1372232285328</v>
      </c>
      <c r="X17" s="62">
        <f>SUM(X18:X20)</f>
        <v>1619226285328</v>
      </c>
      <c r="Y17" s="91"/>
    </row>
    <row r="18" spans="1:25" x14ac:dyDescent="0.3">
      <c r="A18" s="92"/>
      <c r="B18" s="93"/>
      <c r="C18" s="97" t="s">
        <v>43</v>
      </c>
      <c r="D18" s="98" t="s">
        <v>409</v>
      </c>
      <c r="E18" s="42">
        <v>120849000000</v>
      </c>
      <c r="F18" s="68"/>
      <c r="G18" s="43">
        <v>150546517480</v>
      </c>
      <c r="H18" s="43">
        <v>271395517480</v>
      </c>
      <c r="I18" s="44"/>
      <c r="J18" s="69"/>
      <c r="K18" s="45">
        <v>100000000000</v>
      </c>
      <c r="L18" s="46">
        <f>I18+J18+K18</f>
        <v>100000000000</v>
      </c>
      <c r="M18" s="42">
        <f t="shared" si="9"/>
        <v>120849000000</v>
      </c>
      <c r="N18" s="43">
        <f t="shared" si="3"/>
        <v>0</v>
      </c>
      <c r="O18" s="43">
        <f t="shared" si="4"/>
        <v>250546517480</v>
      </c>
      <c r="P18" s="43">
        <f t="shared" si="5"/>
        <v>371395517480</v>
      </c>
      <c r="Q18" s="44">
        <f t="shared" si="2"/>
        <v>131967108000.00002</v>
      </c>
      <c r="R18" s="45">
        <f t="shared" si="2"/>
        <v>0</v>
      </c>
      <c r="S18" s="45">
        <f t="shared" si="2"/>
        <v>273596797088.16003</v>
      </c>
      <c r="T18" s="46">
        <f t="shared" si="2"/>
        <v>405563905088.16003</v>
      </c>
      <c r="U18" s="43">
        <v>135419000000</v>
      </c>
      <c r="V18" s="43"/>
      <c r="W18" s="43">
        <v>408409048337</v>
      </c>
      <c r="X18" s="48">
        <f>U18+V18+W18</f>
        <v>543828048337</v>
      </c>
      <c r="Y18" s="96"/>
    </row>
    <row r="19" spans="1:25" x14ac:dyDescent="0.3">
      <c r="A19" s="92"/>
      <c r="B19" s="93"/>
      <c r="C19" s="97" t="s">
        <v>45</v>
      </c>
      <c r="D19" s="98" t="s">
        <v>46</v>
      </c>
      <c r="E19" s="42">
        <v>2914000000</v>
      </c>
      <c r="F19" s="43"/>
      <c r="G19" s="43">
        <v>24141000000</v>
      </c>
      <c r="H19" s="43">
        <v>27055000000</v>
      </c>
      <c r="I19" s="44"/>
      <c r="J19" s="45"/>
      <c r="K19" s="45"/>
      <c r="L19" s="46">
        <f>I19+J19+K19</f>
        <v>0</v>
      </c>
      <c r="M19" s="42">
        <f t="shared" si="9"/>
        <v>2914000000</v>
      </c>
      <c r="N19" s="43">
        <f t="shared" si="3"/>
        <v>0</v>
      </c>
      <c r="O19" s="43">
        <f t="shared" si="4"/>
        <v>24141000000</v>
      </c>
      <c r="P19" s="43">
        <f t="shared" si="5"/>
        <v>27055000000</v>
      </c>
      <c r="Q19" s="44">
        <f t="shared" si="2"/>
        <v>3182088000</v>
      </c>
      <c r="R19" s="45">
        <f t="shared" si="2"/>
        <v>0</v>
      </c>
      <c r="S19" s="45">
        <f t="shared" si="2"/>
        <v>26361972000.000004</v>
      </c>
      <c r="T19" s="46">
        <f t="shared" si="2"/>
        <v>29544060000.000004</v>
      </c>
      <c r="U19" s="43">
        <v>1061000000</v>
      </c>
      <c r="V19" s="43"/>
      <c r="W19" s="43">
        <v>15000000000</v>
      </c>
      <c r="X19" s="48">
        <f>U19+V19+W19</f>
        <v>16061000000</v>
      </c>
    </row>
    <row r="20" spans="1:25" ht="16.2" thickBot="1" x14ac:dyDescent="0.35">
      <c r="A20" s="87"/>
      <c r="B20" s="88"/>
      <c r="C20" s="89" t="s">
        <v>47</v>
      </c>
      <c r="D20" s="90" t="s">
        <v>410</v>
      </c>
      <c r="E20" s="42">
        <v>92031000000</v>
      </c>
      <c r="F20" s="43"/>
      <c r="G20" s="43">
        <v>226844124679</v>
      </c>
      <c r="H20" s="43">
        <v>318875124679</v>
      </c>
      <c r="I20" s="44"/>
      <c r="J20" s="45"/>
      <c r="K20" s="45">
        <v>300000000000</v>
      </c>
      <c r="L20" s="46">
        <f>I20+J20+K20</f>
        <v>300000000000</v>
      </c>
      <c r="M20" s="42">
        <f t="shared" si="9"/>
        <v>92031000000</v>
      </c>
      <c r="N20" s="43">
        <f t="shared" si="3"/>
        <v>0</v>
      </c>
      <c r="O20" s="43">
        <f t="shared" si="4"/>
        <v>526844124679</v>
      </c>
      <c r="P20" s="43">
        <f t="shared" si="5"/>
        <v>618875124679</v>
      </c>
      <c r="Q20" s="44">
        <f t="shared" si="2"/>
        <v>100497852000</v>
      </c>
      <c r="R20" s="45">
        <f t="shared" si="2"/>
        <v>0</v>
      </c>
      <c r="S20" s="45">
        <f t="shared" si="2"/>
        <v>575313784149.46802</v>
      </c>
      <c r="T20" s="46">
        <f t="shared" si="2"/>
        <v>675811636149.46802</v>
      </c>
      <c r="U20" s="43">
        <v>110514000000</v>
      </c>
      <c r="V20" s="43"/>
      <c r="W20" s="43">
        <v>948823236991</v>
      </c>
      <c r="X20" s="48">
        <f>U20+V20+W20</f>
        <v>1059337236991</v>
      </c>
    </row>
    <row r="21" spans="1:25" s="96" customFormat="1" x14ac:dyDescent="0.3">
      <c r="A21" s="92" t="s">
        <v>49</v>
      </c>
      <c r="B21" s="93" t="s">
        <v>411</v>
      </c>
      <c r="C21" s="94"/>
      <c r="D21" s="95"/>
      <c r="E21" s="57">
        <f t="shared" ref="E21:P21" si="12">SUM(E22:E23)</f>
        <v>150302151241</v>
      </c>
      <c r="F21" s="57">
        <f t="shared" si="12"/>
        <v>53941650</v>
      </c>
      <c r="G21" s="57">
        <f t="shared" si="12"/>
        <v>260343069063</v>
      </c>
      <c r="H21" s="57">
        <f t="shared" si="12"/>
        <v>410699161954</v>
      </c>
      <c r="I21" s="58">
        <f t="shared" si="12"/>
        <v>0</v>
      </c>
      <c r="J21" s="59">
        <f t="shared" si="12"/>
        <v>0</v>
      </c>
      <c r="K21" s="59">
        <f t="shared" si="12"/>
        <v>32000000000</v>
      </c>
      <c r="L21" s="60">
        <f t="shared" si="12"/>
        <v>32000000000</v>
      </c>
      <c r="M21" s="61">
        <f t="shared" si="12"/>
        <v>150302151241</v>
      </c>
      <c r="N21" s="57">
        <f t="shared" si="12"/>
        <v>53941650</v>
      </c>
      <c r="O21" s="57">
        <f t="shared" si="12"/>
        <v>292343069063</v>
      </c>
      <c r="P21" s="57">
        <f t="shared" si="12"/>
        <v>442699161954</v>
      </c>
      <c r="Q21" s="51">
        <f t="shared" si="2"/>
        <v>164129949155.172</v>
      </c>
      <c r="R21" s="52">
        <f t="shared" si="2"/>
        <v>58904281.800000004</v>
      </c>
      <c r="S21" s="52">
        <f t="shared" si="2"/>
        <v>319238631416.79602</v>
      </c>
      <c r="T21" s="53">
        <f t="shared" si="2"/>
        <v>483427484853.76807</v>
      </c>
      <c r="U21" s="57">
        <f>SUM(U22:U23)</f>
        <v>172494694402</v>
      </c>
      <c r="V21" s="57">
        <f>SUM(V22:V23)</f>
        <v>0</v>
      </c>
      <c r="W21" s="57">
        <f>SUM(W22:W23)</f>
        <v>269350245923</v>
      </c>
      <c r="X21" s="62">
        <f>SUM(X22:X23)</f>
        <v>441844940325</v>
      </c>
      <c r="Y21" s="91"/>
    </row>
    <row r="22" spans="1:25" x14ac:dyDescent="0.3">
      <c r="A22" s="92"/>
      <c r="B22" s="93"/>
      <c r="C22" s="97" t="s">
        <v>51</v>
      </c>
      <c r="D22" s="98" t="s">
        <v>412</v>
      </c>
      <c r="E22" s="42">
        <v>28933928030</v>
      </c>
      <c r="F22" s="43"/>
      <c r="G22" s="43">
        <v>19802547553</v>
      </c>
      <c r="H22" s="43">
        <v>48736475583</v>
      </c>
      <c r="I22" s="44"/>
      <c r="J22" s="45"/>
      <c r="K22" s="45"/>
      <c r="L22" s="46">
        <f>I22+J22+K22</f>
        <v>0</v>
      </c>
      <c r="M22" s="42">
        <f t="shared" si="9"/>
        <v>28933928030</v>
      </c>
      <c r="N22" s="43">
        <f t="shared" si="3"/>
        <v>0</v>
      </c>
      <c r="O22" s="43">
        <f t="shared" si="4"/>
        <v>19802547553</v>
      </c>
      <c r="P22" s="43">
        <f t="shared" si="5"/>
        <v>48736475583</v>
      </c>
      <c r="Q22" s="44">
        <f t="shared" si="2"/>
        <v>31595849408.760002</v>
      </c>
      <c r="R22" s="45">
        <f t="shared" si="2"/>
        <v>0</v>
      </c>
      <c r="S22" s="45">
        <f t="shared" si="2"/>
        <v>21624381927.876003</v>
      </c>
      <c r="T22" s="46">
        <f t="shared" si="2"/>
        <v>53220231336.636002</v>
      </c>
      <c r="U22" s="43">
        <v>33771723785</v>
      </c>
      <c r="V22" s="43"/>
      <c r="W22" s="43">
        <v>16760427248</v>
      </c>
      <c r="X22" s="48">
        <f>U22+V22+W22</f>
        <v>50532151033</v>
      </c>
      <c r="Y22" s="96"/>
    </row>
    <row r="23" spans="1:25" ht="16.2" thickBot="1" x14ac:dyDescent="0.35">
      <c r="A23" s="87"/>
      <c r="B23" s="88"/>
      <c r="C23" s="89" t="s">
        <v>53</v>
      </c>
      <c r="D23" s="90" t="s">
        <v>413</v>
      </c>
      <c r="E23" s="42">
        <v>121368223211</v>
      </c>
      <c r="F23" s="43">
        <v>53941650</v>
      </c>
      <c r="G23" s="43">
        <v>240540521510</v>
      </c>
      <c r="H23" s="43">
        <v>361962686371</v>
      </c>
      <c r="I23" s="44"/>
      <c r="J23" s="45"/>
      <c r="K23" s="45">
        <v>32000000000</v>
      </c>
      <c r="L23" s="46">
        <f>I23+J23+K23</f>
        <v>32000000000</v>
      </c>
      <c r="M23" s="42">
        <f t="shared" si="9"/>
        <v>121368223211</v>
      </c>
      <c r="N23" s="43">
        <f t="shared" si="3"/>
        <v>53941650</v>
      </c>
      <c r="O23" s="43">
        <f t="shared" si="4"/>
        <v>272540521510</v>
      </c>
      <c r="P23" s="43">
        <f t="shared" si="5"/>
        <v>393962686371</v>
      </c>
      <c r="Q23" s="44">
        <f t="shared" si="2"/>
        <v>132534099746.412</v>
      </c>
      <c r="R23" s="45">
        <f t="shared" si="2"/>
        <v>58904281.800000004</v>
      </c>
      <c r="S23" s="45">
        <f t="shared" si="2"/>
        <v>297614249488.92004</v>
      </c>
      <c r="T23" s="46">
        <f t="shared" si="2"/>
        <v>430207253517.13202</v>
      </c>
      <c r="U23" s="43">
        <v>138722970617</v>
      </c>
      <c r="V23" s="43"/>
      <c r="W23" s="43">
        <v>252589818675</v>
      </c>
      <c r="X23" s="48">
        <f>U23+V23+W23</f>
        <v>391312789292</v>
      </c>
    </row>
    <row r="24" spans="1:25" s="96" customFormat="1" x14ac:dyDescent="0.3">
      <c r="A24" s="99" t="s">
        <v>57</v>
      </c>
      <c r="B24" s="100" t="s">
        <v>58</v>
      </c>
      <c r="C24" s="101"/>
      <c r="D24" s="102"/>
      <c r="E24" s="57">
        <f t="shared" ref="E24:P24" si="13">SUM(E25:E27)</f>
        <v>1366219000000</v>
      </c>
      <c r="F24" s="57">
        <f t="shared" si="13"/>
        <v>4204904334</v>
      </c>
      <c r="G24" s="57">
        <f t="shared" si="13"/>
        <v>108391293235</v>
      </c>
      <c r="H24" s="57">
        <f t="shared" si="13"/>
        <v>1478815197569</v>
      </c>
      <c r="I24" s="58">
        <f t="shared" si="13"/>
        <v>0</v>
      </c>
      <c r="J24" s="59">
        <f t="shared" si="13"/>
        <v>0</v>
      </c>
      <c r="K24" s="59">
        <f t="shared" si="13"/>
        <v>10000000000</v>
      </c>
      <c r="L24" s="60">
        <f t="shared" si="13"/>
        <v>10000000000</v>
      </c>
      <c r="M24" s="61">
        <f t="shared" si="13"/>
        <v>1366219000000</v>
      </c>
      <c r="N24" s="57">
        <f t="shared" si="13"/>
        <v>4204904334</v>
      </c>
      <c r="O24" s="57">
        <f t="shared" si="13"/>
        <v>118391293235</v>
      </c>
      <c r="P24" s="57">
        <f t="shared" si="13"/>
        <v>1488815197569</v>
      </c>
      <c r="Q24" s="51">
        <f t="shared" si="2"/>
        <v>1491911148000</v>
      </c>
      <c r="R24" s="52">
        <f t="shared" si="2"/>
        <v>4591755532.7280006</v>
      </c>
      <c r="S24" s="52">
        <f t="shared" si="2"/>
        <v>129283292212.62001</v>
      </c>
      <c r="T24" s="53">
        <f t="shared" si="2"/>
        <v>1625786195745.3481</v>
      </c>
      <c r="U24" s="57">
        <f>SUM(U25:U27)</f>
        <v>1599734000000</v>
      </c>
      <c r="V24" s="57">
        <f>SUM(V25:V27)</f>
        <v>0</v>
      </c>
      <c r="W24" s="57">
        <f>SUM(W25:W27)</f>
        <v>115949623725</v>
      </c>
      <c r="X24" s="62">
        <f>SUM(X25:X27)</f>
        <v>1715683623725</v>
      </c>
      <c r="Y24" s="91"/>
    </row>
    <row r="25" spans="1:25" x14ac:dyDescent="0.3">
      <c r="A25" s="92"/>
      <c r="B25" s="93"/>
      <c r="C25" s="97" t="s">
        <v>59</v>
      </c>
      <c r="D25" s="98" t="s">
        <v>60</v>
      </c>
      <c r="E25" s="42">
        <v>565945000000</v>
      </c>
      <c r="F25" s="43">
        <v>502337015</v>
      </c>
      <c r="G25" s="43"/>
      <c r="H25" s="43">
        <v>566447337015</v>
      </c>
      <c r="I25" s="44"/>
      <c r="J25" s="45"/>
      <c r="K25" s="45"/>
      <c r="L25" s="46">
        <f>I25+J25+K25</f>
        <v>0</v>
      </c>
      <c r="M25" s="42">
        <f>E25+I25</f>
        <v>565945000000</v>
      </c>
      <c r="N25" s="43">
        <f t="shared" si="3"/>
        <v>502337015</v>
      </c>
      <c r="O25" s="43">
        <f t="shared" si="4"/>
        <v>0</v>
      </c>
      <c r="P25" s="43">
        <f t="shared" si="5"/>
        <v>566447337015</v>
      </c>
      <c r="Q25" s="44">
        <f t="shared" si="2"/>
        <v>618011940000</v>
      </c>
      <c r="R25" s="45">
        <f t="shared" si="2"/>
        <v>548552020.38</v>
      </c>
      <c r="S25" s="45">
        <f t="shared" si="2"/>
        <v>0</v>
      </c>
      <c r="T25" s="46">
        <f t="shared" si="2"/>
        <v>618560492020.38</v>
      </c>
      <c r="U25" s="43">
        <v>703351000000</v>
      </c>
      <c r="V25" s="43"/>
      <c r="W25" s="43"/>
      <c r="X25" s="48">
        <f>U25+V25+W25</f>
        <v>703351000000</v>
      </c>
      <c r="Y25" s="96"/>
    </row>
    <row r="26" spans="1:25" x14ac:dyDescent="0.3">
      <c r="A26" s="92"/>
      <c r="B26" s="93"/>
      <c r="C26" s="97" t="s">
        <v>61</v>
      </c>
      <c r="D26" s="98" t="s">
        <v>62</v>
      </c>
      <c r="E26" s="42">
        <v>650243000000</v>
      </c>
      <c r="F26" s="43">
        <v>3232793001</v>
      </c>
      <c r="G26" s="43">
        <v>61361024492</v>
      </c>
      <c r="H26" s="43">
        <v>714836817493</v>
      </c>
      <c r="I26" s="44"/>
      <c r="J26" s="45"/>
      <c r="K26" s="45"/>
      <c r="L26" s="46">
        <f>I26+J26+K26</f>
        <v>0</v>
      </c>
      <c r="M26" s="42">
        <f>E26+I26</f>
        <v>650243000000</v>
      </c>
      <c r="N26" s="43">
        <f t="shared" si="3"/>
        <v>3232793001</v>
      </c>
      <c r="O26" s="43">
        <f t="shared" si="4"/>
        <v>61361024492</v>
      </c>
      <c r="P26" s="43">
        <f t="shared" si="5"/>
        <v>714836817493</v>
      </c>
      <c r="Q26" s="44">
        <f t="shared" si="2"/>
        <v>710065356000</v>
      </c>
      <c r="R26" s="45">
        <f t="shared" si="2"/>
        <v>3530209957.0920005</v>
      </c>
      <c r="S26" s="45">
        <f t="shared" si="2"/>
        <v>67006238745.264008</v>
      </c>
      <c r="T26" s="46">
        <f t="shared" si="2"/>
        <v>780601804702.35608</v>
      </c>
      <c r="U26" s="43">
        <v>730146000000</v>
      </c>
      <c r="V26" s="43"/>
      <c r="W26" s="43">
        <v>72353303177</v>
      </c>
      <c r="X26" s="48">
        <f>U26+V26+W26</f>
        <v>802499303177</v>
      </c>
    </row>
    <row r="27" spans="1:25" ht="16.2" thickBot="1" x14ac:dyDescent="0.35">
      <c r="A27" s="87"/>
      <c r="B27" s="88"/>
      <c r="C27" s="89" t="s">
        <v>63</v>
      </c>
      <c r="D27" s="90" t="s">
        <v>414</v>
      </c>
      <c r="E27" s="42">
        <v>150031000000</v>
      </c>
      <c r="F27" s="43">
        <v>469774318</v>
      </c>
      <c r="G27" s="43">
        <v>47030268743</v>
      </c>
      <c r="H27" s="43">
        <v>197531043061</v>
      </c>
      <c r="I27" s="44"/>
      <c r="J27" s="45"/>
      <c r="K27" s="45">
        <v>10000000000</v>
      </c>
      <c r="L27" s="46">
        <f>I27+J27+K27</f>
        <v>10000000000</v>
      </c>
      <c r="M27" s="42">
        <f t="shared" si="9"/>
        <v>150031000000</v>
      </c>
      <c r="N27" s="43">
        <f t="shared" si="3"/>
        <v>469774318</v>
      </c>
      <c r="O27" s="43">
        <f t="shared" si="4"/>
        <v>57030268743</v>
      </c>
      <c r="P27" s="43">
        <f t="shared" si="5"/>
        <v>207531043061</v>
      </c>
      <c r="Q27" s="44">
        <f t="shared" si="2"/>
        <v>163833852000</v>
      </c>
      <c r="R27" s="45">
        <f t="shared" si="2"/>
        <v>512993555.25600004</v>
      </c>
      <c r="S27" s="45">
        <f t="shared" si="2"/>
        <v>62277053467.356003</v>
      </c>
      <c r="T27" s="46">
        <f t="shared" si="2"/>
        <v>226623899022.61203</v>
      </c>
      <c r="U27" s="43">
        <v>166237000000</v>
      </c>
      <c r="V27" s="43"/>
      <c r="W27" s="43">
        <v>43596320548</v>
      </c>
      <c r="X27" s="48">
        <f>U27+V27+W27</f>
        <v>209833320548</v>
      </c>
    </row>
    <row r="28" spans="1:25" s="96" customFormat="1" x14ac:dyDescent="0.3">
      <c r="A28" s="92" t="s">
        <v>65</v>
      </c>
      <c r="B28" s="93" t="s">
        <v>415</v>
      </c>
      <c r="C28" s="94"/>
      <c r="D28" s="95"/>
      <c r="E28" s="57">
        <f t="shared" ref="E28:P28" si="14">SUM(E29:E33)</f>
        <v>3623971300000</v>
      </c>
      <c r="F28" s="57">
        <f t="shared" si="14"/>
        <v>91450919959</v>
      </c>
      <c r="G28" s="57">
        <f t="shared" si="14"/>
        <v>520801724312</v>
      </c>
      <c r="H28" s="57">
        <f t="shared" si="14"/>
        <v>4236223944271</v>
      </c>
      <c r="I28" s="58">
        <f t="shared" si="14"/>
        <v>186711000000</v>
      </c>
      <c r="J28" s="59">
        <f t="shared" si="14"/>
        <v>0</v>
      </c>
      <c r="K28" s="59">
        <f t="shared" si="14"/>
        <v>21300000000</v>
      </c>
      <c r="L28" s="60">
        <f t="shared" si="14"/>
        <v>208011000000</v>
      </c>
      <c r="M28" s="61">
        <f t="shared" si="14"/>
        <v>3810682300000</v>
      </c>
      <c r="N28" s="57">
        <f t="shared" si="14"/>
        <v>91450919959</v>
      </c>
      <c r="O28" s="57">
        <f t="shared" si="14"/>
        <v>542101724312</v>
      </c>
      <c r="P28" s="57">
        <f t="shared" si="14"/>
        <v>4444234944271</v>
      </c>
      <c r="Q28" s="51">
        <f t="shared" si="2"/>
        <v>4161265071600.0005</v>
      </c>
      <c r="R28" s="52">
        <f t="shared" si="2"/>
        <v>99864404595.228012</v>
      </c>
      <c r="S28" s="52">
        <f t="shared" si="2"/>
        <v>591975082948.7041</v>
      </c>
      <c r="T28" s="53">
        <f t="shared" si="2"/>
        <v>4853104559143.9326</v>
      </c>
      <c r="U28" s="57">
        <f>SUM(U29:U33)</f>
        <v>4298142676000</v>
      </c>
      <c r="V28" s="57">
        <f>SUM(V29:V33)</f>
        <v>0</v>
      </c>
      <c r="W28" s="57">
        <f>SUM(W29:W33)</f>
        <v>735242872615</v>
      </c>
      <c r="X28" s="62">
        <f>SUM(X29:X33)</f>
        <v>5033385548615</v>
      </c>
      <c r="Y28" s="91"/>
    </row>
    <row r="29" spans="1:25" x14ac:dyDescent="0.3">
      <c r="A29" s="92"/>
      <c r="B29" s="93"/>
      <c r="C29" s="97" t="s">
        <v>67</v>
      </c>
      <c r="D29" s="98" t="s">
        <v>68</v>
      </c>
      <c r="E29" s="42">
        <v>133464500000</v>
      </c>
      <c r="F29" s="43">
        <v>588595702</v>
      </c>
      <c r="G29" s="43">
        <v>57811964844</v>
      </c>
      <c r="H29" s="43">
        <v>191865060546</v>
      </c>
      <c r="I29" s="44"/>
      <c r="J29" s="45"/>
      <c r="K29" s="45">
        <v>7300000000</v>
      </c>
      <c r="L29" s="46">
        <f>I29+J29+K29</f>
        <v>7300000000</v>
      </c>
      <c r="M29" s="42">
        <f t="shared" si="9"/>
        <v>133464500000</v>
      </c>
      <c r="N29" s="43">
        <f t="shared" si="3"/>
        <v>588595702</v>
      </c>
      <c r="O29" s="43">
        <f t="shared" si="4"/>
        <v>65111964844</v>
      </c>
      <c r="P29" s="43">
        <f t="shared" si="5"/>
        <v>199165060546</v>
      </c>
      <c r="Q29" s="44">
        <f t="shared" si="2"/>
        <v>145743234000</v>
      </c>
      <c r="R29" s="45">
        <f t="shared" si="2"/>
        <v>642746506.58399999</v>
      </c>
      <c r="S29" s="45">
        <f t="shared" si="2"/>
        <v>71102265609.64801</v>
      </c>
      <c r="T29" s="46">
        <f t="shared" si="2"/>
        <v>217488246116.23203</v>
      </c>
      <c r="U29" s="43">
        <v>137445969000</v>
      </c>
      <c r="V29" s="43"/>
      <c r="W29" s="43">
        <v>63041027979</v>
      </c>
      <c r="X29" s="48">
        <f>U29+V29+W29</f>
        <v>200486996979</v>
      </c>
      <c r="Y29" s="96"/>
    </row>
    <row r="30" spans="1:25" x14ac:dyDescent="0.3">
      <c r="A30" s="92"/>
      <c r="B30" s="93"/>
      <c r="C30" s="97" t="s">
        <v>69</v>
      </c>
      <c r="D30" s="98" t="s">
        <v>70</v>
      </c>
      <c r="E30" s="42">
        <v>626310700000</v>
      </c>
      <c r="F30" s="43">
        <v>11253600799</v>
      </c>
      <c r="G30" s="43">
        <v>154485977825</v>
      </c>
      <c r="H30" s="43">
        <v>792050278624</v>
      </c>
      <c r="I30" s="44">
        <v>186711000000</v>
      </c>
      <c r="J30" s="45"/>
      <c r="K30" s="45">
        <v>14000000000</v>
      </c>
      <c r="L30" s="46">
        <f>I30+J30+K30</f>
        <v>200711000000</v>
      </c>
      <c r="M30" s="42">
        <f t="shared" si="9"/>
        <v>813021700000</v>
      </c>
      <c r="N30" s="43">
        <f t="shared" si="3"/>
        <v>11253600799</v>
      </c>
      <c r="O30" s="43">
        <f t="shared" si="4"/>
        <v>168485977825</v>
      </c>
      <c r="P30" s="43">
        <f t="shared" si="5"/>
        <v>992761278624</v>
      </c>
      <c r="Q30" s="44">
        <f t="shared" si="2"/>
        <v>887819696400.00012</v>
      </c>
      <c r="R30" s="45">
        <f t="shared" si="2"/>
        <v>12288932072.508001</v>
      </c>
      <c r="S30" s="45">
        <f t="shared" si="2"/>
        <v>183986687784.90002</v>
      </c>
      <c r="T30" s="46">
        <f t="shared" si="2"/>
        <v>1084095316257.4081</v>
      </c>
      <c r="U30" s="43">
        <v>682283800000</v>
      </c>
      <c r="V30" s="43"/>
      <c r="W30" s="43">
        <v>153838844636</v>
      </c>
      <c r="X30" s="48">
        <f>U30+V30+W30</f>
        <v>836122644636</v>
      </c>
    </row>
    <row r="31" spans="1:25" x14ac:dyDescent="0.3">
      <c r="A31" s="92"/>
      <c r="B31" s="93"/>
      <c r="C31" s="97" t="s">
        <v>71</v>
      </c>
      <c r="D31" s="98" t="s">
        <v>72</v>
      </c>
      <c r="E31" s="42">
        <v>1603888500000</v>
      </c>
      <c r="F31" s="43">
        <v>79608723458</v>
      </c>
      <c r="G31" s="43">
        <v>3000000000</v>
      </c>
      <c r="H31" s="43">
        <v>1686497223458</v>
      </c>
      <c r="I31" s="44"/>
      <c r="J31" s="45"/>
      <c r="K31" s="45"/>
      <c r="L31" s="46">
        <f>I31+J31+K31</f>
        <v>0</v>
      </c>
      <c r="M31" s="42">
        <f t="shared" si="9"/>
        <v>1603888500000</v>
      </c>
      <c r="N31" s="43">
        <f t="shared" si="3"/>
        <v>79608723458</v>
      </c>
      <c r="O31" s="43">
        <f t="shared" si="4"/>
        <v>3000000000</v>
      </c>
      <c r="P31" s="43">
        <f t="shared" si="5"/>
        <v>1686497223458</v>
      </c>
      <c r="Q31" s="44">
        <f t="shared" si="2"/>
        <v>1751446242000.0002</v>
      </c>
      <c r="R31" s="45">
        <f t="shared" si="2"/>
        <v>86932726016.136002</v>
      </c>
      <c r="S31" s="45">
        <f t="shared" si="2"/>
        <v>3276000000.0000005</v>
      </c>
      <c r="T31" s="46">
        <f t="shared" si="2"/>
        <v>1841654968016.1362</v>
      </c>
      <c r="U31" s="43">
        <v>1932451007000</v>
      </c>
      <c r="V31" s="43"/>
      <c r="W31" s="43">
        <v>4000000000</v>
      </c>
      <c r="X31" s="48">
        <f>U31+V31+W31</f>
        <v>1936451007000</v>
      </c>
    </row>
    <row r="32" spans="1:25" ht="29.4" x14ac:dyDescent="0.3">
      <c r="A32" s="92"/>
      <c r="B32" s="93"/>
      <c r="C32" s="97" t="s">
        <v>73</v>
      </c>
      <c r="D32" s="98" t="s">
        <v>416</v>
      </c>
      <c r="E32" s="42">
        <v>103450100000</v>
      </c>
      <c r="F32" s="43"/>
      <c r="G32" s="43">
        <v>15026550000</v>
      </c>
      <c r="H32" s="43">
        <v>118476650000</v>
      </c>
      <c r="I32" s="44"/>
      <c r="J32" s="45"/>
      <c r="K32" s="45"/>
      <c r="L32" s="46">
        <f>I32+J32+K32</f>
        <v>0</v>
      </c>
      <c r="M32" s="42">
        <f t="shared" si="9"/>
        <v>103450100000</v>
      </c>
      <c r="N32" s="43">
        <f t="shared" si="3"/>
        <v>0</v>
      </c>
      <c r="O32" s="43">
        <f t="shared" si="4"/>
        <v>15026550000</v>
      </c>
      <c r="P32" s="43">
        <f t="shared" si="5"/>
        <v>118476650000</v>
      </c>
      <c r="Q32" s="44">
        <f t="shared" si="2"/>
        <v>112967509200.00002</v>
      </c>
      <c r="R32" s="45">
        <f t="shared" si="2"/>
        <v>0</v>
      </c>
      <c r="S32" s="45">
        <f t="shared" si="2"/>
        <v>16408992600.000002</v>
      </c>
      <c r="T32" s="46">
        <f t="shared" si="2"/>
        <v>129376501800.00002</v>
      </c>
      <c r="U32" s="43">
        <v>121052300000</v>
      </c>
      <c r="V32" s="43"/>
      <c r="W32" s="43">
        <v>15477000000</v>
      </c>
      <c r="X32" s="48">
        <f>U32+V32+W32</f>
        <v>136529300000</v>
      </c>
    </row>
    <row r="33" spans="1:25" ht="16.2" thickBot="1" x14ac:dyDescent="0.35">
      <c r="A33" s="87"/>
      <c r="B33" s="88"/>
      <c r="C33" s="89" t="s">
        <v>75</v>
      </c>
      <c r="D33" s="90" t="s">
        <v>76</v>
      </c>
      <c r="E33" s="42">
        <v>1156857500000</v>
      </c>
      <c r="F33" s="43"/>
      <c r="G33" s="43">
        <v>290477231643</v>
      </c>
      <c r="H33" s="43">
        <v>1447334731643</v>
      </c>
      <c r="I33" s="44"/>
      <c r="J33" s="45"/>
      <c r="K33" s="45"/>
      <c r="L33" s="46">
        <f>I33+J33+K33</f>
        <v>0</v>
      </c>
      <c r="M33" s="42">
        <f t="shared" si="9"/>
        <v>1156857500000</v>
      </c>
      <c r="N33" s="43">
        <f t="shared" si="3"/>
        <v>0</v>
      </c>
      <c r="O33" s="43">
        <f t="shared" si="4"/>
        <v>290477231643</v>
      </c>
      <c r="P33" s="43">
        <f t="shared" si="5"/>
        <v>1447334731643</v>
      </c>
      <c r="Q33" s="44">
        <f t="shared" si="2"/>
        <v>1263288390000</v>
      </c>
      <c r="R33" s="45">
        <f t="shared" si="2"/>
        <v>0</v>
      </c>
      <c r="S33" s="45">
        <f t="shared" si="2"/>
        <v>317201136954.15601</v>
      </c>
      <c r="T33" s="46">
        <f t="shared" si="2"/>
        <v>1580489526954.156</v>
      </c>
      <c r="U33" s="43">
        <v>1424909600000</v>
      </c>
      <c r="V33" s="43"/>
      <c r="W33" s="43">
        <v>498886000000</v>
      </c>
      <c r="X33" s="48">
        <f>U33+V33+W33</f>
        <v>1923795600000</v>
      </c>
    </row>
    <row r="34" spans="1:25" s="96" customFormat="1" x14ac:dyDescent="0.3">
      <c r="A34" s="99" t="s">
        <v>77</v>
      </c>
      <c r="B34" s="100" t="s">
        <v>78</v>
      </c>
      <c r="C34" s="101"/>
      <c r="D34" s="102"/>
      <c r="E34" s="57">
        <f t="shared" ref="E34:P34" si="15">SUM(E35:E42)</f>
        <v>43217449589218</v>
      </c>
      <c r="F34" s="57">
        <f t="shared" si="15"/>
        <v>21806234045</v>
      </c>
      <c r="G34" s="57">
        <f t="shared" si="15"/>
        <v>9726064728748</v>
      </c>
      <c r="H34" s="57">
        <f t="shared" si="15"/>
        <v>52965320552011</v>
      </c>
      <c r="I34" s="58">
        <f t="shared" si="15"/>
        <v>746119000000</v>
      </c>
      <c r="J34" s="59">
        <f t="shared" si="15"/>
        <v>0</v>
      </c>
      <c r="K34" s="59">
        <f t="shared" si="15"/>
        <v>549052999571</v>
      </c>
      <c r="L34" s="60">
        <f t="shared" si="15"/>
        <v>1295171999571</v>
      </c>
      <c r="M34" s="61">
        <f t="shared" si="15"/>
        <v>43963568589218</v>
      </c>
      <c r="N34" s="57">
        <f t="shared" si="15"/>
        <v>21806234045</v>
      </c>
      <c r="O34" s="57">
        <f t="shared" si="15"/>
        <v>10275117728319</v>
      </c>
      <c r="P34" s="57">
        <f t="shared" si="15"/>
        <v>54260492551582</v>
      </c>
      <c r="Q34" s="51">
        <f t="shared" si="2"/>
        <v>48008216899426.063</v>
      </c>
      <c r="R34" s="52">
        <f t="shared" si="2"/>
        <v>23812407577.140003</v>
      </c>
      <c r="S34" s="52">
        <f t="shared" si="2"/>
        <v>11220428559324.35</v>
      </c>
      <c r="T34" s="53">
        <f t="shared" si="2"/>
        <v>59252457866327.547</v>
      </c>
      <c r="U34" s="57">
        <f>SUM(U35:U42)</f>
        <v>49619781013451</v>
      </c>
      <c r="V34" s="57">
        <f>SUM(V35:V42)</f>
        <v>14007000000</v>
      </c>
      <c r="W34" s="57">
        <f>SUM(W35:W42)</f>
        <v>4854168174604</v>
      </c>
      <c r="X34" s="62">
        <f>SUM(X35:X42)</f>
        <v>54487956188055</v>
      </c>
      <c r="Y34" s="91"/>
    </row>
    <row r="35" spans="1:25" x14ac:dyDescent="0.3">
      <c r="A35" s="92"/>
      <c r="B35" s="93"/>
      <c r="C35" s="97" t="s">
        <v>79</v>
      </c>
      <c r="D35" s="98" t="s">
        <v>417</v>
      </c>
      <c r="E35" s="42">
        <v>40608849589218</v>
      </c>
      <c r="F35" s="43">
        <v>177577584</v>
      </c>
      <c r="G35" s="43">
        <v>9396733324078</v>
      </c>
      <c r="H35" s="43">
        <v>50005760490880</v>
      </c>
      <c r="I35" s="44">
        <v>633500000000</v>
      </c>
      <c r="J35" s="45"/>
      <c r="K35" s="45">
        <v>549052999571</v>
      </c>
      <c r="L35" s="46">
        <f t="shared" ref="L35:L42" si="16">I35+J35+K35</f>
        <v>1182552999571</v>
      </c>
      <c r="M35" s="42">
        <f t="shared" si="9"/>
        <v>41242349589218</v>
      </c>
      <c r="N35" s="43">
        <f t="shared" si="3"/>
        <v>177577584</v>
      </c>
      <c r="O35" s="43">
        <f t="shared" si="4"/>
        <v>9945786323649</v>
      </c>
      <c r="P35" s="43">
        <f t="shared" si="5"/>
        <v>51188313490451</v>
      </c>
      <c r="Q35" s="44">
        <f t="shared" si="2"/>
        <v>45036645751426.063</v>
      </c>
      <c r="R35" s="45">
        <f t="shared" si="2"/>
        <v>193914721.72800002</v>
      </c>
      <c r="S35" s="45">
        <f t="shared" si="2"/>
        <v>10860798665424.709</v>
      </c>
      <c r="T35" s="46">
        <f t="shared" si="2"/>
        <v>55897638331572.5</v>
      </c>
      <c r="U35" s="70">
        <v>44788709013451</v>
      </c>
      <c r="V35" s="43"/>
      <c r="W35" s="70">
        <v>4498857790538</v>
      </c>
      <c r="X35" s="48">
        <f t="shared" ref="X35:X42" si="17">U35+V35+W35</f>
        <v>49287566803989</v>
      </c>
      <c r="Y35" s="96"/>
    </row>
    <row r="36" spans="1:25" x14ac:dyDescent="0.3">
      <c r="A36" s="92"/>
      <c r="B36" s="93"/>
      <c r="C36" s="97" t="s">
        <v>81</v>
      </c>
      <c r="D36" s="98" t="s">
        <v>418</v>
      </c>
      <c r="E36" s="42">
        <v>16319000000</v>
      </c>
      <c r="F36" s="43"/>
      <c r="G36" s="43">
        <v>10062250000</v>
      </c>
      <c r="H36" s="43">
        <v>26381250000</v>
      </c>
      <c r="I36" s="44"/>
      <c r="J36" s="45"/>
      <c r="K36" s="45"/>
      <c r="L36" s="46">
        <f t="shared" si="16"/>
        <v>0</v>
      </c>
      <c r="M36" s="42">
        <f t="shared" si="9"/>
        <v>16319000000</v>
      </c>
      <c r="N36" s="43">
        <f t="shared" si="3"/>
        <v>0</v>
      </c>
      <c r="O36" s="43">
        <f t="shared" si="4"/>
        <v>10062250000</v>
      </c>
      <c r="P36" s="43">
        <f t="shared" si="5"/>
        <v>26381250000</v>
      </c>
      <c r="Q36" s="44">
        <f t="shared" si="2"/>
        <v>17820348000</v>
      </c>
      <c r="R36" s="45">
        <f t="shared" si="2"/>
        <v>0</v>
      </c>
      <c r="S36" s="45">
        <f t="shared" si="2"/>
        <v>10987977000</v>
      </c>
      <c r="T36" s="46">
        <f t="shared" si="2"/>
        <v>28808325000.000004</v>
      </c>
      <c r="U36" s="43">
        <v>20535000000</v>
      </c>
      <c r="V36" s="43"/>
      <c r="W36" s="43">
        <v>8882489110</v>
      </c>
      <c r="X36" s="48">
        <f t="shared" si="17"/>
        <v>29417489110</v>
      </c>
    </row>
    <row r="37" spans="1:25" x14ac:dyDescent="0.3">
      <c r="A37" s="92"/>
      <c r="B37" s="93"/>
      <c r="C37" s="97" t="s">
        <v>83</v>
      </c>
      <c r="D37" s="41" t="s">
        <v>419</v>
      </c>
      <c r="E37" s="42">
        <v>19963000000</v>
      </c>
      <c r="F37" s="43">
        <v>83000000</v>
      </c>
      <c r="G37" s="43">
        <v>44680319734</v>
      </c>
      <c r="H37" s="43">
        <v>64726319734</v>
      </c>
      <c r="I37" s="44">
        <v>807000000</v>
      </c>
      <c r="J37" s="45"/>
      <c r="K37" s="45"/>
      <c r="L37" s="46">
        <f t="shared" si="16"/>
        <v>807000000</v>
      </c>
      <c r="M37" s="42">
        <f t="shared" si="9"/>
        <v>20770000000</v>
      </c>
      <c r="N37" s="43">
        <f t="shared" si="3"/>
        <v>83000000</v>
      </c>
      <c r="O37" s="43">
        <f t="shared" si="4"/>
        <v>44680319734</v>
      </c>
      <c r="P37" s="43">
        <f t="shared" si="5"/>
        <v>65533319734</v>
      </c>
      <c r="Q37" s="44">
        <f t="shared" si="2"/>
        <v>22680840000</v>
      </c>
      <c r="R37" s="45">
        <f t="shared" si="2"/>
        <v>90636000</v>
      </c>
      <c r="S37" s="45">
        <f t="shared" si="2"/>
        <v>48790909149.528</v>
      </c>
      <c r="T37" s="46">
        <f t="shared" si="2"/>
        <v>71562385149.528</v>
      </c>
      <c r="U37" s="70">
        <v>24007000000</v>
      </c>
      <c r="V37" s="43"/>
      <c r="W37" s="70">
        <v>24920453895</v>
      </c>
      <c r="X37" s="48">
        <f t="shared" si="17"/>
        <v>48927453895</v>
      </c>
    </row>
    <row r="38" spans="1:25" ht="29.4" x14ac:dyDescent="0.3">
      <c r="A38" s="92"/>
      <c r="B38" s="93"/>
      <c r="C38" s="97" t="s">
        <v>85</v>
      </c>
      <c r="D38" s="98" t="s">
        <v>420</v>
      </c>
      <c r="E38" s="42">
        <v>2019287000000</v>
      </c>
      <c r="F38" s="43"/>
      <c r="G38" s="43">
        <v>112200000000</v>
      </c>
      <c r="H38" s="43">
        <v>2131487000000</v>
      </c>
      <c r="I38" s="44">
        <v>100000000000</v>
      </c>
      <c r="J38" s="45"/>
      <c r="K38" s="45"/>
      <c r="L38" s="46">
        <f t="shared" si="16"/>
        <v>100000000000</v>
      </c>
      <c r="M38" s="42">
        <f t="shared" si="9"/>
        <v>2119287000000</v>
      </c>
      <c r="N38" s="43">
        <f t="shared" si="3"/>
        <v>0</v>
      </c>
      <c r="O38" s="43">
        <f t="shared" si="4"/>
        <v>112200000000</v>
      </c>
      <c r="P38" s="43">
        <f t="shared" si="5"/>
        <v>2231487000000</v>
      </c>
      <c r="Q38" s="44">
        <f t="shared" si="2"/>
        <v>2314261404000</v>
      </c>
      <c r="R38" s="45">
        <f t="shared" si="2"/>
        <v>0</v>
      </c>
      <c r="S38" s="45">
        <f t="shared" si="2"/>
        <v>122522400000.00002</v>
      </c>
      <c r="T38" s="46">
        <f t="shared" si="2"/>
        <v>2436783804000</v>
      </c>
      <c r="U38" s="43">
        <v>4060829000000</v>
      </c>
      <c r="V38" s="43"/>
      <c r="W38" s="43">
        <v>111480371005</v>
      </c>
      <c r="X38" s="48">
        <f t="shared" si="17"/>
        <v>4172309371005</v>
      </c>
    </row>
    <row r="39" spans="1:25" x14ac:dyDescent="0.3">
      <c r="A39" s="92"/>
      <c r="B39" s="93"/>
      <c r="C39" s="97" t="s">
        <v>87</v>
      </c>
      <c r="D39" s="98" t="s">
        <v>421</v>
      </c>
      <c r="E39" s="42">
        <v>19514000000</v>
      </c>
      <c r="F39" s="43"/>
      <c r="G39" s="43">
        <v>5067740000</v>
      </c>
      <c r="H39" s="43">
        <v>24581740000</v>
      </c>
      <c r="I39" s="44"/>
      <c r="J39" s="45"/>
      <c r="K39" s="45"/>
      <c r="L39" s="46">
        <f t="shared" si="16"/>
        <v>0</v>
      </c>
      <c r="M39" s="42">
        <f t="shared" si="9"/>
        <v>19514000000</v>
      </c>
      <c r="N39" s="43">
        <f t="shared" si="3"/>
        <v>0</v>
      </c>
      <c r="O39" s="43">
        <f t="shared" si="4"/>
        <v>5067740000</v>
      </c>
      <c r="P39" s="43">
        <f t="shared" si="5"/>
        <v>24581740000</v>
      </c>
      <c r="Q39" s="44">
        <f t="shared" si="2"/>
        <v>21309288000</v>
      </c>
      <c r="R39" s="45">
        <f t="shared" si="2"/>
        <v>0</v>
      </c>
      <c r="S39" s="45">
        <f t="shared" si="2"/>
        <v>5533972080</v>
      </c>
      <c r="T39" s="46">
        <f t="shared" si="2"/>
        <v>26843260080.000004</v>
      </c>
      <c r="U39" s="43">
        <v>28289000000</v>
      </c>
      <c r="V39" s="43"/>
      <c r="W39" s="43">
        <v>4403313940</v>
      </c>
      <c r="X39" s="48">
        <f t="shared" si="17"/>
        <v>32692313940</v>
      </c>
    </row>
    <row r="40" spans="1:25" x14ac:dyDescent="0.3">
      <c r="A40" s="92"/>
      <c r="B40" s="93"/>
      <c r="C40" s="97" t="s">
        <v>89</v>
      </c>
      <c r="D40" s="98" t="s">
        <v>90</v>
      </c>
      <c r="E40" s="42">
        <v>285489000000</v>
      </c>
      <c r="F40" s="43">
        <v>46000000</v>
      </c>
      <c r="G40" s="43">
        <v>36126762093</v>
      </c>
      <c r="H40" s="43">
        <v>321661762093</v>
      </c>
      <c r="I40" s="44">
        <v>11812000000</v>
      </c>
      <c r="J40" s="45"/>
      <c r="K40" s="45"/>
      <c r="L40" s="46">
        <f t="shared" si="16"/>
        <v>11812000000</v>
      </c>
      <c r="M40" s="42">
        <f t="shared" si="9"/>
        <v>297301000000</v>
      </c>
      <c r="N40" s="43">
        <f t="shared" si="3"/>
        <v>46000000</v>
      </c>
      <c r="O40" s="43">
        <f t="shared" si="4"/>
        <v>36126762093</v>
      </c>
      <c r="P40" s="43">
        <f t="shared" si="5"/>
        <v>333473762093</v>
      </c>
      <c r="Q40" s="44">
        <f t="shared" si="2"/>
        <v>324652692000</v>
      </c>
      <c r="R40" s="45">
        <f t="shared" si="2"/>
        <v>50232000.000000007</v>
      </c>
      <c r="S40" s="45">
        <f t="shared" si="2"/>
        <v>39450424205.556</v>
      </c>
      <c r="T40" s="46">
        <f t="shared" si="2"/>
        <v>364153348205.55603</v>
      </c>
      <c r="U40" s="43">
        <v>383586000000</v>
      </c>
      <c r="V40" s="43"/>
      <c r="W40" s="43">
        <v>49781000000</v>
      </c>
      <c r="X40" s="48">
        <f t="shared" si="17"/>
        <v>433367000000</v>
      </c>
    </row>
    <row r="41" spans="1:25" ht="29.4" x14ac:dyDescent="0.3">
      <c r="A41" s="92"/>
      <c r="B41" s="93"/>
      <c r="C41" s="97" t="s">
        <v>91</v>
      </c>
      <c r="D41" s="98" t="s">
        <v>422</v>
      </c>
      <c r="E41" s="42">
        <v>215810000000</v>
      </c>
      <c r="F41" s="43">
        <v>19899448355</v>
      </c>
      <c r="G41" s="43">
        <v>8000000000</v>
      </c>
      <c r="H41" s="43">
        <v>243709448355</v>
      </c>
      <c r="I41" s="44"/>
      <c r="J41" s="45"/>
      <c r="K41" s="45"/>
      <c r="L41" s="46">
        <f t="shared" si="16"/>
        <v>0</v>
      </c>
      <c r="M41" s="42">
        <f t="shared" si="9"/>
        <v>215810000000</v>
      </c>
      <c r="N41" s="43">
        <f t="shared" si="3"/>
        <v>19899448355</v>
      </c>
      <c r="O41" s="43">
        <f t="shared" si="4"/>
        <v>8000000000</v>
      </c>
      <c r="P41" s="43">
        <f t="shared" si="5"/>
        <v>243709448355</v>
      </c>
      <c r="Q41" s="44">
        <f t="shared" si="2"/>
        <v>235664520000.00003</v>
      </c>
      <c r="R41" s="45">
        <f t="shared" si="2"/>
        <v>21730197603.66</v>
      </c>
      <c r="S41" s="45">
        <f t="shared" si="2"/>
        <v>8736000000</v>
      </c>
      <c r="T41" s="46">
        <f t="shared" si="2"/>
        <v>266130717603.66003</v>
      </c>
      <c r="U41" s="43">
        <v>268284000000</v>
      </c>
      <c r="V41" s="43">
        <v>14007000000</v>
      </c>
      <c r="W41" s="43">
        <v>7194519134</v>
      </c>
      <c r="X41" s="48">
        <f t="shared" si="17"/>
        <v>289485519134</v>
      </c>
    </row>
    <row r="42" spans="1:25" ht="16.2" thickBot="1" x14ac:dyDescent="0.35">
      <c r="A42" s="87"/>
      <c r="B42" s="88"/>
      <c r="C42" s="89" t="s">
        <v>93</v>
      </c>
      <c r="D42" s="90" t="s">
        <v>423</v>
      </c>
      <c r="E42" s="42">
        <v>32218000000</v>
      </c>
      <c r="F42" s="43">
        <v>1600208106</v>
      </c>
      <c r="G42" s="43">
        <v>113194332843</v>
      </c>
      <c r="H42" s="43">
        <v>147012540949</v>
      </c>
      <c r="I42" s="44"/>
      <c r="J42" s="45"/>
      <c r="K42" s="45"/>
      <c r="L42" s="46">
        <f t="shared" si="16"/>
        <v>0</v>
      </c>
      <c r="M42" s="42">
        <f t="shared" si="9"/>
        <v>32218000000</v>
      </c>
      <c r="N42" s="43">
        <f t="shared" si="3"/>
        <v>1600208106</v>
      </c>
      <c r="O42" s="43">
        <f t="shared" si="4"/>
        <v>113194332843</v>
      </c>
      <c r="P42" s="43">
        <f t="shared" si="5"/>
        <v>147012540949</v>
      </c>
      <c r="Q42" s="44">
        <f t="shared" si="2"/>
        <v>35182056000</v>
      </c>
      <c r="R42" s="45">
        <f t="shared" si="2"/>
        <v>1747427251.7520001</v>
      </c>
      <c r="S42" s="45">
        <f t="shared" si="2"/>
        <v>123608211464.55602</v>
      </c>
      <c r="T42" s="46">
        <f t="shared" si="2"/>
        <v>160537694716.30801</v>
      </c>
      <c r="U42" s="43">
        <v>45542000000</v>
      </c>
      <c r="V42" s="43"/>
      <c r="W42" s="43">
        <v>148648236982</v>
      </c>
      <c r="X42" s="48">
        <f t="shared" si="17"/>
        <v>194190236982</v>
      </c>
    </row>
    <row r="43" spans="1:25" s="96" customFormat="1" x14ac:dyDescent="0.3">
      <c r="A43" s="92" t="s">
        <v>95</v>
      </c>
      <c r="B43" s="93" t="s">
        <v>424</v>
      </c>
      <c r="C43" s="94"/>
      <c r="D43" s="95"/>
      <c r="E43" s="57">
        <f t="shared" ref="E43:P43" si="18">SUM(E44)</f>
        <v>0</v>
      </c>
      <c r="F43" s="57">
        <f t="shared" si="18"/>
        <v>72280581197772</v>
      </c>
      <c r="G43" s="57">
        <f t="shared" si="18"/>
        <v>0</v>
      </c>
      <c r="H43" s="57">
        <f t="shared" si="18"/>
        <v>72280581197772</v>
      </c>
      <c r="I43" s="58">
        <f t="shared" si="18"/>
        <v>0</v>
      </c>
      <c r="J43" s="59">
        <f t="shared" si="18"/>
        <v>0</v>
      </c>
      <c r="K43" s="59">
        <f t="shared" si="18"/>
        <v>0</v>
      </c>
      <c r="L43" s="60">
        <f t="shared" si="18"/>
        <v>0</v>
      </c>
      <c r="M43" s="61">
        <f t="shared" si="18"/>
        <v>0</v>
      </c>
      <c r="N43" s="57">
        <f t="shared" si="18"/>
        <v>72280581197772</v>
      </c>
      <c r="O43" s="57">
        <f t="shared" si="18"/>
        <v>0</v>
      </c>
      <c r="P43" s="57">
        <f t="shared" si="18"/>
        <v>72280581197772</v>
      </c>
      <c r="Q43" s="51">
        <f t="shared" si="2"/>
        <v>0</v>
      </c>
      <c r="R43" s="52">
        <f t="shared" si="2"/>
        <v>78930394667967.031</v>
      </c>
      <c r="S43" s="52">
        <f t="shared" si="2"/>
        <v>0</v>
      </c>
      <c r="T43" s="53">
        <f t="shared" si="2"/>
        <v>78930394667967.031</v>
      </c>
      <c r="U43" s="57">
        <f>SUM(U44)</f>
        <v>0</v>
      </c>
      <c r="V43" s="57">
        <f>SUM(V44)</f>
        <v>92347433153773</v>
      </c>
      <c r="W43" s="57">
        <f>SUM(W44)</f>
        <v>0</v>
      </c>
      <c r="X43" s="62">
        <f>SUM(X44)</f>
        <v>92347433153773</v>
      </c>
      <c r="Y43" s="91"/>
    </row>
    <row r="44" spans="1:25" ht="16.2" thickBot="1" x14ac:dyDescent="0.35">
      <c r="A44" s="87"/>
      <c r="B44" s="88"/>
      <c r="C44" s="89" t="s">
        <v>97</v>
      </c>
      <c r="D44" s="90" t="s">
        <v>425</v>
      </c>
      <c r="E44" s="42"/>
      <c r="F44" s="43">
        <v>72280581197772</v>
      </c>
      <c r="G44" s="43"/>
      <c r="H44" s="43">
        <v>72280581197772</v>
      </c>
      <c r="I44" s="44"/>
      <c r="J44" s="45"/>
      <c r="K44" s="45"/>
      <c r="L44" s="46">
        <f>I44+J44+K44</f>
        <v>0</v>
      </c>
      <c r="M44" s="54">
        <f t="shared" si="9"/>
        <v>0</v>
      </c>
      <c r="N44" s="43">
        <f t="shared" si="3"/>
        <v>72280581197772</v>
      </c>
      <c r="O44" s="43">
        <f t="shared" si="4"/>
        <v>0</v>
      </c>
      <c r="P44" s="43">
        <f t="shared" si="5"/>
        <v>72280581197772</v>
      </c>
      <c r="Q44" s="44">
        <f t="shared" si="2"/>
        <v>0</v>
      </c>
      <c r="R44" s="45">
        <f t="shared" si="2"/>
        <v>78930394667967.031</v>
      </c>
      <c r="S44" s="45">
        <f t="shared" si="2"/>
        <v>0</v>
      </c>
      <c r="T44" s="46">
        <f t="shared" si="2"/>
        <v>78930394667967.031</v>
      </c>
      <c r="U44" s="43"/>
      <c r="V44" s="43">
        <v>92347433153773</v>
      </c>
      <c r="W44" s="43"/>
      <c r="X44" s="48">
        <f>U44+V44+W44</f>
        <v>92347433153773</v>
      </c>
      <c r="Y44" s="96"/>
    </row>
    <row r="45" spans="1:25" s="96" customFormat="1" x14ac:dyDescent="0.3">
      <c r="A45" s="99" t="s">
        <v>99</v>
      </c>
      <c r="B45" s="100" t="s">
        <v>426</v>
      </c>
      <c r="C45" s="101"/>
      <c r="D45" s="102"/>
      <c r="E45" s="57">
        <f t="shared" ref="E45:P45" si="19">SUM(E46:E56)</f>
        <v>29293230355000</v>
      </c>
      <c r="F45" s="57">
        <f t="shared" si="19"/>
        <v>1174074243840</v>
      </c>
      <c r="G45" s="57">
        <f t="shared" si="19"/>
        <v>1629562645000</v>
      </c>
      <c r="H45" s="57">
        <f t="shared" si="19"/>
        <v>32096867243840</v>
      </c>
      <c r="I45" s="58">
        <f t="shared" si="19"/>
        <v>659358000000</v>
      </c>
      <c r="J45" s="59">
        <f t="shared" si="19"/>
        <v>0</v>
      </c>
      <c r="K45" s="59">
        <f t="shared" si="19"/>
        <v>99357000000</v>
      </c>
      <c r="L45" s="60">
        <f t="shared" si="19"/>
        <v>758715000000</v>
      </c>
      <c r="M45" s="61">
        <f t="shared" si="19"/>
        <v>29952588355000</v>
      </c>
      <c r="N45" s="57">
        <f t="shared" si="19"/>
        <v>1174074243840</v>
      </c>
      <c r="O45" s="57">
        <f t="shared" si="19"/>
        <v>1728919645000</v>
      </c>
      <c r="P45" s="57">
        <f t="shared" si="19"/>
        <v>32855582243840</v>
      </c>
      <c r="Q45" s="51">
        <f t="shared" si="2"/>
        <v>32708226483660.004</v>
      </c>
      <c r="R45" s="52">
        <f t="shared" si="2"/>
        <v>1282089074273.28</v>
      </c>
      <c r="S45" s="52">
        <f t="shared" si="2"/>
        <v>1887980252340.0002</v>
      </c>
      <c r="T45" s="53">
        <f t="shared" si="2"/>
        <v>35878295810273.281</v>
      </c>
      <c r="U45" s="57">
        <f>SUM(U46:U56)</f>
        <v>34579349000000</v>
      </c>
      <c r="V45" s="57">
        <f>SUM(V46:V56)</f>
        <v>327684852350</v>
      </c>
      <c r="W45" s="57">
        <f>SUM(W46:W56)</f>
        <v>2857297771410</v>
      </c>
      <c r="X45" s="62">
        <f>SUM(X46:X56)</f>
        <v>37764331623760</v>
      </c>
      <c r="Y45" s="91"/>
    </row>
    <row r="46" spans="1:25" x14ac:dyDescent="0.3">
      <c r="A46" s="92"/>
      <c r="B46" s="93"/>
      <c r="C46" s="97" t="s">
        <v>101</v>
      </c>
      <c r="D46" s="98" t="s">
        <v>102</v>
      </c>
      <c r="E46" s="42">
        <v>16874363355000</v>
      </c>
      <c r="F46" s="43">
        <v>1154917435590</v>
      </c>
      <c r="G46" s="43">
        <v>1535855645000</v>
      </c>
      <c r="H46" s="43">
        <v>19565136435590</v>
      </c>
      <c r="I46" s="44">
        <v>569358000000</v>
      </c>
      <c r="J46" s="45"/>
      <c r="K46" s="45">
        <v>94357000000</v>
      </c>
      <c r="L46" s="46">
        <f t="shared" ref="L46:L56" si="20">I46+J46+K46</f>
        <v>663715000000</v>
      </c>
      <c r="M46" s="42">
        <f t="shared" si="9"/>
        <v>17443721355000</v>
      </c>
      <c r="N46" s="43">
        <f t="shared" si="3"/>
        <v>1154917435590</v>
      </c>
      <c r="O46" s="43">
        <f t="shared" si="4"/>
        <v>1630212645000</v>
      </c>
      <c r="P46" s="43">
        <f t="shared" si="5"/>
        <v>20228851435590</v>
      </c>
      <c r="Q46" s="44">
        <f t="shared" si="2"/>
        <v>19048543719660</v>
      </c>
      <c r="R46" s="45">
        <f t="shared" si="2"/>
        <v>1261169839664.28</v>
      </c>
      <c r="S46" s="45">
        <f t="shared" si="2"/>
        <v>1780192208340.0002</v>
      </c>
      <c r="T46" s="46">
        <f t="shared" si="2"/>
        <v>22089905767664.281</v>
      </c>
      <c r="U46" s="43">
        <v>19144395000000</v>
      </c>
      <c r="V46" s="43">
        <v>327684852350</v>
      </c>
      <c r="W46" s="43">
        <v>2753993293193</v>
      </c>
      <c r="X46" s="48">
        <f t="shared" ref="X46:X56" si="21">U46+V46+W46</f>
        <v>22226073145543</v>
      </c>
      <c r="Y46" s="96"/>
    </row>
    <row r="47" spans="1:25" x14ac:dyDescent="0.3">
      <c r="A47" s="92"/>
      <c r="B47" s="93"/>
      <c r="C47" s="97" t="s">
        <v>103</v>
      </c>
      <c r="D47" s="98" t="s">
        <v>104</v>
      </c>
      <c r="E47" s="42">
        <v>5615296000000</v>
      </c>
      <c r="F47" s="43">
        <v>6350531513</v>
      </c>
      <c r="G47" s="43">
        <v>18099000000</v>
      </c>
      <c r="H47" s="43">
        <v>5639745531513</v>
      </c>
      <c r="I47" s="44">
        <v>10000000000</v>
      </c>
      <c r="J47" s="45"/>
      <c r="K47" s="45"/>
      <c r="L47" s="46">
        <f t="shared" si="20"/>
        <v>10000000000</v>
      </c>
      <c r="M47" s="42">
        <f t="shared" si="9"/>
        <v>5625296000000</v>
      </c>
      <c r="N47" s="43">
        <f t="shared" si="3"/>
        <v>6350531513</v>
      </c>
      <c r="O47" s="43">
        <f t="shared" si="4"/>
        <v>18099000000</v>
      </c>
      <c r="P47" s="43">
        <f t="shared" si="5"/>
        <v>5649745531513</v>
      </c>
      <c r="Q47" s="44">
        <f t="shared" si="2"/>
        <v>6142823232000</v>
      </c>
      <c r="R47" s="45">
        <f t="shared" si="2"/>
        <v>6934780412.1960001</v>
      </c>
      <c r="S47" s="45">
        <f t="shared" si="2"/>
        <v>19764108000</v>
      </c>
      <c r="T47" s="46">
        <f t="shared" si="2"/>
        <v>6169522120412.1963</v>
      </c>
      <c r="U47" s="43">
        <v>6829653000000</v>
      </c>
      <c r="V47" s="43"/>
      <c r="W47" s="43">
        <v>18188000000</v>
      </c>
      <c r="X47" s="48">
        <f t="shared" si="21"/>
        <v>6847841000000</v>
      </c>
    </row>
    <row r="48" spans="1:25" x14ac:dyDescent="0.3">
      <c r="A48" s="92"/>
      <c r="B48" s="93"/>
      <c r="C48" s="97" t="s">
        <v>105</v>
      </c>
      <c r="D48" s="98" t="s">
        <v>427</v>
      </c>
      <c r="E48" s="42">
        <v>30528000000</v>
      </c>
      <c r="F48" s="43">
        <v>24431003</v>
      </c>
      <c r="G48" s="43">
        <v>19265000000</v>
      </c>
      <c r="H48" s="43">
        <v>49817431003</v>
      </c>
      <c r="I48" s="44"/>
      <c r="J48" s="45"/>
      <c r="K48" s="45"/>
      <c r="L48" s="46">
        <f t="shared" si="20"/>
        <v>0</v>
      </c>
      <c r="M48" s="42">
        <f t="shared" si="9"/>
        <v>30528000000</v>
      </c>
      <c r="N48" s="43">
        <f t="shared" si="3"/>
        <v>24431003</v>
      </c>
      <c r="O48" s="43">
        <f t="shared" si="4"/>
        <v>19265000000</v>
      </c>
      <c r="P48" s="43">
        <f t="shared" si="5"/>
        <v>49817431003</v>
      </c>
      <c r="Q48" s="44">
        <f t="shared" si="2"/>
        <v>33336576000.000004</v>
      </c>
      <c r="R48" s="45">
        <f t="shared" si="2"/>
        <v>26678655.276000001</v>
      </c>
      <c r="S48" s="45">
        <f t="shared" si="2"/>
        <v>21037380000</v>
      </c>
      <c r="T48" s="46">
        <f t="shared" si="2"/>
        <v>54400634655.276001</v>
      </c>
      <c r="U48" s="43">
        <v>33926000000</v>
      </c>
      <c r="V48" s="43"/>
      <c r="W48" s="43">
        <v>19400000000</v>
      </c>
      <c r="X48" s="48">
        <f t="shared" si="21"/>
        <v>53326000000</v>
      </c>
    </row>
    <row r="49" spans="1:25" x14ac:dyDescent="0.3">
      <c r="A49" s="92"/>
      <c r="B49" s="93"/>
      <c r="C49" s="97" t="s">
        <v>107</v>
      </c>
      <c r="D49" s="98" t="s">
        <v>108</v>
      </c>
      <c r="E49" s="42">
        <v>36571000000</v>
      </c>
      <c r="F49" s="43">
        <v>273643598</v>
      </c>
      <c r="G49" s="43">
        <v>11135000000</v>
      </c>
      <c r="H49" s="43">
        <v>47979643598</v>
      </c>
      <c r="I49" s="44"/>
      <c r="J49" s="45"/>
      <c r="K49" s="45"/>
      <c r="L49" s="46">
        <f t="shared" si="20"/>
        <v>0</v>
      </c>
      <c r="M49" s="42">
        <f t="shared" si="9"/>
        <v>36571000000</v>
      </c>
      <c r="N49" s="43">
        <f t="shared" si="3"/>
        <v>273643598</v>
      </c>
      <c r="O49" s="43">
        <f t="shared" si="4"/>
        <v>11135000000</v>
      </c>
      <c r="P49" s="43">
        <f t="shared" si="5"/>
        <v>47979643598</v>
      </c>
      <c r="Q49" s="44">
        <f t="shared" si="2"/>
        <v>39935532000</v>
      </c>
      <c r="R49" s="45">
        <f t="shared" si="2"/>
        <v>298818809.01600003</v>
      </c>
      <c r="S49" s="45">
        <f t="shared" si="2"/>
        <v>12159420000</v>
      </c>
      <c r="T49" s="46">
        <f t="shared" si="2"/>
        <v>52393770809.016006</v>
      </c>
      <c r="U49" s="43">
        <v>40268000000</v>
      </c>
      <c r="V49" s="43"/>
      <c r="W49" s="43">
        <v>8620000000</v>
      </c>
      <c r="X49" s="48">
        <f t="shared" si="21"/>
        <v>48888000000</v>
      </c>
    </row>
    <row r="50" spans="1:25" x14ac:dyDescent="0.3">
      <c r="A50" s="92"/>
      <c r="B50" s="93"/>
      <c r="C50" s="97" t="s">
        <v>109</v>
      </c>
      <c r="D50" s="98" t="s">
        <v>110</v>
      </c>
      <c r="E50" s="42">
        <v>51310000000</v>
      </c>
      <c r="F50" s="43">
        <v>162292845</v>
      </c>
      <c r="G50" s="43"/>
      <c r="H50" s="43">
        <v>51472292845</v>
      </c>
      <c r="I50" s="44"/>
      <c r="J50" s="45"/>
      <c r="K50" s="45">
        <v>5000000000</v>
      </c>
      <c r="L50" s="46">
        <f t="shared" si="20"/>
        <v>5000000000</v>
      </c>
      <c r="M50" s="42">
        <f t="shared" si="9"/>
        <v>51310000000</v>
      </c>
      <c r="N50" s="43">
        <f t="shared" si="3"/>
        <v>162292845</v>
      </c>
      <c r="O50" s="43">
        <f t="shared" si="4"/>
        <v>5000000000</v>
      </c>
      <c r="P50" s="43">
        <f t="shared" si="5"/>
        <v>56472292845</v>
      </c>
      <c r="Q50" s="44">
        <f t="shared" si="2"/>
        <v>56030520000.000008</v>
      </c>
      <c r="R50" s="45">
        <f t="shared" si="2"/>
        <v>177223786.74000001</v>
      </c>
      <c r="S50" s="45">
        <f t="shared" si="2"/>
        <v>5460000000</v>
      </c>
      <c r="T50" s="46">
        <f t="shared" si="2"/>
        <v>61667743786.740005</v>
      </c>
      <c r="U50" s="43">
        <v>59154000000</v>
      </c>
      <c r="V50" s="43"/>
      <c r="W50" s="43">
        <v>8870000000</v>
      </c>
      <c r="X50" s="48">
        <f t="shared" si="21"/>
        <v>68024000000</v>
      </c>
    </row>
    <row r="51" spans="1:25" x14ac:dyDescent="0.3">
      <c r="A51" s="92"/>
      <c r="B51" s="93"/>
      <c r="C51" s="97" t="s">
        <v>111</v>
      </c>
      <c r="D51" s="98" t="s">
        <v>428</v>
      </c>
      <c r="E51" s="42">
        <v>5274218000000</v>
      </c>
      <c r="F51" s="43">
        <v>10538386019</v>
      </c>
      <c r="G51" s="43">
        <v>10488000000</v>
      </c>
      <c r="H51" s="43">
        <v>5295244386019</v>
      </c>
      <c r="I51" s="44">
        <v>80000000000</v>
      </c>
      <c r="J51" s="45"/>
      <c r="K51" s="45"/>
      <c r="L51" s="46">
        <f t="shared" si="20"/>
        <v>80000000000</v>
      </c>
      <c r="M51" s="42">
        <f t="shared" si="9"/>
        <v>5354218000000</v>
      </c>
      <c r="N51" s="43">
        <f t="shared" si="3"/>
        <v>10538386019</v>
      </c>
      <c r="O51" s="43">
        <f t="shared" si="4"/>
        <v>10488000000</v>
      </c>
      <c r="P51" s="43">
        <f t="shared" si="5"/>
        <v>5375244386019</v>
      </c>
      <c r="Q51" s="44">
        <f t="shared" si="2"/>
        <v>5846806056000</v>
      </c>
      <c r="R51" s="45">
        <f t="shared" si="2"/>
        <v>11507917532.748001</v>
      </c>
      <c r="S51" s="45">
        <f t="shared" si="2"/>
        <v>11452896000</v>
      </c>
      <c r="T51" s="46">
        <f t="shared" si="2"/>
        <v>5869766869532.748</v>
      </c>
      <c r="U51" s="43">
        <v>6631022000000</v>
      </c>
      <c r="V51" s="43"/>
      <c r="W51" s="43">
        <v>10540000000</v>
      </c>
      <c r="X51" s="48">
        <f t="shared" si="21"/>
        <v>6641562000000</v>
      </c>
    </row>
    <row r="52" spans="1:25" x14ac:dyDescent="0.3">
      <c r="A52" s="92"/>
      <c r="B52" s="93"/>
      <c r="C52" s="97" t="s">
        <v>113</v>
      </c>
      <c r="D52" s="98" t="s">
        <v>429</v>
      </c>
      <c r="E52" s="42">
        <v>374807000000</v>
      </c>
      <c r="F52" s="43">
        <v>137624184</v>
      </c>
      <c r="G52" s="43">
        <v>1580000000</v>
      </c>
      <c r="H52" s="43">
        <v>376524624184</v>
      </c>
      <c r="I52" s="44"/>
      <c r="J52" s="45"/>
      <c r="K52" s="45"/>
      <c r="L52" s="46">
        <f t="shared" si="20"/>
        <v>0</v>
      </c>
      <c r="M52" s="42">
        <f t="shared" si="9"/>
        <v>374807000000</v>
      </c>
      <c r="N52" s="43">
        <f t="shared" si="3"/>
        <v>137624184</v>
      </c>
      <c r="O52" s="43">
        <f t="shared" si="4"/>
        <v>1580000000</v>
      </c>
      <c r="P52" s="43">
        <f t="shared" si="5"/>
        <v>376524624184</v>
      </c>
      <c r="Q52" s="44">
        <f t="shared" si="2"/>
        <v>409289244000.00006</v>
      </c>
      <c r="R52" s="45">
        <f t="shared" si="2"/>
        <v>150285608.928</v>
      </c>
      <c r="S52" s="45">
        <f t="shared" si="2"/>
        <v>1725360000.0000002</v>
      </c>
      <c r="T52" s="46">
        <f t="shared" si="2"/>
        <v>411164889608.92804</v>
      </c>
      <c r="U52" s="43">
        <v>351734000000</v>
      </c>
      <c r="V52" s="43"/>
      <c r="W52" s="43">
        <v>7000000000</v>
      </c>
      <c r="X52" s="48">
        <f t="shared" si="21"/>
        <v>358734000000</v>
      </c>
    </row>
    <row r="53" spans="1:25" x14ac:dyDescent="0.3">
      <c r="A53" s="92"/>
      <c r="B53" s="93"/>
      <c r="C53" s="97" t="s">
        <v>115</v>
      </c>
      <c r="D53" s="98" t="s">
        <v>116</v>
      </c>
      <c r="E53" s="42">
        <v>23890000000</v>
      </c>
      <c r="F53" s="43"/>
      <c r="G53" s="43">
        <v>5480000000</v>
      </c>
      <c r="H53" s="43">
        <v>29370000000</v>
      </c>
      <c r="I53" s="44"/>
      <c r="J53" s="45"/>
      <c r="K53" s="45"/>
      <c r="L53" s="46">
        <f t="shared" si="20"/>
        <v>0</v>
      </c>
      <c r="M53" s="42">
        <f t="shared" si="9"/>
        <v>23890000000</v>
      </c>
      <c r="N53" s="43">
        <f t="shared" si="3"/>
        <v>0</v>
      </c>
      <c r="O53" s="43">
        <f t="shared" si="4"/>
        <v>5480000000</v>
      </c>
      <c r="P53" s="43">
        <f t="shared" si="5"/>
        <v>29370000000</v>
      </c>
      <c r="Q53" s="44">
        <f t="shared" si="2"/>
        <v>26087880000.000004</v>
      </c>
      <c r="R53" s="45">
        <f t="shared" si="2"/>
        <v>0</v>
      </c>
      <c r="S53" s="45">
        <f t="shared" si="2"/>
        <v>5984160000</v>
      </c>
      <c r="T53" s="46">
        <f t="shared" si="2"/>
        <v>32072040000.000004</v>
      </c>
      <c r="U53" s="43">
        <v>29744000000</v>
      </c>
      <c r="V53" s="43"/>
      <c r="W53" s="43">
        <v>5506000000</v>
      </c>
      <c r="X53" s="48">
        <f t="shared" si="21"/>
        <v>35250000000</v>
      </c>
    </row>
    <row r="54" spans="1:25" x14ac:dyDescent="0.3">
      <c r="A54" s="92"/>
      <c r="B54" s="93"/>
      <c r="C54" s="97" t="s">
        <v>117</v>
      </c>
      <c r="D54" s="98" t="s">
        <v>118</v>
      </c>
      <c r="E54" s="42">
        <v>447201000000</v>
      </c>
      <c r="F54" s="43">
        <v>1063102049</v>
      </c>
      <c r="G54" s="43">
        <v>15000000000</v>
      </c>
      <c r="H54" s="43">
        <v>463264102049</v>
      </c>
      <c r="I54" s="44"/>
      <c r="J54" s="45"/>
      <c r="K54" s="45"/>
      <c r="L54" s="46">
        <f t="shared" si="20"/>
        <v>0</v>
      </c>
      <c r="M54" s="42">
        <f t="shared" si="9"/>
        <v>447201000000</v>
      </c>
      <c r="N54" s="43">
        <f t="shared" si="3"/>
        <v>1063102049</v>
      </c>
      <c r="O54" s="43">
        <f t="shared" si="4"/>
        <v>15000000000</v>
      </c>
      <c r="P54" s="43">
        <f t="shared" si="5"/>
        <v>463264102049</v>
      </c>
      <c r="Q54" s="44">
        <f t="shared" si="2"/>
        <v>488343492000.00006</v>
      </c>
      <c r="R54" s="45">
        <f t="shared" si="2"/>
        <v>1160907437.5080001</v>
      </c>
      <c r="S54" s="45">
        <f t="shared" si="2"/>
        <v>16380000000.000002</v>
      </c>
      <c r="T54" s="46">
        <f t="shared" si="2"/>
        <v>505884399437.50806</v>
      </c>
      <c r="U54" s="43">
        <v>486283000000</v>
      </c>
      <c r="V54" s="43"/>
      <c r="W54" s="43">
        <v>15000000000</v>
      </c>
      <c r="X54" s="48">
        <f t="shared" si="21"/>
        <v>501283000000</v>
      </c>
    </row>
    <row r="55" spans="1:25" x14ac:dyDescent="0.3">
      <c r="A55" s="92"/>
      <c r="B55" s="93"/>
      <c r="C55" s="97" t="s">
        <v>119</v>
      </c>
      <c r="D55" s="98" t="s">
        <v>430</v>
      </c>
      <c r="E55" s="42">
        <v>464554000000</v>
      </c>
      <c r="F55" s="43">
        <v>513836893</v>
      </c>
      <c r="G55" s="43">
        <v>7660000000</v>
      </c>
      <c r="H55" s="43">
        <v>472727836893</v>
      </c>
      <c r="I55" s="44"/>
      <c r="J55" s="45"/>
      <c r="K55" s="45"/>
      <c r="L55" s="46">
        <f t="shared" si="20"/>
        <v>0</v>
      </c>
      <c r="M55" s="42">
        <f t="shared" si="9"/>
        <v>464554000000</v>
      </c>
      <c r="N55" s="43">
        <f t="shared" si="3"/>
        <v>513836893</v>
      </c>
      <c r="O55" s="43">
        <f t="shared" si="4"/>
        <v>7660000000</v>
      </c>
      <c r="P55" s="43">
        <f t="shared" si="5"/>
        <v>472727836893</v>
      </c>
      <c r="Q55" s="44">
        <f t="shared" si="2"/>
        <v>507292968000.00006</v>
      </c>
      <c r="R55" s="45">
        <f t="shared" si="2"/>
        <v>561109887.15600002</v>
      </c>
      <c r="S55" s="45">
        <f t="shared" si="2"/>
        <v>8364720000.000001</v>
      </c>
      <c r="T55" s="46">
        <f t="shared" si="2"/>
        <v>516218797887.15607</v>
      </c>
      <c r="U55" s="43">
        <v>830692000000</v>
      </c>
      <c r="V55" s="43"/>
      <c r="W55" s="43">
        <v>3880000000</v>
      </c>
      <c r="X55" s="48">
        <f t="shared" si="21"/>
        <v>834572000000</v>
      </c>
    </row>
    <row r="56" spans="1:25" ht="16.2" thickBot="1" x14ac:dyDescent="0.35">
      <c r="A56" s="92"/>
      <c r="B56" s="93"/>
      <c r="C56" s="97" t="s">
        <v>121</v>
      </c>
      <c r="D56" s="98" t="s">
        <v>122</v>
      </c>
      <c r="E56" s="42">
        <v>100492000000</v>
      </c>
      <c r="F56" s="43">
        <v>92960146</v>
      </c>
      <c r="G56" s="43">
        <v>5000000000</v>
      </c>
      <c r="H56" s="43">
        <v>105584960146</v>
      </c>
      <c r="I56" s="44"/>
      <c r="J56" s="45"/>
      <c r="K56" s="45"/>
      <c r="L56" s="46">
        <f t="shared" si="20"/>
        <v>0</v>
      </c>
      <c r="M56" s="42">
        <f t="shared" si="9"/>
        <v>100492000000</v>
      </c>
      <c r="N56" s="43">
        <f t="shared" si="3"/>
        <v>92960146</v>
      </c>
      <c r="O56" s="43">
        <f t="shared" si="4"/>
        <v>5000000000</v>
      </c>
      <c r="P56" s="43">
        <f t="shared" si="5"/>
        <v>105584960146</v>
      </c>
      <c r="Q56" s="44">
        <f t="shared" si="2"/>
        <v>109737264000.00002</v>
      </c>
      <c r="R56" s="45">
        <f t="shared" si="2"/>
        <v>101512479.43200001</v>
      </c>
      <c r="S56" s="45">
        <f t="shared" si="2"/>
        <v>5460000000</v>
      </c>
      <c r="T56" s="46">
        <f t="shared" si="2"/>
        <v>115298776479.43201</v>
      </c>
      <c r="U56" s="43">
        <v>142478000000</v>
      </c>
      <c r="V56" s="43"/>
      <c r="W56" s="43">
        <v>6300478217</v>
      </c>
      <c r="X56" s="48">
        <f t="shared" si="21"/>
        <v>148778478217</v>
      </c>
    </row>
    <row r="57" spans="1:25" s="96" customFormat="1" x14ac:dyDescent="0.3">
      <c r="A57" s="99" t="s">
        <v>431</v>
      </c>
      <c r="B57" s="100" t="s">
        <v>432</v>
      </c>
      <c r="C57" s="101"/>
      <c r="D57" s="102"/>
      <c r="E57" s="57">
        <f t="shared" ref="E57:P57" si="22">SUM(E58)</f>
        <v>12670915000000</v>
      </c>
      <c r="F57" s="57">
        <f t="shared" si="22"/>
        <v>502453975301</v>
      </c>
      <c r="G57" s="57">
        <f t="shared" si="22"/>
        <v>235000000000</v>
      </c>
      <c r="H57" s="57">
        <f t="shared" si="22"/>
        <v>13408368975301</v>
      </c>
      <c r="I57" s="58">
        <f t="shared" si="22"/>
        <v>163712000000</v>
      </c>
      <c r="J57" s="59">
        <f t="shared" si="22"/>
        <v>0</v>
      </c>
      <c r="K57" s="59">
        <f t="shared" si="22"/>
        <v>17573000000</v>
      </c>
      <c r="L57" s="60">
        <f t="shared" si="22"/>
        <v>181285000000</v>
      </c>
      <c r="M57" s="61">
        <f t="shared" si="22"/>
        <v>12834627000000</v>
      </c>
      <c r="N57" s="57">
        <f t="shared" si="22"/>
        <v>502453975301</v>
      </c>
      <c r="O57" s="57">
        <f t="shared" si="22"/>
        <v>252573000000</v>
      </c>
      <c r="P57" s="57">
        <f t="shared" si="22"/>
        <v>13589653975301</v>
      </c>
      <c r="Q57" s="51">
        <f t="shared" si="2"/>
        <v>14015412684000.002</v>
      </c>
      <c r="R57" s="52">
        <f t="shared" si="2"/>
        <v>548679741028.69202</v>
      </c>
      <c r="S57" s="52">
        <f t="shared" si="2"/>
        <v>275809716000</v>
      </c>
      <c r="T57" s="53">
        <f t="shared" si="2"/>
        <v>14839902141028.693</v>
      </c>
      <c r="U57" s="57">
        <f>SUM(U58)</f>
        <v>14657761000000</v>
      </c>
      <c r="V57" s="57">
        <f>SUM(V58)</f>
        <v>87685908629</v>
      </c>
      <c r="W57" s="57">
        <f>SUM(W58)</f>
        <v>325047201537</v>
      </c>
      <c r="X57" s="62">
        <f>SUM(X58)</f>
        <v>15070494110166</v>
      </c>
      <c r="Y57" s="91"/>
    </row>
    <row r="58" spans="1:25" ht="16.2" thickBot="1" x14ac:dyDescent="0.35">
      <c r="A58" s="87"/>
      <c r="B58" s="88"/>
      <c r="C58" s="89" t="s">
        <v>123</v>
      </c>
      <c r="D58" s="90" t="s">
        <v>433</v>
      </c>
      <c r="E58" s="42">
        <v>12670915000000</v>
      </c>
      <c r="F58" s="43">
        <v>502453975301</v>
      </c>
      <c r="G58" s="43">
        <v>235000000000</v>
      </c>
      <c r="H58" s="43">
        <v>13408368975301</v>
      </c>
      <c r="I58" s="44">
        <v>163712000000</v>
      </c>
      <c r="J58" s="45"/>
      <c r="K58" s="45">
        <v>17573000000</v>
      </c>
      <c r="L58" s="46">
        <f>I58+J58+K58</f>
        <v>181285000000</v>
      </c>
      <c r="M58" s="42">
        <f t="shared" si="9"/>
        <v>12834627000000</v>
      </c>
      <c r="N58" s="43">
        <f t="shared" si="3"/>
        <v>502453975301</v>
      </c>
      <c r="O58" s="43">
        <f t="shared" si="4"/>
        <v>252573000000</v>
      </c>
      <c r="P58" s="43">
        <f t="shared" si="5"/>
        <v>13589653975301</v>
      </c>
      <c r="Q58" s="44">
        <f t="shared" si="2"/>
        <v>14015412684000.002</v>
      </c>
      <c r="R58" s="45">
        <f t="shared" si="2"/>
        <v>548679741028.69202</v>
      </c>
      <c r="S58" s="45">
        <f t="shared" si="2"/>
        <v>275809716000</v>
      </c>
      <c r="T58" s="46">
        <f t="shared" si="2"/>
        <v>14839902141028.693</v>
      </c>
      <c r="U58" s="43">
        <v>14657761000000</v>
      </c>
      <c r="V58" s="43">
        <v>87685908629</v>
      </c>
      <c r="W58" s="43">
        <v>325047201537</v>
      </c>
      <c r="X58" s="48">
        <f>U58+V58+W58</f>
        <v>15070494110166</v>
      </c>
      <c r="Y58" s="96"/>
    </row>
    <row r="59" spans="1:25" s="96" customFormat="1" x14ac:dyDescent="0.3">
      <c r="A59" s="92" t="s">
        <v>125</v>
      </c>
      <c r="B59" s="93" t="s">
        <v>434</v>
      </c>
      <c r="C59" s="94"/>
      <c r="D59" s="95"/>
      <c r="E59" s="57">
        <f t="shared" ref="E59:P59" si="23">SUM(E60:E65)</f>
        <v>915995244514</v>
      </c>
      <c r="F59" s="57">
        <f t="shared" si="23"/>
        <v>10290002972</v>
      </c>
      <c r="G59" s="57">
        <f t="shared" si="23"/>
        <v>3149947534221</v>
      </c>
      <c r="H59" s="57">
        <f t="shared" si="23"/>
        <v>4076232781707</v>
      </c>
      <c r="I59" s="58">
        <f t="shared" si="23"/>
        <v>15032700000</v>
      </c>
      <c r="J59" s="59">
        <f t="shared" si="23"/>
        <v>0</v>
      </c>
      <c r="K59" s="59">
        <f t="shared" si="23"/>
        <v>1294652000000</v>
      </c>
      <c r="L59" s="60">
        <f t="shared" si="23"/>
        <v>1309684700000</v>
      </c>
      <c r="M59" s="61">
        <f t="shared" si="23"/>
        <v>931027944514</v>
      </c>
      <c r="N59" s="57">
        <f t="shared" si="23"/>
        <v>10290002972</v>
      </c>
      <c r="O59" s="57">
        <f t="shared" si="23"/>
        <v>4444599534221</v>
      </c>
      <c r="P59" s="57">
        <f t="shared" si="23"/>
        <v>5385917481707</v>
      </c>
      <c r="Q59" s="44">
        <f t="shared" si="2"/>
        <v>1016682515409.2881</v>
      </c>
      <c r="R59" s="45">
        <f t="shared" si="2"/>
        <v>11236683245.424002</v>
      </c>
      <c r="S59" s="45">
        <f t="shared" si="2"/>
        <v>4853502691369.332</v>
      </c>
      <c r="T59" s="46">
        <f t="shared" si="2"/>
        <v>5881421890024.0449</v>
      </c>
      <c r="U59" s="57">
        <f>SUM(U60:U65)</f>
        <v>974881956455</v>
      </c>
      <c r="V59" s="57">
        <f>SUM(V60:V65)</f>
        <v>0</v>
      </c>
      <c r="W59" s="57">
        <f>SUM(W60:W65)</f>
        <v>8157708662355</v>
      </c>
      <c r="X59" s="62">
        <f>SUM(X60:X65)</f>
        <v>9132590618810</v>
      </c>
      <c r="Y59" s="91"/>
    </row>
    <row r="60" spans="1:25" x14ac:dyDescent="0.3">
      <c r="A60" s="92"/>
      <c r="B60" s="93"/>
      <c r="C60" s="97" t="s">
        <v>127</v>
      </c>
      <c r="D60" s="98" t="s">
        <v>128</v>
      </c>
      <c r="E60" s="42">
        <v>446216660800</v>
      </c>
      <c r="F60" s="43">
        <v>1775546272</v>
      </c>
      <c r="G60" s="43">
        <v>869994151000</v>
      </c>
      <c r="H60" s="43">
        <v>1317986358072</v>
      </c>
      <c r="I60" s="44">
        <v>9032700000</v>
      </c>
      <c r="J60" s="45"/>
      <c r="K60" s="45">
        <v>500652000000</v>
      </c>
      <c r="L60" s="46">
        <f t="shared" ref="L60:L65" si="24">I60+J60+K60</f>
        <v>509684700000</v>
      </c>
      <c r="M60" s="42">
        <f t="shared" si="9"/>
        <v>455249360800</v>
      </c>
      <c r="N60" s="43">
        <f t="shared" si="3"/>
        <v>1775546272</v>
      </c>
      <c r="O60" s="43">
        <f t="shared" si="4"/>
        <v>1370646151000</v>
      </c>
      <c r="P60" s="43">
        <f t="shared" si="5"/>
        <v>1827671058072</v>
      </c>
      <c r="Q60" s="44">
        <f t="shared" si="2"/>
        <v>497132301993.60004</v>
      </c>
      <c r="R60" s="45">
        <f t="shared" si="2"/>
        <v>1938896529.0240002</v>
      </c>
      <c r="S60" s="45">
        <f t="shared" si="2"/>
        <v>1496745596892</v>
      </c>
      <c r="T60" s="46">
        <f t="shared" si="2"/>
        <v>1995816795414.6243</v>
      </c>
      <c r="U60" s="43">
        <v>477869949000</v>
      </c>
      <c r="V60" s="43"/>
      <c r="W60" s="43">
        <v>1317235656012</v>
      </c>
      <c r="X60" s="48">
        <f t="shared" ref="X60:X65" si="25">U60+V60+W60</f>
        <v>1795105605012</v>
      </c>
      <c r="Y60" s="96"/>
    </row>
    <row r="61" spans="1:25" x14ac:dyDescent="0.3">
      <c r="A61" s="92"/>
      <c r="B61" s="93"/>
      <c r="C61" s="97" t="s">
        <v>129</v>
      </c>
      <c r="D61" s="98" t="s">
        <v>130</v>
      </c>
      <c r="E61" s="42">
        <v>197761043000</v>
      </c>
      <c r="F61" s="43">
        <v>333288686</v>
      </c>
      <c r="G61" s="43">
        <v>255728763253</v>
      </c>
      <c r="H61" s="43">
        <v>453823094939</v>
      </c>
      <c r="I61" s="44"/>
      <c r="J61" s="45"/>
      <c r="K61" s="45"/>
      <c r="L61" s="46">
        <f t="shared" si="24"/>
        <v>0</v>
      </c>
      <c r="M61" s="42">
        <f t="shared" si="9"/>
        <v>197761043000</v>
      </c>
      <c r="N61" s="43">
        <f t="shared" si="3"/>
        <v>333288686</v>
      </c>
      <c r="O61" s="43">
        <f t="shared" si="4"/>
        <v>255728763253</v>
      </c>
      <c r="P61" s="43">
        <f t="shared" si="5"/>
        <v>453823094939</v>
      </c>
      <c r="Q61" s="44">
        <f t="shared" si="2"/>
        <v>215955058956.00003</v>
      </c>
      <c r="R61" s="45">
        <f t="shared" si="2"/>
        <v>363951245.11200005</v>
      </c>
      <c r="S61" s="45">
        <f t="shared" si="2"/>
        <v>279255809472.276</v>
      </c>
      <c r="T61" s="46">
        <f t="shared" si="2"/>
        <v>495574819673.38806</v>
      </c>
      <c r="U61" s="43">
        <v>231627813000</v>
      </c>
      <c r="V61" s="43"/>
      <c r="W61" s="43">
        <v>302363860434</v>
      </c>
      <c r="X61" s="48">
        <f t="shared" si="25"/>
        <v>533991673434</v>
      </c>
    </row>
    <row r="62" spans="1:25" x14ac:dyDescent="0.3">
      <c r="A62" s="92"/>
      <c r="B62" s="93"/>
      <c r="C62" s="97" t="s">
        <v>131</v>
      </c>
      <c r="D62" s="98" t="s">
        <v>132</v>
      </c>
      <c r="E62" s="42">
        <v>44499437000</v>
      </c>
      <c r="F62" s="43">
        <v>18421039</v>
      </c>
      <c r="G62" s="43">
        <v>85399734862</v>
      </c>
      <c r="H62" s="43">
        <v>129917592901</v>
      </c>
      <c r="I62" s="44"/>
      <c r="J62" s="45"/>
      <c r="K62" s="45"/>
      <c r="L62" s="46">
        <f t="shared" si="24"/>
        <v>0</v>
      </c>
      <c r="M62" s="42">
        <f t="shared" si="9"/>
        <v>44499437000</v>
      </c>
      <c r="N62" s="43">
        <f t="shared" si="3"/>
        <v>18421039</v>
      </c>
      <c r="O62" s="43">
        <f t="shared" si="4"/>
        <v>85399734862</v>
      </c>
      <c r="P62" s="43">
        <f t="shared" si="5"/>
        <v>129917592901</v>
      </c>
      <c r="Q62" s="44">
        <f t="shared" si="2"/>
        <v>48593385204</v>
      </c>
      <c r="R62" s="45">
        <f t="shared" si="2"/>
        <v>20115774.588000003</v>
      </c>
      <c r="S62" s="45">
        <f t="shared" si="2"/>
        <v>93256510469.304001</v>
      </c>
      <c r="T62" s="46">
        <f t="shared" si="2"/>
        <v>141870011447.892</v>
      </c>
      <c r="U62" s="43">
        <v>21906299000</v>
      </c>
      <c r="V62" s="43"/>
      <c r="W62" s="43">
        <v>90217118190</v>
      </c>
      <c r="X62" s="48">
        <f t="shared" si="25"/>
        <v>112123417190</v>
      </c>
    </row>
    <row r="63" spans="1:25" ht="29.4" x14ac:dyDescent="0.3">
      <c r="A63" s="92"/>
      <c r="B63" s="93"/>
      <c r="C63" s="97" t="s">
        <v>137</v>
      </c>
      <c r="D63" s="98" t="s">
        <v>138</v>
      </c>
      <c r="E63" s="42">
        <v>67968096000</v>
      </c>
      <c r="F63" s="43">
        <v>1792002572</v>
      </c>
      <c r="G63" s="43">
        <v>354958238513</v>
      </c>
      <c r="H63" s="43">
        <v>424718337085</v>
      </c>
      <c r="I63" s="44"/>
      <c r="J63" s="45"/>
      <c r="K63" s="45"/>
      <c r="L63" s="46">
        <f t="shared" si="24"/>
        <v>0</v>
      </c>
      <c r="M63" s="42">
        <f t="shared" si="9"/>
        <v>67968096000</v>
      </c>
      <c r="N63" s="43">
        <f t="shared" si="3"/>
        <v>1792002572</v>
      </c>
      <c r="O63" s="43">
        <f t="shared" si="4"/>
        <v>354958238513</v>
      </c>
      <c r="P63" s="43">
        <f t="shared" si="5"/>
        <v>424718337085</v>
      </c>
      <c r="Q63" s="44">
        <f t="shared" si="2"/>
        <v>74221160832</v>
      </c>
      <c r="R63" s="45">
        <f t="shared" si="2"/>
        <v>1956866808.6240001</v>
      </c>
      <c r="S63" s="45">
        <f t="shared" si="2"/>
        <v>387614396456.19604</v>
      </c>
      <c r="T63" s="46">
        <f t="shared" si="2"/>
        <v>463792424096.82001</v>
      </c>
      <c r="U63" s="43">
        <v>74639984000</v>
      </c>
      <c r="V63" s="43"/>
      <c r="W63" s="43">
        <v>399023464158</v>
      </c>
      <c r="X63" s="48">
        <f t="shared" si="25"/>
        <v>473663448158</v>
      </c>
    </row>
    <row r="64" spans="1:25" x14ac:dyDescent="0.3">
      <c r="A64" s="92"/>
      <c r="B64" s="93"/>
      <c r="C64" s="97" t="s">
        <v>133</v>
      </c>
      <c r="D64" s="98" t="s">
        <v>134</v>
      </c>
      <c r="E64" s="42">
        <v>73524602259</v>
      </c>
      <c r="F64" s="43">
        <v>5727271596</v>
      </c>
      <c r="G64" s="43">
        <v>976413604741</v>
      </c>
      <c r="H64" s="43">
        <v>1055665478596</v>
      </c>
      <c r="I64" s="44"/>
      <c r="J64" s="45"/>
      <c r="K64" s="45">
        <v>800000000000</v>
      </c>
      <c r="L64" s="46">
        <f t="shared" si="24"/>
        <v>800000000000</v>
      </c>
      <c r="M64" s="42">
        <f t="shared" si="9"/>
        <v>73524602259</v>
      </c>
      <c r="N64" s="43">
        <f t="shared" si="3"/>
        <v>5727271596</v>
      </c>
      <c r="O64" s="43">
        <f t="shared" si="4"/>
        <v>1776413604741</v>
      </c>
      <c r="P64" s="43">
        <f t="shared" si="5"/>
        <v>1855665478596</v>
      </c>
      <c r="Q64" s="44">
        <f t="shared" si="2"/>
        <v>80288865666.828003</v>
      </c>
      <c r="R64" s="45">
        <f t="shared" si="2"/>
        <v>6254180582.8320007</v>
      </c>
      <c r="S64" s="45">
        <f t="shared" si="2"/>
        <v>1939843656377.1721</v>
      </c>
      <c r="T64" s="46">
        <f t="shared" si="2"/>
        <v>2026386702626.832</v>
      </c>
      <c r="U64" s="43">
        <v>72735919000</v>
      </c>
      <c r="V64" s="43"/>
      <c r="W64" s="43">
        <v>5143238377001</v>
      </c>
      <c r="X64" s="48">
        <f t="shared" si="25"/>
        <v>5215974296001</v>
      </c>
    </row>
    <row r="65" spans="1:25" ht="16.2" thickBot="1" x14ac:dyDescent="0.35">
      <c r="A65" s="87"/>
      <c r="B65" s="88"/>
      <c r="C65" s="89" t="s">
        <v>135</v>
      </c>
      <c r="D65" s="90" t="s">
        <v>136</v>
      </c>
      <c r="E65" s="42">
        <v>86025405455</v>
      </c>
      <c r="F65" s="43">
        <v>643472807</v>
      </c>
      <c r="G65" s="43">
        <v>607453041852</v>
      </c>
      <c r="H65" s="43">
        <v>694121920114</v>
      </c>
      <c r="I65" s="44">
        <v>6000000000</v>
      </c>
      <c r="J65" s="45"/>
      <c r="K65" s="45">
        <v>-6000000000</v>
      </c>
      <c r="L65" s="46">
        <f t="shared" si="24"/>
        <v>0</v>
      </c>
      <c r="M65" s="42">
        <f t="shared" si="9"/>
        <v>92025405455</v>
      </c>
      <c r="N65" s="43">
        <f t="shared" si="3"/>
        <v>643472807</v>
      </c>
      <c r="O65" s="43">
        <f t="shared" si="4"/>
        <v>601453041852</v>
      </c>
      <c r="P65" s="43">
        <f t="shared" si="5"/>
        <v>694121920114</v>
      </c>
      <c r="Q65" s="44">
        <f t="shared" si="2"/>
        <v>100491742756.86</v>
      </c>
      <c r="R65" s="45">
        <f t="shared" si="2"/>
        <v>702672305.24400008</v>
      </c>
      <c r="S65" s="45">
        <f t="shared" si="2"/>
        <v>656786721702.38403</v>
      </c>
      <c r="T65" s="46">
        <f t="shared" si="2"/>
        <v>757981136764.48804</v>
      </c>
      <c r="U65" s="43">
        <v>96101992455</v>
      </c>
      <c r="V65" s="43"/>
      <c r="W65" s="43">
        <v>905630186560</v>
      </c>
      <c r="X65" s="48">
        <f t="shared" si="25"/>
        <v>1001732179015</v>
      </c>
    </row>
    <row r="66" spans="1:25" s="96" customFormat="1" x14ac:dyDescent="0.3">
      <c r="A66" s="92" t="s">
        <v>139</v>
      </c>
      <c r="B66" s="93" t="s">
        <v>435</v>
      </c>
      <c r="C66" s="94"/>
      <c r="D66" s="95"/>
      <c r="E66" s="57">
        <f t="shared" ref="E66:P66" si="26">SUM(E67:E72)</f>
        <v>47902100169721</v>
      </c>
      <c r="F66" s="57">
        <f t="shared" si="26"/>
        <v>19050348703</v>
      </c>
      <c r="G66" s="57">
        <f t="shared" si="26"/>
        <v>2345603826064</v>
      </c>
      <c r="H66" s="57">
        <f t="shared" si="26"/>
        <v>50266754344488</v>
      </c>
      <c r="I66" s="58">
        <f t="shared" si="26"/>
        <v>2259395000000</v>
      </c>
      <c r="J66" s="59">
        <f t="shared" si="26"/>
        <v>0</v>
      </c>
      <c r="K66" s="59">
        <f t="shared" si="26"/>
        <v>-231983000000</v>
      </c>
      <c r="L66" s="60">
        <f t="shared" si="26"/>
        <v>2027412000000</v>
      </c>
      <c r="M66" s="61">
        <f t="shared" si="26"/>
        <v>50161495169721</v>
      </c>
      <c r="N66" s="57">
        <f t="shared" si="26"/>
        <v>19050348703</v>
      </c>
      <c r="O66" s="57">
        <f t="shared" si="26"/>
        <v>2113620826064</v>
      </c>
      <c r="P66" s="57">
        <f t="shared" si="26"/>
        <v>52294166344488</v>
      </c>
      <c r="Q66" s="51">
        <f t="shared" si="2"/>
        <v>54776352725335.336</v>
      </c>
      <c r="R66" s="52">
        <f t="shared" si="2"/>
        <v>20802980783.676003</v>
      </c>
      <c r="S66" s="52">
        <f t="shared" si="2"/>
        <v>2308073942061.8882</v>
      </c>
      <c r="T66" s="53">
        <f t="shared" si="2"/>
        <v>57105229648180.898</v>
      </c>
      <c r="U66" s="57">
        <f>SUM(U67:U72)</f>
        <v>59373198242551</v>
      </c>
      <c r="V66" s="57">
        <f>SUM(V67:V72)</f>
        <v>0</v>
      </c>
      <c r="W66" s="57">
        <f>SUM(W67:W72)</f>
        <v>2114478420767</v>
      </c>
      <c r="X66" s="62">
        <f>SUM(X67:X72)</f>
        <v>61487676663318</v>
      </c>
      <c r="Y66" s="91"/>
    </row>
    <row r="67" spans="1:25" x14ac:dyDescent="0.3">
      <c r="A67" s="92"/>
      <c r="B67" s="93"/>
      <c r="C67" s="97" t="s">
        <v>141</v>
      </c>
      <c r="D67" s="98" t="s">
        <v>436</v>
      </c>
      <c r="E67" s="42">
        <v>46518665812721</v>
      </c>
      <c r="F67" s="43">
        <v>7821129220</v>
      </c>
      <c r="G67" s="43">
        <v>2106051331076</v>
      </c>
      <c r="H67" s="43">
        <v>48632538273017</v>
      </c>
      <c r="I67" s="44">
        <v>2232072000000</v>
      </c>
      <c r="J67" s="45"/>
      <c r="K67" s="45">
        <v>-231983000000</v>
      </c>
      <c r="L67" s="46">
        <f t="shared" ref="L67:L72" si="27">I67+J67+K67</f>
        <v>2000089000000</v>
      </c>
      <c r="M67" s="42">
        <f t="shared" si="9"/>
        <v>48750737812721</v>
      </c>
      <c r="N67" s="43">
        <f t="shared" si="3"/>
        <v>7821129220</v>
      </c>
      <c r="O67" s="43">
        <f t="shared" si="4"/>
        <v>1874068331076</v>
      </c>
      <c r="P67" s="43">
        <f t="shared" si="5"/>
        <v>50632627273017</v>
      </c>
      <c r="Q67" s="44">
        <f t="shared" si="2"/>
        <v>53235805691491.336</v>
      </c>
      <c r="R67" s="45">
        <f t="shared" si="2"/>
        <v>8540673108.2400007</v>
      </c>
      <c r="S67" s="45">
        <f t="shared" si="2"/>
        <v>2046482617534.9922</v>
      </c>
      <c r="T67" s="46">
        <f t="shared" ref="T67:T130" si="28">P67*1.092</f>
        <v>55290828982134.57</v>
      </c>
      <c r="U67" s="43">
        <v>57761175090551</v>
      </c>
      <c r="V67" s="43"/>
      <c r="W67" s="43">
        <v>1872516360881</v>
      </c>
      <c r="X67" s="48">
        <f t="shared" ref="X67:X72" si="29">U67+V67+W67</f>
        <v>59633691451432</v>
      </c>
      <c r="Y67" s="96"/>
    </row>
    <row r="68" spans="1:25" x14ac:dyDescent="0.3">
      <c r="A68" s="92"/>
      <c r="B68" s="93"/>
      <c r="C68" s="97" t="s">
        <v>143</v>
      </c>
      <c r="D68" s="98" t="s">
        <v>144</v>
      </c>
      <c r="E68" s="42">
        <v>47540158000</v>
      </c>
      <c r="F68" s="43">
        <v>52134638</v>
      </c>
      <c r="G68" s="43">
        <v>60543072988</v>
      </c>
      <c r="H68" s="43">
        <v>108135365626</v>
      </c>
      <c r="I68" s="44"/>
      <c r="J68" s="45"/>
      <c r="K68" s="45"/>
      <c r="L68" s="46">
        <f t="shared" si="27"/>
        <v>0</v>
      </c>
      <c r="M68" s="42">
        <f t="shared" si="9"/>
        <v>47540158000</v>
      </c>
      <c r="N68" s="43">
        <f t="shared" si="3"/>
        <v>52134638</v>
      </c>
      <c r="O68" s="43">
        <f t="shared" si="4"/>
        <v>60543072988</v>
      </c>
      <c r="P68" s="43">
        <f t="shared" si="5"/>
        <v>108135365626</v>
      </c>
      <c r="Q68" s="44">
        <f t="shared" ref="Q68:T131" si="30">M68*1.092</f>
        <v>51913852536.000008</v>
      </c>
      <c r="R68" s="45">
        <f t="shared" si="30"/>
        <v>56931024.696000002</v>
      </c>
      <c r="S68" s="45">
        <f t="shared" si="30"/>
        <v>66113035702.896004</v>
      </c>
      <c r="T68" s="46">
        <f t="shared" si="28"/>
        <v>118083819263.59201</v>
      </c>
      <c r="U68" s="43">
        <v>54576559000</v>
      </c>
      <c r="V68" s="43"/>
      <c r="W68" s="43">
        <v>65126182897</v>
      </c>
      <c r="X68" s="48">
        <f t="shared" si="29"/>
        <v>119702741897</v>
      </c>
    </row>
    <row r="69" spans="1:25" x14ac:dyDescent="0.3">
      <c r="A69" s="92"/>
      <c r="B69" s="93"/>
      <c r="C69" s="97" t="s">
        <v>145</v>
      </c>
      <c r="D69" s="98" t="s">
        <v>146</v>
      </c>
      <c r="E69" s="42">
        <v>193853436000</v>
      </c>
      <c r="F69" s="43">
        <v>7713911491</v>
      </c>
      <c r="G69" s="43">
        <v>76209422000</v>
      </c>
      <c r="H69" s="43">
        <v>277776769491</v>
      </c>
      <c r="I69" s="44">
        <v>6914000000</v>
      </c>
      <c r="J69" s="45"/>
      <c r="K69" s="45"/>
      <c r="L69" s="46">
        <f t="shared" si="27"/>
        <v>6914000000</v>
      </c>
      <c r="M69" s="42">
        <f t="shared" si="9"/>
        <v>200767436000</v>
      </c>
      <c r="N69" s="43">
        <f t="shared" si="9"/>
        <v>7713911491</v>
      </c>
      <c r="O69" s="43">
        <f t="shared" ref="O69:O133" si="31">K69+G69</f>
        <v>76209422000</v>
      </c>
      <c r="P69" s="43">
        <f t="shared" ref="P69:P133" si="32">H69+L69</f>
        <v>284690769491</v>
      </c>
      <c r="Q69" s="44">
        <f t="shared" si="30"/>
        <v>219238040112.00003</v>
      </c>
      <c r="R69" s="45">
        <f t="shared" si="30"/>
        <v>8423591348.1720009</v>
      </c>
      <c r="S69" s="45">
        <f t="shared" si="30"/>
        <v>83220688824</v>
      </c>
      <c r="T69" s="46">
        <f t="shared" si="28"/>
        <v>310882320284.172</v>
      </c>
      <c r="U69" s="43">
        <v>229182705000</v>
      </c>
      <c r="V69" s="43"/>
      <c r="W69" s="43">
        <v>79713190919</v>
      </c>
      <c r="X69" s="48">
        <f t="shared" si="29"/>
        <v>308895895919</v>
      </c>
    </row>
    <row r="70" spans="1:25" x14ac:dyDescent="0.3">
      <c r="A70" s="92"/>
      <c r="B70" s="93"/>
      <c r="C70" s="97" t="s">
        <v>147</v>
      </c>
      <c r="D70" s="98" t="s">
        <v>148</v>
      </c>
      <c r="E70" s="42">
        <v>146612230000</v>
      </c>
      <c r="F70" s="43">
        <v>2131110013</v>
      </c>
      <c r="G70" s="43">
        <v>100000000000</v>
      </c>
      <c r="H70" s="43">
        <v>248743340013</v>
      </c>
      <c r="I70" s="44"/>
      <c r="J70" s="45"/>
      <c r="K70" s="45"/>
      <c r="L70" s="46">
        <f t="shared" si="27"/>
        <v>0</v>
      </c>
      <c r="M70" s="42">
        <f t="shared" si="9"/>
        <v>146612230000</v>
      </c>
      <c r="N70" s="43">
        <f t="shared" si="9"/>
        <v>2131110013</v>
      </c>
      <c r="O70" s="43">
        <f t="shared" si="31"/>
        <v>100000000000</v>
      </c>
      <c r="P70" s="43">
        <f t="shared" si="32"/>
        <v>248743340013</v>
      </c>
      <c r="Q70" s="44">
        <f t="shared" si="30"/>
        <v>160100555160</v>
      </c>
      <c r="R70" s="45">
        <f t="shared" si="30"/>
        <v>2327172134.1960001</v>
      </c>
      <c r="S70" s="45">
        <f t="shared" si="30"/>
        <v>109200000000.00002</v>
      </c>
      <c r="T70" s="46">
        <f t="shared" si="28"/>
        <v>271627727294.19601</v>
      </c>
      <c r="U70" s="43">
        <v>163529334000</v>
      </c>
      <c r="V70" s="43"/>
      <c r="W70" s="43">
        <v>94135686070</v>
      </c>
      <c r="X70" s="48">
        <f t="shared" si="29"/>
        <v>257665020070</v>
      </c>
    </row>
    <row r="71" spans="1:25" x14ac:dyDescent="0.3">
      <c r="A71" s="92"/>
      <c r="B71" s="93"/>
      <c r="C71" s="97" t="s">
        <v>149</v>
      </c>
      <c r="D71" s="98" t="s">
        <v>437</v>
      </c>
      <c r="E71" s="42">
        <v>352628314000</v>
      </c>
      <c r="F71" s="43">
        <v>1332063341</v>
      </c>
      <c r="G71" s="43">
        <v>300000000</v>
      </c>
      <c r="H71" s="43">
        <v>354260377341</v>
      </c>
      <c r="I71" s="44"/>
      <c r="J71" s="45"/>
      <c r="K71" s="45"/>
      <c r="L71" s="46">
        <f t="shared" si="27"/>
        <v>0</v>
      </c>
      <c r="M71" s="42">
        <f t="shared" si="9"/>
        <v>352628314000</v>
      </c>
      <c r="N71" s="43">
        <f t="shared" si="9"/>
        <v>1332063341</v>
      </c>
      <c r="O71" s="43">
        <f t="shared" si="31"/>
        <v>300000000</v>
      </c>
      <c r="P71" s="43">
        <f t="shared" si="32"/>
        <v>354260377341</v>
      </c>
      <c r="Q71" s="44">
        <f t="shared" si="30"/>
        <v>385070118888</v>
      </c>
      <c r="R71" s="45">
        <f t="shared" si="30"/>
        <v>1454613168.3720002</v>
      </c>
      <c r="S71" s="45">
        <f t="shared" si="30"/>
        <v>327600000</v>
      </c>
      <c r="T71" s="46">
        <f t="shared" si="28"/>
        <v>386852332056.37201</v>
      </c>
      <c r="U71" s="43">
        <v>406414390000</v>
      </c>
      <c r="V71" s="43"/>
      <c r="W71" s="43">
        <v>307000000</v>
      </c>
      <c r="X71" s="48">
        <f t="shared" si="29"/>
        <v>406721390000</v>
      </c>
    </row>
    <row r="72" spans="1:25" ht="16.2" thickBot="1" x14ac:dyDescent="0.35">
      <c r="A72" s="87"/>
      <c r="B72" s="88"/>
      <c r="C72" s="89" t="s">
        <v>151</v>
      </c>
      <c r="D72" s="90" t="s">
        <v>438</v>
      </c>
      <c r="E72" s="42">
        <v>642800219000</v>
      </c>
      <c r="F72" s="43"/>
      <c r="G72" s="43">
        <v>2500000000</v>
      </c>
      <c r="H72" s="43">
        <v>645300219000</v>
      </c>
      <c r="I72" s="44">
        <v>20409000000</v>
      </c>
      <c r="J72" s="45"/>
      <c r="K72" s="45"/>
      <c r="L72" s="46">
        <f t="shared" si="27"/>
        <v>20409000000</v>
      </c>
      <c r="M72" s="42">
        <f t="shared" si="9"/>
        <v>663209219000</v>
      </c>
      <c r="N72" s="43">
        <f t="shared" si="9"/>
        <v>0</v>
      </c>
      <c r="O72" s="43">
        <f t="shared" si="31"/>
        <v>2500000000</v>
      </c>
      <c r="P72" s="43">
        <f t="shared" si="32"/>
        <v>665709219000</v>
      </c>
      <c r="Q72" s="44">
        <f t="shared" si="30"/>
        <v>724224467148</v>
      </c>
      <c r="R72" s="45">
        <f t="shared" si="30"/>
        <v>0</v>
      </c>
      <c r="S72" s="45">
        <f t="shared" si="30"/>
        <v>2730000000</v>
      </c>
      <c r="T72" s="46">
        <f t="shared" si="28"/>
        <v>726954467148</v>
      </c>
      <c r="U72" s="43">
        <v>758320164000</v>
      </c>
      <c r="V72" s="43"/>
      <c r="W72" s="43">
        <v>2680000000</v>
      </c>
      <c r="X72" s="48">
        <f t="shared" si="29"/>
        <v>761000164000</v>
      </c>
    </row>
    <row r="73" spans="1:25" s="96" customFormat="1" ht="38.25" customHeight="1" x14ac:dyDescent="0.3">
      <c r="A73" s="92" t="s">
        <v>153</v>
      </c>
      <c r="B73" s="85" t="s">
        <v>154</v>
      </c>
      <c r="C73" s="94"/>
      <c r="D73" s="95"/>
      <c r="E73" s="57">
        <f t="shared" ref="E73:P73" si="33">SUM(E74:E79)</f>
        <v>1760917274417</v>
      </c>
      <c r="F73" s="57">
        <f t="shared" si="33"/>
        <v>24832568095</v>
      </c>
      <c r="G73" s="57">
        <f t="shared" si="33"/>
        <v>5844585950043</v>
      </c>
      <c r="H73" s="57">
        <f t="shared" si="33"/>
        <v>7630335792555</v>
      </c>
      <c r="I73" s="58">
        <f t="shared" si="33"/>
        <v>3581000000</v>
      </c>
      <c r="J73" s="59">
        <f t="shared" si="33"/>
        <v>0</v>
      </c>
      <c r="K73" s="59">
        <f t="shared" si="33"/>
        <v>1400000000000</v>
      </c>
      <c r="L73" s="60">
        <f t="shared" si="33"/>
        <v>1403581000000</v>
      </c>
      <c r="M73" s="61">
        <f t="shared" si="33"/>
        <v>1764498274417</v>
      </c>
      <c r="N73" s="57">
        <f t="shared" si="33"/>
        <v>24832568095</v>
      </c>
      <c r="O73" s="57">
        <f t="shared" si="33"/>
        <v>7244585950043</v>
      </c>
      <c r="P73" s="57">
        <f t="shared" si="33"/>
        <v>9033916792555</v>
      </c>
      <c r="Q73" s="51">
        <f t="shared" si="30"/>
        <v>1926832115663.3643</v>
      </c>
      <c r="R73" s="52">
        <f t="shared" si="30"/>
        <v>27117164359.740002</v>
      </c>
      <c r="S73" s="52">
        <f t="shared" si="30"/>
        <v>7911087857446.957</v>
      </c>
      <c r="T73" s="53">
        <f t="shared" si="28"/>
        <v>9865037137470.0605</v>
      </c>
      <c r="U73" s="57">
        <f>SUM(U74:U79)</f>
        <v>4511249532017</v>
      </c>
      <c r="V73" s="57">
        <f>SUM(V74:V79)</f>
        <v>3459701283</v>
      </c>
      <c r="W73" s="57">
        <f>SUM(W74:W79)</f>
        <v>8045646769310</v>
      </c>
      <c r="X73" s="62">
        <f>SUM(X74:X79)</f>
        <v>12560356002610</v>
      </c>
      <c r="Y73" s="91"/>
    </row>
    <row r="74" spans="1:25" x14ac:dyDescent="0.3">
      <c r="A74" s="92"/>
      <c r="B74" s="93"/>
      <c r="C74" s="97" t="s">
        <v>155</v>
      </c>
      <c r="D74" s="98" t="s">
        <v>439</v>
      </c>
      <c r="E74" s="42">
        <v>180497353949</v>
      </c>
      <c r="F74" s="43">
        <v>17828185729</v>
      </c>
      <c r="G74" s="43">
        <v>5086324220364</v>
      </c>
      <c r="H74" s="43">
        <v>5284649760042</v>
      </c>
      <c r="I74" s="44">
        <v>1247000000</v>
      </c>
      <c r="J74" s="45"/>
      <c r="K74" s="45">
        <v>1475955000000</v>
      </c>
      <c r="L74" s="46">
        <f t="shared" ref="L74:L79" si="34">I74+J74+K74</f>
        <v>1477202000000</v>
      </c>
      <c r="M74" s="42">
        <f t="shared" si="9"/>
        <v>181744353949</v>
      </c>
      <c r="N74" s="43">
        <f t="shared" si="9"/>
        <v>17828185729</v>
      </c>
      <c r="O74" s="43">
        <f t="shared" si="31"/>
        <v>6562279220364</v>
      </c>
      <c r="P74" s="43">
        <f t="shared" si="32"/>
        <v>6761851760042</v>
      </c>
      <c r="Q74" s="44">
        <f t="shared" si="30"/>
        <v>198464834512.30801</v>
      </c>
      <c r="R74" s="45">
        <f t="shared" si="30"/>
        <v>19468378816.068001</v>
      </c>
      <c r="S74" s="45">
        <f t="shared" si="30"/>
        <v>7166008908637.4883</v>
      </c>
      <c r="T74" s="46">
        <f t="shared" si="28"/>
        <v>7383942121965.8643</v>
      </c>
      <c r="U74" s="43">
        <v>212613387648</v>
      </c>
      <c r="V74" s="43">
        <v>3459701283</v>
      </c>
      <c r="W74" s="43">
        <v>7168737208897</v>
      </c>
      <c r="X74" s="48">
        <f t="shared" ref="X74:X79" si="35">U74+V74+W74</f>
        <v>7384810297828</v>
      </c>
      <c r="Y74" s="96"/>
    </row>
    <row r="75" spans="1:25" x14ac:dyDescent="0.3">
      <c r="A75" s="92"/>
      <c r="B75" s="93"/>
      <c r="C75" s="97" t="s">
        <v>157</v>
      </c>
      <c r="D75" s="98" t="s">
        <v>158</v>
      </c>
      <c r="E75" s="42">
        <v>66828848009</v>
      </c>
      <c r="F75" s="43">
        <v>137392848</v>
      </c>
      <c r="G75" s="43">
        <v>210638129679</v>
      </c>
      <c r="H75" s="43">
        <v>277604370536</v>
      </c>
      <c r="I75" s="44"/>
      <c r="J75" s="45"/>
      <c r="K75" s="45">
        <v>-80000000000</v>
      </c>
      <c r="L75" s="46">
        <f t="shared" si="34"/>
        <v>-80000000000</v>
      </c>
      <c r="M75" s="42">
        <f t="shared" si="9"/>
        <v>66828848009</v>
      </c>
      <c r="N75" s="43">
        <f t="shared" si="9"/>
        <v>137392848</v>
      </c>
      <c r="O75" s="43">
        <f t="shared" si="31"/>
        <v>130638129679</v>
      </c>
      <c r="P75" s="43">
        <f t="shared" si="32"/>
        <v>197604370536</v>
      </c>
      <c r="Q75" s="44">
        <f t="shared" si="30"/>
        <v>72977102025.828003</v>
      </c>
      <c r="R75" s="45">
        <f t="shared" si="30"/>
        <v>150032990.016</v>
      </c>
      <c r="S75" s="45">
        <f t="shared" si="30"/>
        <v>142656837609.46802</v>
      </c>
      <c r="T75" s="46">
        <f t="shared" si="28"/>
        <v>215783972625.31201</v>
      </c>
      <c r="U75" s="43">
        <v>74509646000</v>
      </c>
      <c r="V75" s="43"/>
      <c r="W75" s="43">
        <v>54630503938</v>
      </c>
      <c r="X75" s="48">
        <f t="shared" si="35"/>
        <v>129140149938</v>
      </c>
    </row>
    <row r="76" spans="1:25" x14ac:dyDescent="0.3">
      <c r="A76" s="92"/>
      <c r="B76" s="93"/>
      <c r="C76" s="97" t="s">
        <v>159</v>
      </c>
      <c r="D76" s="98" t="s">
        <v>440</v>
      </c>
      <c r="E76" s="42">
        <v>26400000000</v>
      </c>
      <c r="F76" s="43"/>
      <c r="G76" s="43">
        <v>26962000000</v>
      </c>
      <c r="H76" s="43">
        <v>53362000000</v>
      </c>
      <c r="I76" s="44"/>
      <c r="J76" s="45"/>
      <c r="K76" s="45">
        <v>750000000</v>
      </c>
      <c r="L76" s="46">
        <f t="shared" si="34"/>
        <v>750000000</v>
      </c>
      <c r="M76" s="42">
        <f t="shared" si="9"/>
        <v>26400000000</v>
      </c>
      <c r="N76" s="43">
        <f t="shared" si="9"/>
        <v>0</v>
      </c>
      <c r="O76" s="43">
        <f t="shared" si="31"/>
        <v>27712000000</v>
      </c>
      <c r="P76" s="43">
        <f t="shared" si="32"/>
        <v>54112000000</v>
      </c>
      <c r="Q76" s="44">
        <f t="shared" si="30"/>
        <v>28828800000.000004</v>
      </c>
      <c r="R76" s="45">
        <f t="shared" si="30"/>
        <v>0</v>
      </c>
      <c r="S76" s="45">
        <f t="shared" si="30"/>
        <v>30261504000.000004</v>
      </c>
      <c r="T76" s="46">
        <f t="shared" si="28"/>
        <v>59090304000.000008</v>
      </c>
      <c r="U76" s="43">
        <v>32802277000</v>
      </c>
      <c r="V76" s="43"/>
      <c r="W76" s="43">
        <v>26168241168</v>
      </c>
      <c r="X76" s="48">
        <f t="shared" si="35"/>
        <v>58970518168</v>
      </c>
    </row>
    <row r="77" spans="1:25" ht="29.4" x14ac:dyDescent="0.3">
      <c r="A77" s="92"/>
      <c r="B77" s="93"/>
      <c r="C77" s="97" t="s">
        <v>161</v>
      </c>
      <c r="D77" s="98" t="s">
        <v>441</v>
      </c>
      <c r="E77" s="42">
        <v>27617241172</v>
      </c>
      <c r="F77" s="43">
        <v>1065964050</v>
      </c>
      <c r="G77" s="43">
        <v>100000000000</v>
      </c>
      <c r="H77" s="43">
        <v>128683205222</v>
      </c>
      <c r="I77" s="44"/>
      <c r="J77" s="45"/>
      <c r="K77" s="45"/>
      <c r="L77" s="46">
        <f t="shared" si="34"/>
        <v>0</v>
      </c>
      <c r="M77" s="42">
        <f t="shared" si="9"/>
        <v>27617241172</v>
      </c>
      <c r="N77" s="43">
        <f t="shared" si="9"/>
        <v>1065964050</v>
      </c>
      <c r="O77" s="43">
        <f t="shared" si="31"/>
        <v>100000000000</v>
      </c>
      <c r="P77" s="43">
        <f t="shared" si="32"/>
        <v>128683205222</v>
      </c>
      <c r="Q77" s="44">
        <f t="shared" si="30"/>
        <v>30158027359.824001</v>
      </c>
      <c r="R77" s="45">
        <f t="shared" si="30"/>
        <v>1164032742.6000001</v>
      </c>
      <c r="S77" s="45">
        <f t="shared" si="30"/>
        <v>109200000000.00002</v>
      </c>
      <c r="T77" s="46">
        <f t="shared" si="28"/>
        <v>140522060102.42401</v>
      </c>
      <c r="U77" s="43">
        <v>25668576000</v>
      </c>
      <c r="V77" s="43"/>
      <c r="W77" s="43">
        <v>256636117750</v>
      </c>
      <c r="X77" s="48">
        <f t="shared" si="35"/>
        <v>282304693750</v>
      </c>
    </row>
    <row r="78" spans="1:25" x14ac:dyDescent="0.3">
      <c r="A78" s="92"/>
      <c r="B78" s="93"/>
      <c r="C78" s="97" t="s">
        <v>163</v>
      </c>
      <c r="D78" s="98" t="s">
        <v>164</v>
      </c>
      <c r="E78" s="42">
        <v>1373885831287</v>
      </c>
      <c r="F78" s="43">
        <v>5801025468</v>
      </c>
      <c r="G78" s="43">
        <v>374873800000</v>
      </c>
      <c r="H78" s="43">
        <v>1754560656755</v>
      </c>
      <c r="I78" s="44">
        <v>2184000000</v>
      </c>
      <c r="J78" s="45"/>
      <c r="K78" s="45"/>
      <c r="L78" s="46">
        <f t="shared" si="34"/>
        <v>2184000000</v>
      </c>
      <c r="M78" s="42">
        <f t="shared" si="9"/>
        <v>1376069831287</v>
      </c>
      <c r="N78" s="43">
        <f t="shared" si="9"/>
        <v>5801025468</v>
      </c>
      <c r="O78" s="43">
        <f t="shared" si="31"/>
        <v>374873800000</v>
      </c>
      <c r="P78" s="43">
        <f t="shared" si="32"/>
        <v>1756744656755</v>
      </c>
      <c r="Q78" s="44">
        <f t="shared" si="30"/>
        <v>1502668255765.4041</v>
      </c>
      <c r="R78" s="45">
        <f t="shared" si="30"/>
        <v>6334719811.0560007</v>
      </c>
      <c r="S78" s="45">
        <f t="shared" si="30"/>
        <v>409362189600.00006</v>
      </c>
      <c r="T78" s="46">
        <f t="shared" si="28"/>
        <v>1918365165176.4602</v>
      </c>
      <c r="U78" s="43">
        <v>4062376545369</v>
      </c>
      <c r="V78" s="43"/>
      <c r="W78" s="43">
        <v>382524997557</v>
      </c>
      <c r="X78" s="48">
        <f t="shared" si="35"/>
        <v>4444901542926</v>
      </c>
    </row>
    <row r="79" spans="1:25" ht="16.2" thickBot="1" x14ac:dyDescent="0.35">
      <c r="A79" s="87"/>
      <c r="B79" s="88"/>
      <c r="C79" s="89" t="s">
        <v>165</v>
      </c>
      <c r="D79" s="103" t="s">
        <v>166</v>
      </c>
      <c r="E79" s="42">
        <v>85688000000</v>
      </c>
      <c r="F79" s="43"/>
      <c r="G79" s="43">
        <v>45787800000</v>
      </c>
      <c r="H79" s="43">
        <v>131475800000</v>
      </c>
      <c r="I79" s="44">
        <v>150000000</v>
      </c>
      <c r="J79" s="45"/>
      <c r="K79" s="45">
        <v>3295000000</v>
      </c>
      <c r="L79" s="46">
        <f t="shared" si="34"/>
        <v>3445000000</v>
      </c>
      <c r="M79" s="42">
        <f t="shared" si="9"/>
        <v>85838000000</v>
      </c>
      <c r="N79" s="43">
        <f t="shared" si="9"/>
        <v>0</v>
      </c>
      <c r="O79" s="43">
        <f t="shared" si="31"/>
        <v>49082800000</v>
      </c>
      <c r="P79" s="43">
        <f t="shared" si="32"/>
        <v>134920800000</v>
      </c>
      <c r="Q79" s="44">
        <f t="shared" si="30"/>
        <v>93735096000</v>
      </c>
      <c r="R79" s="45">
        <f t="shared" si="30"/>
        <v>0</v>
      </c>
      <c r="S79" s="45">
        <f t="shared" si="30"/>
        <v>53598417600.000008</v>
      </c>
      <c r="T79" s="46">
        <f t="shared" si="28"/>
        <v>147333513600</v>
      </c>
      <c r="U79" s="43">
        <v>103279100000</v>
      </c>
      <c r="V79" s="43"/>
      <c r="W79" s="43">
        <v>156949700000</v>
      </c>
      <c r="X79" s="48">
        <f t="shared" si="35"/>
        <v>260228800000</v>
      </c>
    </row>
    <row r="80" spans="1:25" s="96" customFormat="1" x14ac:dyDescent="0.3">
      <c r="A80" s="99" t="s">
        <v>167</v>
      </c>
      <c r="B80" s="100" t="s">
        <v>168</v>
      </c>
      <c r="C80" s="101"/>
      <c r="D80" s="104"/>
      <c r="E80" s="57">
        <f t="shared" ref="E80:P80" si="36">SUM(E81:E90)</f>
        <v>48503076195015</v>
      </c>
      <c r="F80" s="57">
        <f t="shared" si="36"/>
        <v>3538067</v>
      </c>
      <c r="G80" s="57">
        <f t="shared" si="36"/>
        <v>6301613739137</v>
      </c>
      <c r="H80" s="57">
        <f t="shared" si="36"/>
        <v>54804693472219</v>
      </c>
      <c r="I80" s="58">
        <f t="shared" si="36"/>
        <v>1146000000000</v>
      </c>
      <c r="J80" s="59">
        <f t="shared" si="36"/>
        <v>0</v>
      </c>
      <c r="K80" s="59">
        <f t="shared" si="36"/>
        <v>1050000000000</v>
      </c>
      <c r="L80" s="60">
        <f t="shared" si="36"/>
        <v>2196000000000</v>
      </c>
      <c r="M80" s="61">
        <f t="shared" si="36"/>
        <v>49649076195015</v>
      </c>
      <c r="N80" s="57">
        <f t="shared" si="36"/>
        <v>3538067</v>
      </c>
      <c r="O80" s="57">
        <f t="shared" si="36"/>
        <v>7351613739137</v>
      </c>
      <c r="P80" s="57">
        <f t="shared" si="36"/>
        <v>57000693472219</v>
      </c>
      <c r="Q80" s="44">
        <f t="shared" si="30"/>
        <v>54216791204956.383</v>
      </c>
      <c r="R80" s="45">
        <f t="shared" si="30"/>
        <v>3863569.1640000003</v>
      </c>
      <c r="S80" s="45">
        <f t="shared" si="30"/>
        <v>8027962203137.6045</v>
      </c>
      <c r="T80" s="46">
        <f t="shared" si="28"/>
        <v>62244757271663.156</v>
      </c>
      <c r="U80" s="57">
        <f>SUM(U81:U90)</f>
        <v>62039534158943</v>
      </c>
      <c r="V80" s="57">
        <f>SUM(V81:V90)</f>
        <v>0</v>
      </c>
      <c r="W80" s="57">
        <f>SUM(W81:W90)</f>
        <v>8436091092108</v>
      </c>
      <c r="X80" s="62">
        <f>SUM(X81:X90)</f>
        <v>70475625251051</v>
      </c>
      <c r="Y80" s="91"/>
    </row>
    <row r="81" spans="1:25" x14ac:dyDescent="0.3">
      <c r="A81" s="92"/>
      <c r="B81" s="93"/>
      <c r="C81" s="97" t="s">
        <v>169</v>
      </c>
      <c r="D81" s="98" t="s">
        <v>442</v>
      </c>
      <c r="E81" s="42">
        <v>43424735767407</v>
      </c>
      <c r="F81" s="43"/>
      <c r="G81" s="43">
        <v>4829883162065</v>
      </c>
      <c r="H81" s="43">
        <v>48254618929472</v>
      </c>
      <c r="I81" s="44">
        <v>1146000000000</v>
      </c>
      <c r="J81" s="45"/>
      <c r="K81" s="45">
        <v>800000000000</v>
      </c>
      <c r="L81" s="46">
        <f t="shared" ref="L81:L90" si="37">I81+J81+K81</f>
        <v>1946000000000</v>
      </c>
      <c r="M81" s="42">
        <f t="shared" si="9"/>
        <v>44570735767407</v>
      </c>
      <c r="N81" s="43">
        <f t="shared" si="9"/>
        <v>0</v>
      </c>
      <c r="O81" s="43">
        <f t="shared" si="31"/>
        <v>5629883162065</v>
      </c>
      <c r="P81" s="43">
        <f t="shared" si="32"/>
        <v>50200618929472</v>
      </c>
      <c r="Q81" s="44">
        <f t="shared" si="30"/>
        <v>48671243458008.445</v>
      </c>
      <c r="R81" s="45">
        <f t="shared" si="30"/>
        <v>0</v>
      </c>
      <c r="S81" s="45">
        <f t="shared" si="30"/>
        <v>6147832412974.9805</v>
      </c>
      <c r="T81" s="46">
        <f t="shared" si="28"/>
        <v>54819075870983.43</v>
      </c>
      <c r="U81" s="43">
        <v>56396020868111</v>
      </c>
      <c r="V81" s="43"/>
      <c r="W81" s="43">
        <v>6178571696219</v>
      </c>
      <c r="X81" s="48">
        <f t="shared" ref="X81:X90" si="38">U81+V81+W81</f>
        <v>62574592564330</v>
      </c>
      <c r="Y81" s="96"/>
    </row>
    <row r="82" spans="1:25" x14ac:dyDescent="0.3">
      <c r="A82" s="92"/>
      <c r="B82" s="93"/>
      <c r="C82" s="97" t="s">
        <v>397</v>
      </c>
      <c r="D82" s="105" t="s">
        <v>398</v>
      </c>
      <c r="E82" s="42">
        <v>6584785351</v>
      </c>
      <c r="F82" s="43"/>
      <c r="G82" s="43">
        <v>7537852834</v>
      </c>
      <c r="H82" s="43">
        <v>14122638185</v>
      </c>
      <c r="I82" s="44"/>
      <c r="J82" s="45"/>
      <c r="K82" s="45"/>
      <c r="L82" s="46">
        <f t="shared" si="37"/>
        <v>0</v>
      </c>
      <c r="M82" s="42">
        <f t="shared" si="9"/>
        <v>6584785351</v>
      </c>
      <c r="N82" s="43">
        <f t="shared" si="9"/>
        <v>0</v>
      </c>
      <c r="O82" s="43">
        <f t="shared" si="31"/>
        <v>7537852834</v>
      </c>
      <c r="P82" s="43">
        <f t="shared" si="32"/>
        <v>14122638185</v>
      </c>
      <c r="Q82" s="44">
        <f t="shared" si="30"/>
        <v>7190585603.2920008</v>
      </c>
      <c r="R82" s="45">
        <f t="shared" si="30"/>
        <v>0</v>
      </c>
      <c r="S82" s="45">
        <f t="shared" si="30"/>
        <v>8231335294.7280006</v>
      </c>
      <c r="T82" s="46">
        <f t="shared" si="28"/>
        <v>15421920898.02</v>
      </c>
      <c r="U82" s="43">
        <v>7737844052</v>
      </c>
      <c r="V82" s="43"/>
      <c r="W82" s="43">
        <v>7920776174</v>
      </c>
      <c r="X82" s="48">
        <f t="shared" si="38"/>
        <v>15658620226</v>
      </c>
    </row>
    <row r="83" spans="1:25" x14ac:dyDescent="0.3">
      <c r="A83" s="92"/>
      <c r="B83" s="93"/>
      <c r="C83" s="97" t="s">
        <v>399</v>
      </c>
      <c r="D83" s="105" t="s">
        <v>400</v>
      </c>
      <c r="E83" s="42">
        <v>6271251547</v>
      </c>
      <c r="F83" s="43">
        <v>3538067</v>
      </c>
      <c r="G83" s="43">
        <v>2220725122</v>
      </c>
      <c r="H83" s="43">
        <v>8495514736</v>
      </c>
      <c r="I83" s="44"/>
      <c r="J83" s="45"/>
      <c r="K83" s="45"/>
      <c r="L83" s="46">
        <f t="shared" si="37"/>
        <v>0</v>
      </c>
      <c r="M83" s="42">
        <f t="shared" si="9"/>
        <v>6271251547</v>
      </c>
      <c r="N83" s="43">
        <f t="shared" si="9"/>
        <v>3538067</v>
      </c>
      <c r="O83" s="43">
        <f t="shared" si="31"/>
        <v>2220725122</v>
      </c>
      <c r="P83" s="43">
        <f t="shared" si="32"/>
        <v>8495514736</v>
      </c>
      <c r="Q83" s="44">
        <f t="shared" si="30"/>
        <v>6848206689.3240004</v>
      </c>
      <c r="R83" s="45">
        <f t="shared" si="30"/>
        <v>3863569.1640000003</v>
      </c>
      <c r="S83" s="45">
        <f t="shared" si="30"/>
        <v>2425031833.224</v>
      </c>
      <c r="T83" s="46">
        <f t="shared" si="28"/>
        <v>9277102091.7119999</v>
      </c>
      <c r="U83" s="43">
        <v>7695158354</v>
      </c>
      <c r="V83" s="43"/>
      <c r="W83" s="43">
        <v>3515320616</v>
      </c>
      <c r="X83" s="48">
        <f t="shared" si="38"/>
        <v>11210478970</v>
      </c>
    </row>
    <row r="84" spans="1:25" x14ac:dyDescent="0.3">
      <c r="A84" s="92"/>
      <c r="B84" s="93"/>
      <c r="C84" s="97" t="s">
        <v>171</v>
      </c>
      <c r="D84" s="98" t="s">
        <v>443</v>
      </c>
      <c r="E84" s="42">
        <v>30358755781</v>
      </c>
      <c r="F84" s="43"/>
      <c r="G84" s="43">
        <v>12706188089</v>
      </c>
      <c r="H84" s="43">
        <v>43064943870</v>
      </c>
      <c r="I84" s="44"/>
      <c r="J84" s="45"/>
      <c r="K84" s="45"/>
      <c r="L84" s="46">
        <f t="shared" si="37"/>
        <v>0</v>
      </c>
      <c r="M84" s="42">
        <f t="shared" si="9"/>
        <v>30358755781</v>
      </c>
      <c r="N84" s="43">
        <f t="shared" si="9"/>
        <v>0</v>
      </c>
      <c r="O84" s="43">
        <f t="shared" si="31"/>
        <v>12706188089</v>
      </c>
      <c r="P84" s="43">
        <f t="shared" si="32"/>
        <v>43064943870</v>
      </c>
      <c r="Q84" s="44">
        <f t="shared" si="30"/>
        <v>33151761312.852001</v>
      </c>
      <c r="R84" s="45">
        <f t="shared" si="30"/>
        <v>0</v>
      </c>
      <c r="S84" s="45">
        <f t="shared" si="30"/>
        <v>13875157393.188002</v>
      </c>
      <c r="T84" s="46">
        <f t="shared" si="28"/>
        <v>47026918706.040001</v>
      </c>
      <c r="U84" s="43">
        <v>41304751141</v>
      </c>
      <c r="V84" s="43"/>
      <c r="W84" s="43">
        <v>14301492414</v>
      </c>
      <c r="X84" s="48">
        <f t="shared" si="38"/>
        <v>55606243555</v>
      </c>
    </row>
    <row r="85" spans="1:25" ht="29.4" x14ac:dyDescent="0.3">
      <c r="A85" s="92"/>
      <c r="B85" s="93"/>
      <c r="C85" s="97" t="s">
        <v>173</v>
      </c>
      <c r="D85" s="98" t="s">
        <v>444</v>
      </c>
      <c r="E85" s="42">
        <v>5990057265</v>
      </c>
      <c r="F85" s="43"/>
      <c r="G85" s="43">
        <v>3920769001</v>
      </c>
      <c r="H85" s="43">
        <v>9910826266</v>
      </c>
      <c r="I85" s="44"/>
      <c r="J85" s="45"/>
      <c r="K85" s="45"/>
      <c r="L85" s="46">
        <f t="shared" si="37"/>
        <v>0</v>
      </c>
      <c r="M85" s="42">
        <f t="shared" si="9"/>
        <v>5990057265</v>
      </c>
      <c r="N85" s="43">
        <f t="shared" si="9"/>
        <v>0</v>
      </c>
      <c r="O85" s="43">
        <f t="shared" si="31"/>
        <v>3920769001</v>
      </c>
      <c r="P85" s="43">
        <f t="shared" si="32"/>
        <v>9910826266</v>
      </c>
      <c r="Q85" s="44">
        <f t="shared" si="30"/>
        <v>6541142533.3800001</v>
      </c>
      <c r="R85" s="45">
        <f t="shared" si="30"/>
        <v>0</v>
      </c>
      <c r="S85" s="45">
        <f t="shared" si="30"/>
        <v>4281479749.0920005</v>
      </c>
      <c r="T85" s="46">
        <f t="shared" si="28"/>
        <v>10822622282.472</v>
      </c>
      <c r="U85" s="43">
        <v>6960865448</v>
      </c>
      <c r="V85" s="43"/>
      <c r="W85" s="43">
        <v>4138232398</v>
      </c>
      <c r="X85" s="48">
        <f t="shared" si="38"/>
        <v>11099097846</v>
      </c>
    </row>
    <row r="86" spans="1:25" ht="29.4" x14ac:dyDescent="0.3">
      <c r="A86" s="92"/>
      <c r="B86" s="93"/>
      <c r="C86" s="97" t="s">
        <v>175</v>
      </c>
      <c r="D86" s="98" t="s">
        <v>445</v>
      </c>
      <c r="E86" s="42">
        <v>7439470648</v>
      </c>
      <c r="F86" s="43"/>
      <c r="G86" s="43">
        <v>4356973854</v>
      </c>
      <c r="H86" s="43">
        <v>11796444502</v>
      </c>
      <c r="I86" s="44"/>
      <c r="J86" s="45"/>
      <c r="K86" s="45"/>
      <c r="L86" s="46">
        <f t="shared" si="37"/>
        <v>0</v>
      </c>
      <c r="M86" s="42">
        <f t="shared" si="9"/>
        <v>7439470648</v>
      </c>
      <c r="N86" s="43">
        <f t="shared" si="9"/>
        <v>0</v>
      </c>
      <c r="O86" s="43">
        <f t="shared" si="31"/>
        <v>4356973854</v>
      </c>
      <c r="P86" s="43">
        <f t="shared" si="32"/>
        <v>11796444502</v>
      </c>
      <c r="Q86" s="44">
        <f t="shared" si="30"/>
        <v>8123901947.6160002</v>
      </c>
      <c r="R86" s="45">
        <f t="shared" si="30"/>
        <v>0</v>
      </c>
      <c r="S86" s="45">
        <f t="shared" si="30"/>
        <v>4757815448.5680008</v>
      </c>
      <c r="T86" s="46">
        <f t="shared" si="28"/>
        <v>12881717396.184</v>
      </c>
      <c r="U86" s="43">
        <v>8554797468</v>
      </c>
      <c r="V86" s="43"/>
      <c r="W86" s="43">
        <v>7760786646</v>
      </c>
      <c r="X86" s="48">
        <f t="shared" si="38"/>
        <v>16315584114</v>
      </c>
    </row>
    <row r="87" spans="1:25" x14ac:dyDescent="0.3">
      <c r="A87" s="92"/>
      <c r="B87" s="93"/>
      <c r="C87" s="97" t="s">
        <v>177</v>
      </c>
      <c r="D87" s="98" t="s">
        <v>446</v>
      </c>
      <c r="E87" s="42">
        <v>21573829553</v>
      </c>
      <c r="F87" s="43"/>
      <c r="G87" s="43">
        <v>8392600064</v>
      </c>
      <c r="H87" s="43">
        <v>29966429617</v>
      </c>
      <c r="I87" s="44"/>
      <c r="J87" s="45"/>
      <c r="K87" s="45"/>
      <c r="L87" s="46">
        <f t="shared" si="37"/>
        <v>0</v>
      </c>
      <c r="M87" s="42">
        <f t="shared" si="9"/>
        <v>21573829553</v>
      </c>
      <c r="N87" s="43">
        <f t="shared" si="9"/>
        <v>0</v>
      </c>
      <c r="O87" s="43">
        <f t="shared" si="31"/>
        <v>8392600064</v>
      </c>
      <c r="P87" s="43">
        <f t="shared" si="32"/>
        <v>29966429617</v>
      </c>
      <c r="Q87" s="44">
        <f t="shared" si="30"/>
        <v>23558621871.876003</v>
      </c>
      <c r="R87" s="45">
        <f t="shared" si="30"/>
        <v>0</v>
      </c>
      <c r="S87" s="45">
        <f t="shared" si="30"/>
        <v>9164719269.8880005</v>
      </c>
      <c r="T87" s="46">
        <f t="shared" si="28"/>
        <v>32723341141.764004</v>
      </c>
      <c r="U87" s="43">
        <v>24784648436</v>
      </c>
      <c r="V87" s="43"/>
      <c r="W87" s="43">
        <v>8492290121</v>
      </c>
      <c r="X87" s="48">
        <f t="shared" si="38"/>
        <v>33276938557</v>
      </c>
    </row>
    <row r="88" spans="1:25" x14ac:dyDescent="0.3">
      <c r="A88" s="92"/>
      <c r="B88" s="93"/>
      <c r="C88" s="97" t="s">
        <v>179</v>
      </c>
      <c r="D88" s="98" t="s">
        <v>447</v>
      </c>
      <c r="E88" s="42">
        <v>10661947952</v>
      </c>
      <c r="F88" s="43"/>
      <c r="G88" s="43">
        <v>6568771785</v>
      </c>
      <c r="H88" s="43">
        <v>17230719737</v>
      </c>
      <c r="I88" s="44"/>
      <c r="J88" s="45"/>
      <c r="K88" s="45"/>
      <c r="L88" s="46">
        <f t="shared" si="37"/>
        <v>0</v>
      </c>
      <c r="M88" s="42">
        <f t="shared" si="9"/>
        <v>10661947952</v>
      </c>
      <c r="N88" s="43">
        <f t="shared" si="9"/>
        <v>0</v>
      </c>
      <c r="O88" s="43">
        <f t="shared" si="31"/>
        <v>6568771785</v>
      </c>
      <c r="P88" s="43">
        <f t="shared" si="32"/>
        <v>17230719737</v>
      </c>
      <c r="Q88" s="44">
        <f t="shared" si="30"/>
        <v>11642847163.584002</v>
      </c>
      <c r="R88" s="45">
        <f t="shared" si="30"/>
        <v>0</v>
      </c>
      <c r="S88" s="45">
        <f t="shared" si="30"/>
        <v>7173098789.2200003</v>
      </c>
      <c r="T88" s="46">
        <f t="shared" si="28"/>
        <v>18815945952.804001</v>
      </c>
      <c r="U88" s="43">
        <v>12864450747</v>
      </c>
      <c r="V88" s="43"/>
      <c r="W88" s="43">
        <v>7620000000</v>
      </c>
      <c r="X88" s="48">
        <f t="shared" si="38"/>
        <v>20484450747</v>
      </c>
    </row>
    <row r="89" spans="1:25" x14ac:dyDescent="0.3">
      <c r="A89" s="92"/>
      <c r="B89" s="93"/>
      <c r="C89" s="97" t="s">
        <v>181</v>
      </c>
      <c r="D89" s="98" t="s">
        <v>448</v>
      </c>
      <c r="E89" s="42">
        <v>13787917107</v>
      </c>
      <c r="F89" s="43"/>
      <c r="G89" s="43">
        <v>1317531424979</v>
      </c>
      <c r="H89" s="43">
        <v>1331319342086</v>
      </c>
      <c r="I89" s="44"/>
      <c r="J89" s="45"/>
      <c r="K89" s="45">
        <v>250000000000</v>
      </c>
      <c r="L89" s="46">
        <f t="shared" si="37"/>
        <v>250000000000</v>
      </c>
      <c r="M89" s="42">
        <f t="shared" si="9"/>
        <v>13787917107</v>
      </c>
      <c r="N89" s="43">
        <f t="shared" si="9"/>
        <v>0</v>
      </c>
      <c r="O89" s="43">
        <f t="shared" si="31"/>
        <v>1567531424979</v>
      </c>
      <c r="P89" s="43">
        <f t="shared" si="32"/>
        <v>1581319342086</v>
      </c>
      <c r="Q89" s="44">
        <f t="shared" si="30"/>
        <v>15056405480.844002</v>
      </c>
      <c r="R89" s="45">
        <f t="shared" si="30"/>
        <v>0</v>
      </c>
      <c r="S89" s="45">
        <f t="shared" si="30"/>
        <v>1711744316077.0681</v>
      </c>
      <c r="T89" s="46">
        <f t="shared" si="28"/>
        <v>1726800721557.9121</v>
      </c>
      <c r="U89" s="43">
        <v>15817624535</v>
      </c>
      <c r="V89" s="43"/>
      <c r="W89" s="43">
        <v>2078471088193</v>
      </c>
      <c r="X89" s="48">
        <f t="shared" si="38"/>
        <v>2094288712728</v>
      </c>
    </row>
    <row r="90" spans="1:25" ht="16.2" thickBot="1" x14ac:dyDescent="0.35">
      <c r="A90" s="87"/>
      <c r="B90" s="88"/>
      <c r="C90" s="89" t="s">
        <v>183</v>
      </c>
      <c r="D90" s="90" t="s">
        <v>184</v>
      </c>
      <c r="E90" s="42">
        <v>4975672412404</v>
      </c>
      <c r="F90" s="43"/>
      <c r="G90" s="43">
        <v>108495271344</v>
      </c>
      <c r="H90" s="43">
        <v>5084167683748</v>
      </c>
      <c r="I90" s="44"/>
      <c r="J90" s="45"/>
      <c r="K90" s="45"/>
      <c r="L90" s="46">
        <f t="shared" si="37"/>
        <v>0</v>
      </c>
      <c r="M90" s="42">
        <f t="shared" si="9"/>
        <v>4975672412404</v>
      </c>
      <c r="N90" s="43">
        <f t="shared" si="9"/>
        <v>0</v>
      </c>
      <c r="O90" s="43">
        <f t="shared" si="31"/>
        <v>108495271344</v>
      </c>
      <c r="P90" s="43">
        <f t="shared" si="32"/>
        <v>5084167683748</v>
      </c>
      <c r="Q90" s="44">
        <f t="shared" si="30"/>
        <v>5433434274345.168</v>
      </c>
      <c r="R90" s="45">
        <f t="shared" si="30"/>
        <v>0</v>
      </c>
      <c r="S90" s="45">
        <f t="shared" si="30"/>
        <v>118476836307.64801</v>
      </c>
      <c r="T90" s="46">
        <f t="shared" si="28"/>
        <v>5551911110652.8164</v>
      </c>
      <c r="U90" s="43">
        <v>5517793150651</v>
      </c>
      <c r="V90" s="43"/>
      <c r="W90" s="43">
        <v>125299409327</v>
      </c>
      <c r="X90" s="48">
        <f t="shared" si="38"/>
        <v>5643092559978</v>
      </c>
    </row>
    <row r="91" spans="1:25" s="96" customFormat="1" ht="52.5" customHeight="1" x14ac:dyDescent="0.3">
      <c r="A91" s="92" t="s">
        <v>185</v>
      </c>
      <c r="B91" s="106" t="s">
        <v>449</v>
      </c>
      <c r="C91" s="93"/>
      <c r="D91" s="107"/>
      <c r="E91" s="57">
        <f t="shared" ref="E91:P91" si="39">SUM(E92:E97)</f>
        <v>958852298238</v>
      </c>
      <c r="F91" s="57">
        <f t="shared" si="39"/>
        <v>14894628943</v>
      </c>
      <c r="G91" s="57">
        <f t="shared" si="39"/>
        <v>1475032503861</v>
      </c>
      <c r="H91" s="57">
        <f t="shared" si="39"/>
        <v>2448779431042</v>
      </c>
      <c r="I91" s="58">
        <f t="shared" si="39"/>
        <v>70000000000</v>
      </c>
      <c r="J91" s="59">
        <f t="shared" si="39"/>
        <v>0</v>
      </c>
      <c r="K91" s="59">
        <f t="shared" si="39"/>
        <v>0</v>
      </c>
      <c r="L91" s="60">
        <f t="shared" si="39"/>
        <v>70000000000</v>
      </c>
      <c r="M91" s="61">
        <f t="shared" si="39"/>
        <v>1028852298238</v>
      </c>
      <c r="N91" s="57">
        <f t="shared" si="39"/>
        <v>14894628943</v>
      </c>
      <c r="O91" s="57">
        <f t="shared" si="39"/>
        <v>1475032503861</v>
      </c>
      <c r="P91" s="57">
        <f t="shared" si="39"/>
        <v>2518779431042</v>
      </c>
      <c r="Q91" s="51">
        <f t="shared" si="30"/>
        <v>1123506709675.896</v>
      </c>
      <c r="R91" s="52">
        <f t="shared" si="30"/>
        <v>16264934805.756001</v>
      </c>
      <c r="S91" s="52">
        <f t="shared" si="30"/>
        <v>1610735494216.2122</v>
      </c>
      <c r="T91" s="53">
        <f t="shared" si="28"/>
        <v>2750507138697.8643</v>
      </c>
      <c r="U91" s="57">
        <f>SUM(U92:U97)</f>
        <v>793083724775</v>
      </c>
      <c r="V91" s="57">
        <f>SUM(V92:V97)</f>
        <v>0</v>
      </c>
      <c r="W91" s="57">
        <f>SUM(W92:W97)</f>
        <v>3119040338591</v>
      </c>
      <c r="X91" s="62">
        <f>SUM(X92:X97)</f>
        <v>3912124063366</v>
      </c>
      <c r="Y91" s="91"/>
    </row>
    <row r="92" spans="1:25" x14ac:dyDescent="0.3">
      <c r="A92" s="92"/>
      <c r="B92" s="93"/>
      <c r="C92" s="97" t="s">
        <v>187</v>
      </c>
      <c r="D92" s="98" t="s">
        <v>450</v>
      </c>
      <c r="E92" s="42">
        <v>108200203899</v>
      </c>
      <c r="F92" s="43">
        <v>6820218690</v>
      </c>
      <c r="G92" s="43"/>
      <c r="H92" s="43">
        <v>115020422589</v>
      </c>
      <c r="I92" s="44"/>
      <c r="J92" s="45"/>
      <c r="K92" s="45"/>
      <c r="L92" s="46">
        <f t="shared" ref="L92:L97" si="40">I92+J92+K92</f>
        <v>0</v>
      </c>
      <c r="M92" s="42">
        <f t="shared" si="9"/>
        <v>108200203899</v>
      </c>
      <c r="N92" s="43">
        <f t="shared" si="9"/>
        <v>6820218690</v>
      </c>
      <c r="O92" s="43">
        <f t="shared" si="31"/>
        <v>0</v>
      </c>
      <c r="P92" s="43">
        <f t="shared" si="32"/>
        <v>115020422589</v>
      </c>
      <c r="Q92" s="44">
        <f t="shared" si="30"/>
        <v>118154622657.70801</v>
      </c>
      <c r="R92" s="45">
        <f t="shared" si="30"/>
        <v>7447678809.4800005</v>
      </c>
      <c r="S92" s="45">
        <f t="shared" si="30"/>
        <v>0</v>
      </c>
      <c r="T92" s="46">
        <f t="shared" si="28"/>
        <v>125602301467.188</v>
      </c>
      <c r="U92" s="43">
        <v>120086000000</v>
      </c>
      <c r="V92" s="43"/>
      <c r="W92" s="43"/>
      <c r="X92" s="48">
        <f t="shared" ref="X92:X97" si="41">U92+V92+W92</f>
        <v>120086000000</v>
      </c>
      <c r="Y92" s="96"/>
    </row>
    <row r="93" spans="1:25" x14ac:dyDescent="0.3">
      <c r="A93" s="92"/>
      <c r="B93" s="93"/>
      <c r="C93" s="97" t="s">
        <v>189</v>
      </c>
      <c r="D93" s="98" t="s">
        <v>190</v>
      </c>
      <c r="E93" s="42">
        <v>781114307679</v>
      </c>
      <c r="F93" s="43">
        <v>8003324468</v>
      </c>
      <c r="G93" s="43">
        <v>1303511013887</v>
      </c>
      <c r="H93" s="43">
        <v>2092628646034</v>
      </c>
      <c r="I93" s="44">
        <v>70000000000</v>
      </c>
      <c r="J93" s="45"/>
      <c r="K93" s="45"/>
      <c r="L93" s="46">
        <f t="shared" si="40"/>
        <v>70000000000</v>
      </c>
      <c r="M93" s="42">
        <f t="shared" si="9"/>
        <v>851114307679</v>
      </c>
      <c r="N93" s="43">
        <f t="shared" si="9"/>
        <v>8003324468</v>
      </c>
      <c r="O93" s="43">
        <f t="shared" si="31"/>
        <v>1303511013887</v>
      </c>
      <c r="P93" s="43">
        <f t="shared" si="32"/>
        <v>2162628646034</v>
      </c>
      <c r="Q93" s="44">
        <f t="shared" si="30"/>
        <v>929416823985.46802</v>
      </c>
      <c r="R93" s="45">
        <f t="shared" si="30"/>
        <v>8739630319.0559998</v>
      </c>
      <c r="S93" s="45">
        <f t="shared" si="30"/>
        <v>1423434027164.604</v>
      </c>
      <c r="T93" s="46">
        <f t="shared" si="28"/>
        <v>2361590481469.1284</v>
      </c>
      <c r="U93" s="43">
        <v>590536481108</v>
      </c>
      <c r="V93" s="43"/>
      <c r="W93" s="43">
        <v>2873578828258</v>
      </c>
      <c r="X93" s="48">
        <f t="shared" si="41"/>
        <v>3464115309366</v>
      </c>
    </row>
    <row r="94" spans="1:25" ht="29.4" x14ac:dyDescent="0.3">
      <c r="A94" s="92"/>
      <c r="B94" s="93"/>
      <c r="C94" s="97" t="s">
        <v>191</v>
      </c>
      <c r="D94" s="98" t="s">
        <v>451</v>
      </c>
      <c r="E94" s="42">
        <v>26330642944</v>
      </c>
      <c r="F94" s="43">
        <v>5115056</v>
      </c>
      <c r="G94" s="43">
        <v>20951894000</v>
      </c>
      <c r="H94" s="43">
        <v>47287652000</v>
      </c>
      <c r="I94" s="44"/>
      <c r="J94" s="45"/>
      <c r="K94" s="45"/>
      <c r="L94" s="46">
        <f t="shared" si="40"/>
        <v>0</v>
      </c>
      <c r="M94" s="42">
        <f t="shared" si="9"/>
        <v>26330642944</v>
      </c>
      <c r="N94" s="43">
        <f t="shared" si="9"/>
        <v>5115056</v>
      </c>
      <c r="O94" s="43">
        <f t="shared" si="31"/>
        <v>20951894000</v>
      </c>
      <c r="P94" s="43">
        <f t="shared" si="32"/>
        <v>47287652000</v>
      </c>
      <c r="Q94" s="44">
        <f t="shared" si="30"/>
        <v>28753062094.848003</v>
      </c>
      <c r="R94" s="45">
        <f t="shared" si="30"/>
        <v>5585641.1520000007</v>
      </c>
      <c r="S94" s="45">
        <f t="shared" si="30"/>
        <v>22879468248</v>
      </c>
      <c r="T94" s="46">
        <f t="shared" si="28"/>
        <v>51638115984.000008</v>
      </c>
      <c r="U94" s="43">
        <v>34466820854</v>
      </c>
      <c r="V94" s="43"/>
      <c r="W94" s="43">
        <v>17726519146</v>
      </c>
      <c r="X94" s="48">
        <f t="shared" si="41"/>
        <v>52193340000</v>
      </c>
    </row>
    <row r="95" spans="1:25" x14ac:dyDescent="0.3">
      <c r="A95" s="92"/>
      <c r="B95" s="93"/>
      <c r="C95" s="97" t="s">
        <v>193</v>
      </c>
      <c r="D95" s="98" t="s">
        <v>194</v>
      </c>
      <c r="E95" s="42">
        <v>18469169000</v>
      </c>
      <c r="F95" s="43">
        <v>65970729</v>
      </c>
      <c r="G95" s="43">
        <v>19752129271</v>
      </c>
      <c r="H95" s="43">
        <v>38287269000</v>
      </c>
      <c r="I95" s="44"/>
      <c r="J95" s="45"/>
      <c r="K95" s="45"/>
      <c r="L95" s="46">
        <f t="shared" si="40"/>
        <v>0</v>
      </c>
      <c r="M95" s="42">
        <f t="shared" si="9"/>
        <v>18469169000</v>
      </c>
      <c r="N95" s="43">
        <f t="shared" si="9"/>
        <v>65970729</v>
      </c>
      <c r="O95" s="43">
        <f t="shared" si="31"/>
        <v>19752129271</v>
      </c>
      <c r="P95" s="43">
        <f t="shared" si="32"/>
        <v>38287269000</v>
      </c>
      <c r="Q95" s="44">
        <f t="shared" si="30"/>
        <v>20168332548</v>
      </c>
      <c r="R95" s="45">
        <f t="shared" si="30"/>
        <v>72040036.068000004</v>
      </c>
      <c r="S95" s="45">
        <f t="shared" si="30"/>
        <v>21569325163.932003</v>
      </c>
      <c r="T95" s="46">
        <f t="shared" si="28"/>
        <v>41809697748</v>
      </c>
      <c r="U95" s="43">
        <v>20197057368</v>
      </c>
      <c r="V95" s="43"/>
      <c r="W95" s="43">
        <v>27103942632</v>
      </c>
      <c r="X95" s="48">
        <f t="shared" si="41"/>
        <v>47301000000</v>
      </c>
    </row>
    <row r="96" spans="1:25" x14ac:dyDescent="0.3">
      <c r="A96" s="92"/>
      <c r="B96" s="93"/>
      <c r="C96" s="97" t="s">
        <v>195</v>
      </c>
      <c r="D96" s="98" t="s">
        <v>196</v>
      </c>
      <c r="E96" s="42">
        <v>20059696465</v>
      </c>
      <c r="F96" s="43"/>
      <c r="G96" s="43">
        <v>85381446116</v>
      </c>
      <c r="H96" s="43">
        <v>105441142581</v>
      </c>
      <c r="I96" s="44"/>
      <c r="J96" s="45"/>
      <c r="K96" s="45"/>
      <c r="L96" s="46">
        <f t="shared" si="40"/>
        <v>0</v>
      </c>
      <c r="M96" s="42">
        <f t="shared" si="9"/>
        <v>20059696465</v>
      </c>
      <c r="N96" s="43">
        <f t="shared" si="9"/>
        <v>0</v>
      </c>
      <c r="O96" s="43">
        <f t="shared" si="31"/>
        <v>85381446116</v>
      </c>
      <c r="P96" s="43">
        <f t="shared" si="32"/>
        <v>105441142581</v>
      </c>
      <c r="Q96" s="44">
        <f t="shared" si="30"/>
        <v>21905188539.780003</v>
      </c>
      <c r="R96" s="45">
        <f t="shared" si="30"/>
        <v>0</v>
      </c>
      <c r="S96" s="45">
        <f t="shared" si="30"/>
        <v>93236539158.672012</v>
      </c>
      <c r="T96" s="46">
        <f t="shared" si="28"/>
        <v>115141727698.45201</v>
      </c>
      <c r="U96" s="43">
        <v>23190260527</v>
      </c>
      <c r="V96" s="43"/>
      <c r="W96" s="43">
        <v>156723731473</v>
      </c>
      <c r="X96" s="48">
        <f t="shared" si="41"/>
        <v>179913992000</v>
      </c>
    </row>
    <row r="97" spans="1:25" ht="16.2" thickBot="1" x14ac:dyDescent="0.35">
      <c r="A97" s="87"/>
      <c r="B97" s="88"/>
      <c r="C97" s="89" t="s">
        <v>197</v>
      </c>
      <c r="D97" s="90" t="s">
        <v>452</v>
      </c>
      <c r="E97" s="42">
        <v>4678278251</v>
      </c>
      <c r="F97" s="43"/>
      <c r="G97" s="43">
        <v>45436020587</v>
      </c>
      <c r="H97" s="43">
        <v>50114298838</v>
      </c>
      <c r="I97" s="44"/>
      <c r="J97" s="45"/>
      <c r="K97" s="45"/>
      <c r="L97" s="46">
        <f t="shared" si="40"/>
        <v>0</v>
      </c>
      <c r="M97" s="42">
        <f t="shared" si="9"/>
        <v>4678278251</v>
      </c>
      <c r="N97" s="43">
        <f t="shared" si="9"/>
        <v>0</v>
      </c>
      <c r="O97" s="43">
        <f t="shared" si="31"/>
        <v>45436020587</v>
      </c>
      <c r="P97" s="43">
        <f t="shared" si="32"/>
        <v>50114298838</v>
      </c>
      <c r="Q97" s="44">
        <f t="shared" si="30"/>
        <v>5108679850.092</v>
      </c>
      <c r="R97" s="45">
        <f t="shared" si="30"/>
        <v>0</v>
      </c>
      <c r="S97" s="45">
        <f t="shared" si="30"/>
        <v>49616134481.004005</v>
      </c>
      <c r="T97" s="46">
        <f t="shared" si="28"/>
        <v>54724814331.096001</v>
      </c>
      <c r="U97" s="43">
        <v>4607104918</v>
      </c>
      <c r="V97" s="43"/>
      <c r="W97" s="43">
        <v>43907317082</v>
      </c>
      <c r="X97" s="48">
        <f t="shared" si="41"/>
        <v>48514422000</v>
      </c>
    </row>
    <row r="98" spans="1:25" s="96" customFormat="1" x14ac:dyDescent="0.3">
      <c r="A98" s="99" t="s">
        <v>199</v>
      </c>
      <c r="B98" s="100" t="s">
        <v>200</v>
      </c>
      <c r="C98" s="101"/>
      <c r="D98" s="102"/>
      <c r="E98" s="57">
        <f t="shared" ref="E98:P98" si="42">SUM(E99:E106)</f>
        <v>1570120066813</v>
      </c>
      <c r="F98" s="57">
        <f t="shared" si="42"/>
        <v>2852285975866</v>
      </c>
      <c r="G98" s="57">
        <f t="shared" si="42"/>
        <v>10367820480612</v>
      </c>
      <c r="H98" s="57">
        <f t="shared" si="42"/>
        <v>14790226523291</v>
      </c>
      <c r="I98" s="58">
        <f t="shared" si="42"/>
        <v>50458000000</v>
      </c>
      <c r="J98" s="59">
        <f t="shared" si="42"/>
        <v>500000000000</v>
      </c>
      <c r="K98" s="59">
        <f t="shared" si="42"/>
        <v>895920000000</v>
      </c>
      <c r="L98" s="60">
        <f t="shared" si="42"/>
        <v>1446378000000</v>
      </c>
      <c r="M98" s="61">
        <f t="shared" si="42"/>
        <v>1620578066813</v>
      </c>
      <c r="N98" s="57">
        <f t="shared" si="42"/>
        <v>3352285975866</v>
      </c>
      <c r="O98" s="57">
        <f t="shared" si="42"/>
        <v>11263740480612</v>
      </c>
      <c r="P98" s="57">
        <f t="shared" si="42"/>
        <v>16236604523291</v>
      </c>
      <c r="Q98" s="51">
        <f t="shared" si="30"/>
        <v>1769671248959.7961</v>
      </c>
      <c r="R98" s="52">
        <f t="shared" si="30"/>
        <v>3660696285645.6724</v>
      </c>
      <c r="S98" s="52">
        <f t="shared" si="30"/>
        <v>12300004604828.305</v>
      </c>
      <c r="T98" s="53">
        <f t="shared" si="28"/>
        <v>17730372139433.773</v>
      </c>
      <c r="U98" s="57">
        <f>SUM(U99:U106)</f>
        <v>1585866440957</v>
      </c>
      <c r="V98" s="57">
        <f>SUM(V99:V106)</f>
        <v>1544584605135</v>
      </c>
      <c r="W98" s="57">
        <f>SUM(W99:W106)</f>
        <v>13602694839424</v>
      </c>
      <c r="X98" s="62">
        <f>SUM(X99:X106)</f>
        <v>16733145885516</v>
      </c>
      <c r="Y98" s="91"/>
    </row>
    <row r="99" spans="1:25" x14ac:dyDescent="0.3">
      <c r="A99" s="92"/>
      <c r="B99" s="93"/>
      <c r="C99" s="97" t="s">
        <v>201</v>
      </c>
      <c r="D99" s="98" t="s">
        <v>202</v>
      </c>
      <c r="E99" s="42">
        <v>268576875655</v>
      </c>
      <c r="F99" s="43">
        <v>13356572497</v>
      </c>
      <c r="G99" s="43">
        <v>139944055985</v>
      </c>
      <c r="H99" s="43">
        <v>421877504137</v>
      </c>
      <c r="I99" s="44">
        <v>48000000000</v>
      </c>
      <c r="J99" s="45"/>
      <c r="K99" s="45"/>
      <c r="L99" s="46">
        <f t="shared" ref="L99:L106" si="43">I99+J99+K99</f>
        <v>48000000000</v>
      </c>
      <c r="M99" s="42">
        <f t="shared" si="9"/>
        <v>316576875655</v>
      </c>
      <c r="N99" s="43">
        <f t="shared" si="9"/>
        <v>13356572497</v>
      </c>
      <c r="O99" s="43">
        <f t="shared" si="31"/>
        <v>139944055985</v>
      </c>
      <c r="P99" s="43">
        <f t="shared" si="32"/>
        <v>469877504137</v>
      </c>
      <c r="Q99" s="44">
        <f t="shared" si="30"/>
        <v>345701948215.26001</v>
      </c>
      <c r="R99" s="45">
        <f t="shared" si="30"/>
        <v>14585377166.724001</v>
      </c>
      <c r="S99" s="45">
        <f t="shared" si="30"/>
        <v>152818909135.62003</v>
      </c>
      <c r="T99" s="46">
        <f t="shared" si="28"/>
        <v>513106234517.60406</v>
      </c>
      <c r="U99" s="43">
        <v>323798605865</v>
      </c>
      <c r="V99" s="43">
        <v>5072034135</v>
      </c>
      <c r="W99" s="43">
        <v>194842660893</v>
      </c>
      <c r="X99" s="48">
        <f t="shared" ref="X99:X106" si="44">U99+V99+W99</f>
        <v>523713300893</v>
      </c>
      <c r="Y99" s="96"/>
    </row>
    <row r="100" spans="1:25" x14ac:dyDescent="0.3">
      <c r="A100" s="92"/>
      <c r="B100" s="93"/>
      <c r="C100" s="97" t="s">
        <v>203</v>
      </c>
      <c r="D100" s="98" t="s">
        <v>453</v>
      </c>
      <c r="E100" s="42">
        <v>232106677933</v>
      </c>
      <c r="F100" s="43">
        <v>114792589654</v>
      </c>
      <c r="G100" s="43">
        <v>3799191758599</v>
      </c>
      <c r="H100" s="43">
        <v>4146091026186</v>
      </c>
      <c r="I100" s="44"/>
      <c r="J100" s="45"/>
      <c r="K100" s="45">
        <v>486000000000</v>
      </c>
      <c r="L100" s="46">
        <f t="shared" si="43"/>
        <v>486000000000</v>
      </c>
      <c r="M100" s="42">
        <f t="shared" si="9"/>
        <v>232106677933</v>
      </c>
      <c r="N100" s="43">
        <f t="shared" si="9"/>
        <v>114792589654</v>
      </c>
      <c r="O100" s="43">
        <f t="shared" si="31"/>
        <v>4285191758599</v>
      </c>
      <c r="P100" s="43">
        <f t="shared" si="32"/>
        <v>4632091026186</v>
      </c>
      <c r="Q100" s="44">
        <f t="shared" si="30"/>
        <v>253460492302.83603</v>
      </c>
      <c r="R100" s="45">
        <f t="shared" si="30"/>
        <v>125353507902.16801</v>
      </c>
      <c r="S100" s="45">
        <f t="shared" si="30"/>
        <v>4679429400390.1084</v>
      </c>
      <c r="T100" s="46">
        <f t="shared" si="28"/>
        <v>5058243400595.1123</v>
      </c>
      <c r="U100" s="43">
        <v>223776900000</v>
      </c>
      <c r="V100" s="43"/>
      <c r="W100" s="43">
        <v>3974465502972</v>
      </c>
      <c r="X100" s="48">
        <f t="shared" si="44"/>
        <v>4198242402972</v>
      </c>
    </row>
    <row r="101" spans="1:25" x14ac:dyDescent="0.3">
      <c r="A101" s="92"/>
      <c r="B101" s="93"/>
      <c r="C101" s="97" t="s">
        <v>205</v>
      </c>
      <c r="D101" s="98" t="s">
        <v>454</v>
      </c>
      <c r="E101" s="42">
        <v>868271734843</v>
      </c>
      <c r="F101" s="43">
        <v>3150468157</v>
      </c>
      <c r="G101" s="43">
        <v>1192063197000</v>
      </c>
      <c r="H101" s="43">
        <v>2063485400000</v>
      </c>
      <c r="I101" s="44"/>
      <c r="J101" s="45"/>
      <c r="K101" s="45">
        <v>143920000000</v>
      </c>
      <c r="L101" s="46">
        <f t="shared" si="43"/>
        <v>143920000000</v>
      </c>
      <c r="M101" s="42">
        <f t="shared" si="9"/>
        <v>868271734843</v>
      </c>
      <c r="N101" s="43">
        <f t="shared" si="9"/>
        <v>3150468157</v>
      </c>
      <c r="O101" s="43">
        <f t="shared" si="31"/>
        <v>1335983197000</v>
      </c>
      <c r="P101" s="43">
        <f t="shared" si="32"/>
        <v>2207405400000</v>
      </c>
      <c r="Q101" s="44">
        <f t="shared" si="30"/>
        <v>948152734448.55603</v>
      </c>
      <c r="R101" s="45">
        <f t="shared" si="30"/>
        <v>3440311227.4440002</v>
      </c>
      <c r="S101" s="45">
        <f t="shared" si="30"/>
        <v>1458893651124</v>
      </c>
      <c r="T101" s="46">
        <f t="shared" si="28"/>
        <v>2410486696800</v>
      </c>
      <c r="U101" s="43">
        <v>805690344000</v>
      </c>
      <c r="V101" s="43"/>
      <c r="W101" s="43">
        <v>1752182313328</v>
      </c>
      <c r="X101" s="48">
        <f t="shared" si="44"/>
        <v>2557872657328</v>
      </c>
    </row>
    <row r="102" spans="1:25" x14ac:dyDescent="0.3">
      <c r="A102" s="92"/>
      <c r="B102" s="93"/>
      <c r="C102" s="97" t="s">
        <v>207</v>
      </c>
      <c r="D102" s="98" t="s">
        <v>208</v>
      </c>
      <c r="E102" s="42">
        <v>113937997030</v>
      </c>
      <c r="F102" s="43">
        <v>2720001826821</v>
      </c>
      <c r="G102" s="43">
        <v>5058021209483</v>
      </c>
      <c r="H102" s="43">
        <v>7891961033334</v>
      </c>
      <c r="I102" s="44"/>
      <c r="J102" s="45">
        <v>500000000000</v>
      </c>
      <c r="K102" s="45">
        <v>266000000000</v>
      </c>
      <c r="L102" s="46">
        <f t="shared" si="43"/>
        <v>766000000000</v>
      </c>
      <c r="M102" s="42">
        <f t="shared" si="9"/>
        <v>113937997030</v>
      </c>
      <c r="N102" s="43">
        <f t="shared" si="9"/>
        <v>3220001826821</v>
      </c>
      <c r="O102" s="43">
        <f t="shared" si="31"/>
        <v>5324021209483</v>
      </c>
      <c r="P102" s="43">
        <f t="shared" si="32"/>
        <v>8657961033334</v>
      </c>
      <c r="Q102" s="44">
        <f t="shared" si="30"/>
        <v>124420292756.76001</v>
      </c>
      <c r="R102" s="45">
        <f t="shared" si="30"/>
        <v>3516241994888.5322</v>
      </c>
      <c r="S102" s="45">
        <f t="shared" si="30"/>
        <v>5813831160755.4365</v>
      </c>
      <c r="T102" s="46">
        <f t="shared" si="28"/>
        <v>9454493448400.7285</v>
      </c>
      <c r="U102" s="43">
        <v>129839105092</v>
      </c>
      <c r="V102" s="43">
        <v>1539512571000</v>
      </c>
      <c r="W102" s="43">
        <v>7473864539630</v>
      </c>
      <c r="X102" s="48">
        <f t="shared" si="44"/>
        <v>9143216215722</v>
      </c>
    </row>
    <row r="103" spans="1:25" x14ac:dyDescent="0.3">
      <c r="A103" s="92"/>
      <c r="B103" s="93"/>
      <c r="C103" s="97" t="s">
        <v>209</v>
      </c>
      <c r="D103" s="98" t="s">
        <v>455</v>
      </c>
      <c r="E103" s="42">
        <v>14940473000</v>
      </c>
      <c r="F103" s="43"/>
      <c r="G103" s="43">
        <v>13936000000</v>
      </c>
      <c r="H103" s="43">
        <v>28876473000</v>
      </c>
      <c r="I103" s="44"/>
      <c r="J103" s="45"/>
      <c r="K103" s="45"/>
      <c r="L103" s="46">
        <f t="shared" si="43"/>
        <v>0</v>
      </c>
      <c r="M103" s="42">
        <f t="shared" si="9"/>
        <v>14940473000</v>
      </c>
      <c r="N103" s="43">
        <f t="shared" si="9"/>
        <v>0</v>
      </c>
      <c r="O103" s="43">
        <f t="shared" si="31"/>
        <v>13936000000</v>
      </c>
      <c r="P103" s="43">
        <f t="shared" si="32"/>
        <v>28876473000</v>
      </c>
      <c r="Q103" s="44">
        <f t="shared" si="30"/>
        <v>16314996516.000002</v>
      </c>
      <c r="R103" s="45">
        <f t="shared" si="30"/>
        <v>0</v>
      </c>
      <c r="S103" s="45">
        <f t="shared" si="30"/>
        <v>15218112000.000002</v>
      </c>
      <c r="T103" s="46">
        <f t="shared" si="28"/>
        <v>31533108516.000004</v>
      </c>
      <c r="U103" s="43">
        <v>17097628000</v>
      </c>
      <c r="V103" s="43"/>
      <c r="W103" s="43">
        <v>17612900123</v>
      </c>
      <c r="X103" s="48">
        <f t="shared" si="44"/>
        <v>34710528123</v>
      </c>
    </row>
    <row r="104" spans="1:25" x14ac:dyDescent="0.3">
      <c r="A104" s="92"/>
      <c r="B104" s="93"/>
      <c r="C104" s="97" t="s">
        <v>211</v>
      </c>
      <c r="D104" s="98" t="s">
        <v>456</v>
      </c>
      <c r="E104" s="42">
        <v>1246300000</v>
      </c>
      <c r="F104" s="43"/>
      <c r="G104" s="43"/>
      <c r="H104" s="43">
        <v>1246300000</v>
      </c>
      <c r="I104" s="44"/>
      <c r="J104" s="45"/>
      <c r="K104" s="45"/>
      <c r="L104" s="46">
        <f t="shared" si="43"/>
        <v>0</v>
      </c>
      <c r="M104" s="42">
        <f t="shared" si="9"/>
        <v>1246300000</v>
      </c>
      <c r="N104" s="43">
        <f t="shared" si="9"/>
        <v>0</v>
      </c>
      <c r="O104" s="43">
        <f t="shared" si="31"/>
        <v>0</v>
      </c>
      <c r="P104" s="43">
        <f t="shared" si="32"/>
        <v>1246300000</v>
      </c>
      <c r="Q104" s="44">
        <f t="shared" si="30"/>
        <v>1360959600</v>
      </c>
      <c r="R104" s="45">
        <f t="shared" si="30"/>
        <v>0</v>
      </c>
      <c r="S104" s="45">
        <f t="shared" si="30"/>
        <v>0</v>
      </c>
      <c r="T104" s="46">
        <f t="shared" si="28"/>
        <v>1360959600</v>
      </c>
      <c r="U104" s="43">
        <v>1330936000</v>
      </c>
      <c r="V104" s="43"/>
      <c r="W104" s="43"/>
      <c r="X104" s="48">
        <f t="shared" si="44"/>
        <v>1330936000</v>
      </c>
    </row>
    <row r="105" spans="1:25" x14ac:dyDescent="0.3">
      <c r="A105" s="92"/>
      <c r="B105" s="93"/>
      <c r="C105" s="97" t="s">
        <v>213</v>
      </c>
      <c r="D105" s="98" t="s">
        <v>214</v>
      </c>
      <c r="E105" s="42">
        <v>22703680352</v>
      </c>
      <c r="F105" s="43">
        <v>68454648</v>
      </c>
      <c r="G105" s="43">
        <v>147204000000</v>
      </c>
      <c r="H105" s="43">
        <v>169976135000</v>
      </c>
      <c r="I105" s="44">
        <v>2458000000</v>
      </c>
      <c r="J105" s="45"/>
      <c r="K105" s="45"/>
      <c r="L105" s="46">
        <f t="shared" si="43"/>
        <v>2458000000</v>
      </c>
      <c r="M105" s="42">
        <f t="shared" si="9"/>
        <v>25161680352</v>
      </c>
      <c r="N105" s="43">
        <f t="shared" si="9"/>
        <v>68454648</v>
      </c>
      <c r="O105" s="43">
        <f t="shared" si="31"/>
        <v>147204000000</v>
      </c>
      <c r="P105" s="43">
        <f t="shared" si="32"/>
        <v>172434135000</v>
      </c>
      <c r="Q105" s="44">
        <f t="shared" si="30"/>
        <v>27476554944.384003</v>
      </c>
      <c r="R105" s="45">
        <f t="shared" si="30"/>
        <v>74752475.616000012</v>
      </c>
      <c r="S105" s="45">
        <f t="shared" si="30"/>
        <v>160746768000</v>
      </c>
      <c r="T105" s="46">
        <f t="shared" si="28"/>
        <v>188298075420</v>
      </c>
      <c r="U105" s="43">
        <v>26774065000</v>
      </c>
      <c r="V105" s="43"/>
      <c r="W105" s="43">
        <v>168269000000</v>
      </c>
      <c r="X105" s="48">
        <f t="shared" si="44"/>
        <v>195043065000</v>
      </c>
    </row>
    <row r="106" spans="1:25" ht="16.2" thickBot="1" x14ac:dyDescent="0.35">
      <c r="A106" s="87"/>
      <c r="B106" s="88"/>
      <c r="C106" s="89" t="s">
        <v>215</v>
      </c>
      <c r="D106" s="90" t="s">
        <v>216</v>
      </c>
      <c r="E106" s="42">
        <v>48336328000</v>
      </c>
      <c r="F106" s="43">
        <v>916064089</v>
      </c>
      <c r="G106" s="43">
        <v>17460259545</v>
      </c>
      <c r="H106" s="43">
        <v>66712651634</v>
      </c>
      <c r="I106" s="44"/>
      <c r="J106" s="45"/>
      <c r="K106" s="45"/>
      <c r="L106" s="46">
        <f t="shared" si="43"/>
        <v>0</v>
      </c>
      <c r="M106" s="42">
        <f t="shared" si="9"/>
        <v>48336328000</v>
      </c>
      <c r="N106" s="43">
        <f t="shared" si="9"/>
        <v>916064089</v>
      </c>
      <c r="O106" s="43">
        <f t="shared" si="31"/>
        <v>17460259545</v>
      </c>
      <c r="P106" s="43">
        <f t="shared" si="32"/>
        <v>66712651634</v>
      </c>
      <c r="Q106" s="44">
        <f t="shared" si="30"/>
        <v>52783270176.000008</v>
      </c>
      <c r="R106" s="45">
        <f t="shared" si="30"/>
        <v>1000341985.1880001</v>
      </c>
      <c r="S106" s="45">
        <f t="shared" si="30"/>
        <v>19066603423.140003</v>
      </c>
      <c r="T106" s="46">
        <f t="shared" si="28"/>
        <v>72850215584.328003</v>
      </c>
      <c r="U106" s="43">
        <v>57558857000</v>
      </c>
      <c r="V106" s="43"/>
      <c r="W106" s="43">
        <v>21457922478</v>
      </c>
      <c r="X106" s="48">
        <f t="shared" si="44"/>
        <v>79016779478</v>
      </c>
    </row>
    <row r="107" spans="1:25" s="96" customFormat="1" x14ac:dyDescent="0.3">
      <c r="A107" s="92" t="s">
        <v>217</v>
      </c>
      <c r="B107" s="93" t="s">
        <v>457</v>
      </c>
      <c r="C107" s="94"/>
      <c r="D107" s="95"/>
      <c r="E107" s="57">
        <f t="shared" ref="E107:P107" si="45">SUM(E108:E109)</f>
        <v>1965238979337</v>
      </c>
      <c r="F107" s="57">
        <f t="shared" si="45"/>
        <v>16193558188</v>
      </c>
      <c r="G107" s="57">
        <f t="shared" si="45"/>
        <v>300399020928</v>
      </c>
      <c r="H107" s="57">
        <f t="shared" si="45"/>
        <v>2281831558453</v>
      </c>
      <c r="I107" s="58">
        <f t="shared" si="45"/>
        <v>127228000000</v>
      </c>
      <c r="J107" s="59">
        <f t="shared" si="45"/>
        <v>0</v>
      </c>
      <c r="K107" s="59">
        <f t="shared" si="45"/>
        <v>0</v>
      </c>
      <c r="L107" s="60">
        <f t="shared" si="45"/>
        <v>127228000000</v>
      </c>
      <c r="M107" s="61">
        <f t="shared" si="45"/>
        <v>2092466979337</v>
      </c>
      <c r="N107" s="57">
        <f t="shared" si="45"/>
        <v>16193558188</v>
      </c>
      <c r="O107" s="57">
        <f t="shared" si="45"/>
        <v>300399020928</v>
      </c>
      <c r="P107" s="57">
        <f t="shared" si="45"/>
        <v>2409059558453</v>
      </c>
      <c r="Q107" s="51">
        <f t="shared" si="30"/>
        <v>2284973941436.0044</v>
      </c>
      <c r="R107" s="52">
        <f t="shared" si="30"/>
        <v>17683365541.296001</v>
      </c>
      <c r="S107" s="52">
        <f t="shared" si="30"/>
        <v>328035730853.37604</v>
      </c>
      <c r="T107" s="53">
        <f t="shared" si="28"/>
        <v>2630693037830.6763</v>
      </c>
      <c r="U107" s="57">
        <f>SUM(U108:U109)</f>
        <v>2346117000000</v>
      </c>
      <c r="V107" s="57">
        <f>SUM(V108:V109)</f>
        <v>0</v>
      </c>
      <c r="W107" s="57">
        <f>SUM(W108:W109)</f>
        <v>300216221945</v>
      </c>
      <c r="X107" s="62">
        <f>SUM(X108:X109)</f>
        <v>2646333221945</v>
      </c>
      <c r="Y107" s="91"/>
    </row>
    <row r="108" spans="1:25" x14ac:dyDescent="0.3">
      <c r="A108" s="92"/>
      <c r="B108" s="93"/>
      <c r="C108" s="97" t="s">
        <v>219</v>
      </c>
      <c r="D108" s="98" t="s">
        <v>458</v>
      </c>
      <c r="E108" s="42">
        <v>913335294144</v>
      </c>
      <c r="F108" s="43">
        <v>15575907408</v>
      </c>
      <c r="G108" s="43">
        <v>143976982162</v>
      </c>
      <c r="H108" s="43">
        <v>1072888183714</v>
      </c>
      <c r="I108" s="44">
        <v>127228000000</v>
      </c>
      <c r="J108" s="45"/>
      <c r="K108" s="45">
        <v>8000000000</v>
      </c>
      <c r="L108" s="46">
        <f>I108+J108+K108</f>
        <v>135228000000</v>
      </c>
      <c r="M108" s="42">
        <f t="shared" si="9"/>
        <v>1040563294144</v>
      </c>
      <c r="N108" s="43">
        <f t="shared" si="9"/>
        <v>15575907408</v>
      </c>
      <c r="O108" s="43">
        <f t="shared" si="31"/>
        <v>151976982162</v>
      </c>
      <c r="P108" s="43">
        <f t="shared" si="32"/>
        <v>1208116183714</v>
      </c>
      <c r="Q108" s="44">
        <f t="shared" si="30"/>
        <v>1136295117205.248</v>
      </c>
      <c r="R108" s="45">
        <f t="shared" si="30"/>
        <v>17008890889.536001</v>
      </c>
      <c r="S108" s="45">
        <f t="shared" si="30"/>
        <v>165958864520.90402</v>
      </c>
      <c r="T108" s="46">
        <f t="shared" si="28"/>
        <v>1319262872615.688</v>
      </c>
      <c r="U108" s="43">
        <v>1235228000000</v>
      </c>
      <c r="V108" s="43"/>
      <c r="W108" s="43">
        <v>137314716530</v>
      </c>
      <c r="X108" s="48">
        <f>U108+V108+W108</f>
        <v>1372542716530</v>
      </c>
      <c r="Y108" s="96"/>
    </row>
    <row r="109" spans="1:25" ht="16.2" thickBot="1" x14ac:dyDescent="0.35">
      <c r="A109" s="87"/>
      <c r="B109" s="88"/>
      <c r="C109" s="89" t="s">
        <v>221</v>
      </c>
      <c r="D109" s="90" t="s">
        <v>459</v>
      </c>
      <c r="E109" s="71">
        <v>1051903685193</v>
      </c>
      <c r="F109" s="43">
        <v>617650780</v>
      </c>
      <c r="G109" s="43">
        <v>156422038766</v>
      </c>
      <c r="H109" s="43">
        <v>1208943374739</v>
      </c>
      <c r="I109" s="72"/>
      <c r="J109" s="45"/>
      <c r="K109" s="45">
        <v>-8000000000</v>
      </c>
      <c r="L109" s="46">
        <f>I109+J109+K109</f>
        <v>-8000000000</v>
      </c>
      <c r="M109" s="42">
        <f t="shared" si="9"/>
        <v>1051903685193</v>
      </c>
      <c r="N109" s="43">
        <f t="shared" si="9"/>
        <v>617650780</v>
      </c>
      <c r="O109" s="43">
        <f t="shared" si="31"/>
        <v>148422038766</v>
      </c>
      <c r="P109" s="43">
        <f t="shared" si="32"/>
        <v>1200943374739</v>
      </c>
      <c r="Q109" s="44">
        <f t="shared" si="30"/>
        <v>1148678824230.7561</v>
      </c>
      <c r="R109" s="45">
        <f t="shared" si="30"/>
        <v>674474651.76000011</v>
      </c>
      <c r="S109" s="45">
        <f t="shared" si="30"/>
        <v>162076866332.47202</v>
      </c>
      <c r="T109" s="46">
        <f t="shared" si="28"/>
        <v>1311430165214.988</v>
      </c>
      <c r="U109" s="43">
        <v>1110889000000</v>
      </c>
      <c r="V109" s="43"/>
      <c r="W109" s="43">
        <v>162901505415</v>
      </c>
      <c r="X109" s="48">
        <f>U109+V109+W109</f>
        <v>1273790505415</v>
      </c>
    </row>
    <row r="110" spans="1:25" s="96" customFormat="1" x14ac:dyDescent="0.3">
      <c r="A110" s="92" t="s">
        <v>460</v>
      </c>
      <c r="B110" s="93" t="s">
        <v>461</v>
      </c>
      <c r="C110" s="94"/>
      <c r="D110" s="95"/>
      <c r="E110" s="57">
        <f t="shared" ref="E110:P110" si="46">SUM(E111:E112)</f>
        <v>1205705840000</v>
      </c>
      <c r="F110" s="57">
        <f t="shared" si="46"/>
        <v>936016848</v>
      </c>
      <c r="G110" s="57">
        <f t="shared" si="46"/>
        <v>228776150113</v>
      </c>
      <c r="H110" s="57">
        <f t="shared" si="46"/>
        <v>1435418006961</v>
      </c>
      <c r="I110" s="58">
        <f t="shared" si="46"/>
        <v>51000000000</v>
      </c>
      <c r="J110" s="59">
        <f t="shared" si="46"/>
        <v>0</v>
      </c>
      <c r="K110" s="59">
        <f t="shared" si="46"/>
        <v>40000000000</v>
      </c>
      <c r="L110" s="60">
        <f t="shared" si="46"/>
        <v>91000000000</v>
      </c>
      <c r="M110" s="61">
        <f t="shared" si="46"/>
        <v>1256705840000</v>
      </c>
      <c r="N110" s="57">
        <f t="shared" si="46"/>
        <v>936016848</v>
      </c>
      <c r="O110" s="57">
        <f t="shared" si="46"/>
        <v>268776150113</v>
      </c>
      <c r="P110" s="57">
        <f t="shared" si="46"/>
        <v>1526418006961</v>
      </c>
      <c r="Q110" s="51">
        <f t="shared" si="30"/>
        <v>1372322777280</v>
      </c>
      <c r="R110" s="52">
        <f t="shared" si="30"/>
        <v>1022130398.016</v>
      </c>
      <c r="S110" s="52">
        <f t="shared" si="30"/>
        <v>293503555923.396</v>
      </c>
      <c r="T110" s="53">
        <f t="shared" si="28"/>
        <v>1666848463601.4121</v>
      </c>
      <c r="U110" s="57">
        <f>SUM(U111:U112)</f>
        <v>1351105000000</v>
      </c>
      <c r="V110" s="57">
        <f>SUM(V111:V112)</f>
        <v>0</v>
      </c>
      <c r="W110" s="57">
        <f>SUM(W111:W112)</f>
        <v>238842438700</v>
      </c>
      <c r="X110" s="62">
        <f>SUM(X111:X112)</f>
        <v>1589947438700</v>
      </c>
      <c r="Y110" s="91"/>
    </row>
    <row r="111" spans="1:25" x14ac:dyDescent="0.3">
      <c r="A111" s="92"/>
      <c r="B111" s="93"/>
      <c r="C111" s="97" t="s">
        <v>223</v>
      </c>
      <c r="D111" s="98" t="s">
        <v>462</v>
      </c>
      <c r="E111" s="42">
        <v>1075866840000</v>
      </c>
      <c r="F111" s="43">
        <v>910163459</v>
      </c>
      <c r="G111" s="43">
        <v>228776150113</v>
      </c>
      <c r="H111" s="43">
        <v>1305553153572</v>
      </c>
      <c r="I111" s="44">
        <v>41000000000</v>
      </c>
      <c r="J111" s="45"/>
      <c r="K111" s="45">
        <v>40000000000</v>
      </c>
      <c r="L111" s="46">
        <f>I111+J111+K111</f>
        <v>81000000000</v>
      </c>
      <c r="M111" s="42">
        <f t="shared" si="9"/>
        <v>1116866840000</v>
      </c>
      <c r="N111" s="43">
        <f t="shared" si="9"/>
        <v>910163459</v>
      </c>
      <c r="O111" s="43">
        <f t="shared" si="31"/>
        <v>268776150113</v>
      </c>
      <c r="P111" s="43">
        <f t="shared" si="32"/>
        <v>1386553153572</v>
      </c>
      <c r="Q111" s="44">
        <f t="shared" si="30"/>
        <v>1219618589280</v>
      </c>
      <c r="R111" s="45">
        <f t="shared" si="30"/>
        <v>993898497.22800004</v>
      </c>
      <c r="S111" s="45">
        <f t="shared" si="30"/>
        <v>293503555923.396</v>
      </c>
      <c r="T111" s="46">
        <f t="shared" si="28"/>
        <v>1514116043700.624</v>
      </c>
      <c r="U111" s="43">
        <v>1224929000000</v>
      </c>
      <c r="V111" s="43"/>
      <c r="W111" s="43">
        <v>238842438700</v>
      </c>
      <c r="X111" s="48">
        <f>U111+V111+W111</f>
        <v>1463771438700</v>
      </c>
      <c r="Y111" s="96"/>
    </row>
    <row r="112" spans="1:25" ht="16.2" thickBot="1" x14ac:dyDescent="0.35">
      <c r="A112" s="87"/>
      <c r="B112" s="88"/>
      <c r="C112" s="89" t="s">
        <v>225</v>
      </c>
      <c r="D112" s="90" t="s">
        <v>463</v>
      </c>
      <c r="E112" s="42">
        <v>129839000000</v>
      </c>
      <c r="F112" s="43">
        <v>25853389</v>
      </c>
      <c r="G112" s="43"/>
      <c r="H112" s="43">
        <v>129864853389</v>
      </c>
      <c r="I112" s="44">
        <v>10000000000</v>
      </c>
      <c r="J112" s="45"/>
      <c r="K112" s="45"/>
      <c r="L112" s="46">
        <f>I112+J112+K112</f>
        <v>10000000000</v>
      </c>
      <c r="M112" s="42">
        <f t="shared" si="9"/>
        <v>139839000000</v>
      </c>
      <c r="N112" s="43">
        <f t="shared" si="9"/>
        <v>25853389</v>
      </c>
      <c r="O112" s="43">
        <f t="shared" si="31"/>
        <v>0</v>
      </c>
      <c r="P112" s="43">
        <f t="shared" si="32"/>
        <v>139864853389</v>
      </c>
      <c r="Q112" s="44">
        <f t="shared" si="30"/>
        <v>152704188000</v>
      </c>
      <c r="R112" s="45">
        <f t="shared" si="30"/>
        <v>28231900.788000003</v>
      </c>
      <c r="S112" s="45">
        <f t="shared" si="30"/>
        <v>0</v>
      </c>
      <c r="T112" s="46">
        <f t="shared" si="28"/>
        <v>152732419900.78802</v>
      </c>
      <c r="U112" s="43">
        <v>126176000000</v>
      </c>
      <c r="V112" s="43"/>
      <c r="W112" s="43"/>
      <c r="X112" s="48">
        <f>U112+V112+W112</f>
        <v>126176000000</v>
      </c>
    </row>
    <row r="113" spans="1:25" s="96" customFormat="1" x14ac:dyDescent="0.3">
      <c r="A113" s="92" t="s">
        <v>229</v>
      </c>
      <c r="B113" s="93" t="s">
        <v>230</v>
      </c>
      <c r="C113" s="94"/>
      <c r="D113" s="95"/>
      <c r="E113" s="57">
        <f t="shared" ref="E113:P113" si="47">SUM(E114)</f>
        <v>5477412500000</v>
      </c>
      <c r="F113" s="57">
        <f t="shared" si="47"/>
        <v>299861734813</v>
      </c>
      <c r="G113" s="57">
        <f t="shared" si="47"/>
        <v>726909850000</v>
      </c>
      <c r="H113" s="57">
        <f t="shared" si="47"/>
        <v>6504184084813</v>
      </c>
      <c r="I113" s="58">
        <f t="shared" si="47"/>
        <v>540000000000</v>
      </c>
      <c r="J113" s="59">
        <f t="shared" si="47"/>
        <v>0</v>
      </c>
      <c r="K113" s="59">
        <f t="shared" si="47"/>
        <v>0</v>
      </c>
      <c r="L113" s="60">
        <f t="shared" si="47"/>
        <v>540000000000</v>
      </c>
      <c r="M113" s="61">
        <f t="shared" si="47"/>
        <v>6017412500000</v>
      </c>
      <c r="N113" s="57">
        <f t="shared" si="47"/>
        <v>299861734813</v>
      </c>
      <c r="O113" s="57">
        <f t="shared" si="47"/>
        <v>726909850000</v>
      </c>
      <c r="P113" s="57">
        <f t="shared" si="47"/>
        <v>7044184084813</v>
      </c>
      <c r="Q113" s="51">
        <f t="shared" si="30"/>
        <v>6571014450000.001</v>
      </c>
      <c r="R113" s="52">
        <f t="shared" si="30"/>
        <v>327449014415.79602</v>
      </c>
      <c r="S113" s="52">
        <f t="shared" si="30"/>
        <v>793785556200</v>
      </c>
      <c r="T113" s="53">
        <f t="shared" si="28"/>
        <v>7692249020615.7969</v>
      </c>
      <c r="U113" s="57">
        <f>SUM(U114)</f>
        <v>8048691500000</v>
      </c>
      <c r="V113" s="57">
        <f>SUM(V114)</f>
        <v>17695578136</v>
      </c>
      <c r="W113" s="57">
        <f>SUM(W114)</f>
        <v>905643367971</v>
      </c>
      <c r="X113" s="62">
        <f>SUM(X114)</f>
        <v>8972030446107</v>
      </c>
      <c r="Y113" s="91"/>
    </row>
    <row r="114" spans="1:25" ht="16.2" thickBot="1" x14ac:dyDescent="0.35">
      <c r="A114" s="87"/>
      <c r="B114" s="88"/>
      <c r="C114" s="89" t="s">
        <v>231</v>
      </c>
      <c r="D114" s="90" t="s">
        <v>232</v>
      </c>
      <c r="E114" s="42">
        <v>5477412500000</v>
      </c>
      <c r="F114" s="43">
        <v>299861734813</v>
      </c>
      <c r="G114" s="43">
        <v>726909850000</v>
      </c>
      <c r="H114" s="43">
        <v>6504184084813</v>
      </c>
      <c r="I114" s="44">
        <v>540000000000</v>
      </c>
      <c r="J114" s="45"/>
      <c r="K114" s="45"/>
      <c r="L114" s="46">
        <f>I114+J114+K114</f>
        <v>540000000000</v>
      </c>
      <c r="M114" s="42">
        <f t="shared" si="9"/>
        <v>6017412500000</v>
      </c>
      <c r="N114" s="43">
        <f t="shared" si="9"/>
        <v>299861734813</v>
      </c>
      <c r="O114" s="43">
        <f t="shared" si="31"/>
        <v>726909850000</v>
      </c>
      <c r="P114" s="43">
        <f t="shared" si="32"/>
        <v>7044184084813</v>
      </c>
      <c r="Q114" s="44">
        <f t="shared" si="30"/>
        <v>6571014450000.001</v>
      </c>
      <c r="R114" s="45">
        <f t="shared" si="30"/>
        <v>327449014415.79602</v>
      </c>
      <c r="S114" s="45">
        <f t="shared" si="30"/>
        <v>793785556200</v>
      </c>
      <c r="T114" s="46">
        <f t="shared" si="28"/>
        <v>7692249020615.7969</v>
      </c>
      <c r="U114" s="43">
        <v>8048691500000</v>
      </c>
      <c r="V114" s="43">
        <v>17695578136</v>
      </c>
      <c r="W114" s="43">
        <v>905643367971</v>
      </c>
      <c r="X114" s="48">
        <f>U114+V114+W114</f>
        <v>8972030446107</v>
      </c>
      <c r="Y114" s="96"/>
    </row>
    <row r="115" spans="1:25" s="96" customFormat="1" ht="30.75" customHeight="1" x14ac:dyDescent="0.3">
      <c r="A115" s="99" t="s">
        <v>233</v>
      </c>
      <c r="B115" s="100" t="s">
        <v>234</v>
      </c>
      <c r="C115" s="101"/>
      <c r="D115" s="102"/>
      <c r="E115" s="57">
        <f t="shared" ref="E115:P115" si="48">SUM(E116:E118)</f>
        <v>2163391963013</v>
      </c>
      <c r="F115" s="57">
        <f t="shared" si="48"/>
        <v>1270609647</v>
      </c>
      <c r="G115" s="57">
        <f t="shared" si="48"/>
        <v>195365286098</v>
      </c>
      <c r="H115" s="57">
        <f t="shared" si="48"/>
        <v>2360027858758</v>
      </c>
      <c r="I115" s="58">
        <f t="shared" si="48"/>
        <v>0</v>
      </c>
      <c r="J115" s="59">
        <f t="shared" si="48"/>
        <v>0</v>
      </c>
      <c r="K115" s="59">
        <f t="shared" si="48"/>
        <v>0</v>
      </c>
      <c r="L115" s="60">
        <f t="shared" si="48"/>
        <v>0</v>
      </c>
      <c r="M115" s="61">
        <f t="shared" si="48"/>
        <v>2163391963013</v>
      </c>
      <c r="N115" s="57">
        <f t="shared" si="48"/>
        <v>1270609647</v>
      </c>
      <c r="O115" s="57">
        <f t="shared" si="48"/>
        <v>195365286098</v>
      </c>
      <c r="P115" s="57">
        <f t="shared" si="48"/>
        <v>2360027858758</v>
      </c>
      <c r="Q115" s="51">
        <f t="shared" si="30"/>
        <v>2362424023610.1963</v>
      </c>
      <c r="R115" s="52">
        <f t="shared" si="30"/>
        <v>1387505734.5240002</v>
      </c>
      <c r="S115" s="52">
        <f t="shared" si="30"/>
        <v>213338892419.01602</v>
      </c>
      <c r="T115" s="53">
        <f t="shared" si="28"/>
        <v>2577150421763.7363</v>
      </c>
      <c r="U115" s="57">
        <f>SUM(U116:U118)</f>
        <v>1272232352468</v>
      </c>
      <c r="V115" s="57">
        <f>SUM(V116:V118)</f>
        <v>0</v>
      </c>
      <c r="W115" s="57">
        <f>SUM(W116:W118)</f>
        <v>309717705655</v>
      </c>
      <c r="X115" s="62">
        <f>SUM(X116:X119)</f>
        <v>1659752484055</v>
      </c>
      <c r="Y115" s="91"/>
    </row>
    <row r="116" spans="1:25" x14ac:dyDescent="0.3">
      <c r="A116" s="92"/>
      <c r="B116" s="93"/>
      <c r="C116" s="97" t="s">
        <v>235</v>
      </c>
      <c r="D116" s="98" t="s">
        <v>464</v>
      </c>
      <c r="E116" s="43">
        <v>2082236694425</v>
      </c>
      <c r="F116" s="43">
        <v>1270609647</v>
      </c>
      <c r="G116" s="43">
        <v>99551229555</v>
      </c>
      <c r="H116" s="43">
        <v>2183058533627</v>
      </c>
      <c r="I116" s="44"/>
      <c r="J116" s="45"/>
      <c r="K116" s="45"/>
      <c r="L116" s="46">
        <f>I116+J116+K116</f>
        <v>0</v>
      </c>
      <c r="M116" s="42">
        <f t="shared" si="9"/>
        <v>2082236694425</v>
      </c>
      <c r="N116" s="43">
        <f t="shared" si="9"/>
        <v>1270609647</v>
      </c>
      <c r="O116" s="43">
        <f t="shared" si="31"/>
        <v>99551229555</v>
      </c>
      <c r="P116" s="43">
        <f t="shared" si="32"/>
        <v>2183058533627</v>
      </c>
      <c r="Q116" s="44">
        <f t="shared" si="30"/>
        <v>2273802470312.1001</v>
      </c>
      <c r="R116" s="45">
        <f t="shared" si="30"/>
        <v>1387505734.5240002</v>
      </c>
      <c r="S116" s="45">
        <f t="shared" si="30"/>
        <v>108709942674.06001</v>
      </c>
      <c r="T116" s="46">
        <f t="shared" si="28"/>
        <v>2383899918720.6841</v>
      </c>
      <c r="U116" s="43">
        <v>1176118322433</v>
      </c>
      <c r="V116" s="43"/>
      <c r="W116" s="43">
        <v>174199572685</v>
      </c>
      <c r="X116" s="48">
        <f>U116+V116+W116</f>
        <v>1350317895118</v>
      </c>
      <c r="Y116" s="96"/>
    </row>
    <row r="117" spans="1:25" x14ac:dyDescent="0.3">
      <c r="A117" s="92"/>
      <c r="B117" s="93"/>
      <c r="C117" s="97" t="s">
        <v>237</v>
      </c>
      <c r="D117" s="98" t="s">
        <v>465</v>
      </c>
      <c r="E117" s="43">
        <v>63578386594</v>
      </c>
      <c r="F117" s="43"/>
      <c r="G117" s="43">
        <v>95814056543</v>
      </c>
      <c r="H117" s="43">
        <v>159392443137</v>
      </c>
      <c r="I117" s="44"/>
      <c r="J117" s="45"/>
      <c r="K117" s="45"/>
      <c r="L117" s="46">
        <f>I117+J117+K117</f>
        <v>0</v>
      </c>
      <c r="M117" s="42">
        <f t="shared" si="9"/>
        <v>63578386594</v>
      </c>
      <c r="N117" s="43">
        <f t="shared" si="9"/>
        <v>0</v>
      </c>
      <c r="O117" s="43">
        <f t="shared" si="31"/>
        <v>95814056543</v>
      </c>
      <c r="P117" s="43">
        <f t="shared" si="32"/>
        <v>159392443137</v>
      </c>
      <c r="Q117" s="44">
        <f t="shared" si="30"/>
        <v>69427598160.64801</v>
      </c>
      <c r="R117" s="45">
        <f t="shared" si="30"/>
        <v>0</v>
      </c>
      <c r="S117" s="45">
        <f t="shared" si="30"/>
        <v>104628949744.95601</v>
      </c>
      <c r="T117" s="46">
        <f t="shared" si="28"/>
        <v>174056547905.604</v>
      </c>
      <c r="U117" s="43">
        <v>80764416835</v>
      </c>
      <c r="V117" s="43"/>
      <c r="W117" s="43">
        <v>135518132970</v>
      </c>
      <c r="X117" s="48">
        <f>U117+V117+W117</f>
        <v>216282549805</v>
      </c>
    </row>
    <row r="118" spans="1:25" x14ac:dyDescent="0.3">
      <c r="A118" s="92"/>
      <c r="B118" s="93"/>
      <c r="C118" s="97" t="s">
        <v>239</v>
      </c>
      <c r="D118" s="98" t="s">
        <v>466</v>
      </c>
      <c r="E118" s="43">
        <v>17576881994</v>
      </c>
      <c r="F118" s="43"/>
      <c r="G118" s="43"/>
      <c r="H118" s="43">
        <v>17576881994</v>
      </c>
      <c r="I118" s="44"/>
      <c r="J118" s="45"/>
      <c r="K118" s="45"/>
      <c r="L118" s="46">
        <f>I118+J118+K118</f>
        <v>0</v>
      </c>
      <c r="M118" s="42">
        <f t="shared" si="9"/>
        <v>17576881994</v>
      </c>
      <c r="N118" s="43">
        <f t="shared" si="9"/>
        <v>0</v>
      </c>
      <c r="O118" s="43">
        <f t="shared" si="31"/>
        <v>0</v>
      </c>
      <c r="P118" s="43">
        <f t="shared" si="32"/>
        <v>17576881994</v>
      </c>
      <c r="Q118" s="44">
        <f t="shared" si="30"/>
        <v>19193955137.448002</v>
      </c>
      <c r="R118" s="45">
        <f t="shared" si="30"/>
        <v>0</v>
      </c>
      <c r="S118" s="45">
        <f t="shared" si="30"/>
        <v>0</v>
      </c>
      <c r="T118" s="46">
        <f t="shared" si="28"/>
        <v>19193955137.448002</v>
      </c>
      <c r="U118" s="43">
        <v>15349613200</v>
      </c>
      <c r="V118" s="43"/>
      <c r="W118" s="43"/>
      <c r="X118" s="48">
        <f>U118+V118+W118</f>
        <v>15349613200</v>
      </c>
    </row>
    <row r="119" spans="1:25" ht="16.2" thickBot="1" x14ac:dyDescent="0.35">
      <c r="A119" s="87"/>
      <c r="B119" s="88"/>
      <c r="C119" s="89" t="s">
        <v>241</v>
      </c>
      <c r="D119" s="90" t="s">
        <v>467</v>
      </c>
      <c r="E119" s="43"/>
      <c r="F119" s="43"/>
      <c r="G119" s="43"/>
      <c r="H119" s="43"/>
      <c r="I119" s="44"/>
      <c r="J119" s="45"/>
      <c r="K119" s="45"/>
      <c r="L119" s="46"/>
      <c r="M119" s="42"/>
      <c r="N119" s="43"/>
      <c r="O119" s="43"/>
      <c r="P119" s="43"/>
      <c r="Q119" s="44">
        <f t="shared" si="30"/>
        <v>0</v>
      </c>
      <c r="R119" s="45">
        <f t="shared" si="30"/>
        <v>0</v>
      </c>
      <c r="S119" s="45">
        <f t="shared" si="30"/>
        <v>0</v>
      </c>
      <c r="T119" s="46">
        <f t="shared" si="28"/>
        <v>0</v>
      </c>
      <c r="U119" s="43">
        <v>77111719779</v>
      </c>
      <c r="V119" s="43"/>
      <c r="W119" s="43">
        <v>690706153</v>
      </c>
      <c r="X119" s="48">
        <f>U119+V119+W119</f>
        <v>77802425932</v>
      </c>
    </row>
    <row r="120" spans="1:25" s="96" customFormat="1" x14ac:dyDescent="0.3">
      <c r="A120" s="92" t="s">
        <v>243</v>
      </c>
      <c r="B120" s="93" t="s">
        <v>244</v>
      </c>
      <c r="C120" s="94"/>
      <c r="D120" s="95"/>
      <c r="E120" s="57">
        <f t="shared" ref="E120:P120" si="49">SUM(E121:E123)</f>
        <v>4938937100000</v>
      </c>
      <c r="F120" s="57">
        <f t="shared" si="49"/>
        <v>596140834171</v>
      </c>
      <c r="G120" s="57">
        <f t="shared" si="49"/>
        <v>239325371340</v>
      </c>
      <c r="H120" s="57">
        <f t="shared" si="49"/>
        <v>5774403305511</v>
      </c>
      <c r="I120" s="58">
        <f t="shared" si="49"/>
        <v>0</v>
      </c>
      <c r="J120" s="59">
        <f t="shared" si="49"/>
        <v>0</v>
      </c>
      <c r="K120" s="59">
        <f t="shared" si="49"/>
        <v>0</v>
      </c>
      <c r="L120" s="60">
        <f t="shared" si="49"/>
        <v>0</v>
      </c>
      <c r="M120" s="61">
        <f t="shared" si="49"/>
        <v>4938937100000</v>
      </c>
      <c r="N120" s="57">
        <f t="shared" si="49"/>
        <v>596140834171</v>
      </c>
      <c r="O120" s="57">
        <f t="shared" si="49"/>
        <v>239325371340</v>
      </c>
      <c r="P120" s="57">
        <f t="shared" si="49"/>
        <v>5774403305511</v>
      </c>
      <c r="Q120" s="51">
        <f t="shared" si="30"/>
        <v>5393319313200</v>
      </c>
      <c r="R120" s="52">
        <f t="shared" si="30"/>
        <v>650985790914.73206</v>
      </c>
      <c r="S120" s="52">
        <f t="shared" si="30"/>
        <v>261343305503.28003</v>
      </c>
      <c r="T120" s="53">
        <f t="shared" si="28"/>
        <v>6305648409618.0127</v>
      </c>
      <c r="U120" s="57">
        <f>SUM(U121:U123)</f>
        <v>6049100963000</v>
      </c>
      <c r="V120" s="57">
        <f>SUM(V121:V123)</f>
        <v>173977914661</v>
      </c>
      <c r="W120" s="57">
        <f>SUM(W121:W123)</f>
        <v>261086831363</v>
      </c>
      <c r="X120" s="62">
        <f>SUM(X121:X123)</f>
        <v>6484165709024</v>
      </c>
      <c r="Y120" s="91"/>
    </row>
    <row r="121" spans="1:25" x14ac:dyDescent="0.3">
      <c r="A121" s="92"/>
      <c r="B121" s="93"/>
      <c r="C121" s="97" t="s">
        <v>245</v>
      </c>
      <c r="D121" s="98" t="s">
        <v>468</v>
      </c>
      <c r="E121" s="42">
        <v>4644349300000</v>
      </c>
      <c r="F121" s="43">
        <v>595893410986</v>
      </c>
      <c r="G121" s="43">
        <v>143536680000</v>
      </c>
      <c r="H121" s="43">
        <v>5383779390986</v>
      </c>
      <c r="I121" s="44"/>
      <c r="J121" s="45"/>
      <c r="K121" s="45"/>
      <c r="L121" s="46">
        <f>I121+J121+K121</f>
        <v>0</v>
      </c>
      <c r="M121" s="42">
        <f t="shared" si="9"/>
        <v>4644349300000</v>
      </c>
      <c r="N121" s="43">
        <f t="shared" si="9"/>
        <v>595893410986</v>
      </c>
      <c r="O121" s="43">
        <f t="shared" si="31"/>
        <v>143536680000</v>
      </c>
      <c r="P121" s="43">
        <f t="shared" si="32"/>
        <v>5383779390986</v>
      </c>
      <c r="Q121" s="44">
        <f t="shared" si="30"/>
        <v>5071629435600</v>
      </c>
      <c r="R121" s="45">
        <f t="shared" si="30"/>
        <v>650715604796.71204</v>
      </c>
      <c r="S121" s="45">
        <f t="shared" si="30"/>
        <v>156742054560</v>
      </c>
      <c r="T121" s="46">
        <f t="shared" si="28"/>
        <v>5879087094956.7129</v>
      </c>
      <c r="U121" s="43">
        <v>5696420000000</v>
      </c>
      <c r="V121" s="43">
        <v>173977914661</v>
      </c>
      <c r="W121" s="43">
        <v>151786000000</v>
      </c>
      <c r="X121" s="48">
        <f>U121+V121+W121</f>
        <v>6022183914661</v>
      </c>
      <c r="Y121" s="96"/>
    </row>
    <row r="122" spans="1:25" x14ac:dyDescent="0.3">
      <c r="A122" s="92"/>
      <c r="B122" s="93"/>
      <c r="C122" s="97" t="s">
        <v>247</v>
      </c>
      <c r="D122" s="98" t="s">
        <v>248</v>
      </c>
      <c r="E122" s="42">
        <v>277484400000</v>
      </c>
      <c r="F122" s="43">
        <v>247423185</v>
      </c>
      <c r="G122" s="43">
        <v>73589548947</v>
      </c>
      <c r="H122" s="43">
        <v>351321372132</v>
      </c>
      <c r="I122" s="44"/>
      <c r="J122" s="45"/>
      <c r="K122" s="45"/>
      <c r="L122" s="46">
        <f>I122+J122+K122</f>
        <v>0</v>
      </c>
      <c r="M122" s="42">
        <f t="shared" si="9"/>
        <v>277484400000</v>
      </c>
      <c r="N122" s="43">
        <f t="shared" si="9"/>
        <v>247423185</v>
      </c>
      <c r="O122" s="43">
        <f t="shared" si="31"/>
        <v>73589548947</v>
      </c>
      <c r="P122" s="43">
        <f t="shared" si="32"/>
        <v>351321372132</v>
      </c>
      <c r="Q122" s="44">
        <f t="shared" si="30"/>
        <v>303012964800</v>
      </c>
      <c r="R122" s="45">
        <f t="shared" si="30"/>
        <v>270186118.02000004</v>
      </c>
      <c r="S122" s="45">
        <f t="shared" si="30"/>
        <v>80359787450.124008</v>
      </c>
      <c r="T122" s="46">
        <f t="shared" si="28"/>
        <v>383642938368.14404</v>
      </c>
      <c r="U122" s="43">
        <v>334098700000</v>
      </c>
      <c r="V122" s="43"/>
      <c r="W122" s="43">
        <v>96593275679</v>
      </c>
      <c r="X122" s="48">
        <f>U122+V122+W122</f>
        <v>430691975679</v>
      </c>
    </row>
    <row r="123" spans="1:25" ht="30" thickBot="1" x14ac:dyDescent="0.35">
      <c r="A123" s="87"/>
      <c r="B123" s="88"/>
      <c r="C123" s="89" t="s">
        <v>249</v>
      </c>
      <c r="D123" s="90" t="s">
        <v>469</v>
      </c>
      <c r="E123" s="42">
        <v>17103400000</v>
      </c>
      <c r="F123" s="43"/>
      <c r="G123" s="43">
        <v>22199142393</v>
      </c>
      <c r="H123" s="43">
        <v>39302542393</v>
      </c>
      <c r="I123" s="44"/>
      <c r="J123" s="45"/>
      <c r="K123" s="45"/>
      <c r="L123" s="46">
        <f>I123+J123+K123</f>
        <v>0</v>
      </c>
      <c r="M123" s="42">
        <f t="shared" si="9"/>
        <v>17103400000</v>
      </c>
      <c r="N123" s="43">
        <f t="shared" si="9"/>
        <v>0</v>
      </c>
      <c r="O123" s="43">
        <f t="shared" si="31"/>
        <v>22199142393</v>
      </c>
      <c r="P123" s="43">
        <f t="shared" si="32"/>
        <v>39302542393</v>
      </c>
      <c r="Q123" s="44">
        <f t="shared" si="30"/>
        <v>18676912800</v>
      </c>
      <c r="R123" s="45">
        <f t="shared" si="30"/>
        <v>0</v>
      </c>
      <c r="S123" s="45">
        <f t="shared" si="30"/>
        <v>24241463493.156002</v>
      </c>
      <c r="T123" s="46">
        <f t="shared" si="28"/>
        <v>42918376293.156006</v>
      </c>
      <c r="U123" s="43">
        <v>18582263000</v>
      </c>
      <c r="V123" s="43"/>
      <c r="W123" s="43">
        <v>12707555684</v>
      </c>
      <c r="X123" s="48">
        <f>U123+V123+W123</f>
        <v>31289818684</v>
      </c>
    </row>
    <row r="124" spans="1:25" s="96" customFormat="1" x14ac:dyDescent="0.3">
      <c r="A124" s="92" t="s">
        <v>470</v>
      </c>
      <c r="B124" s="93" t="s">
        <v>471</v>
      </c>
      <c r="C124" s="94"/>
      <c r="D124" s="95"/>
      <c r="E124" s="57">
        <f t="shared" ref="E124:P124" si="50">SUM(E125:E157)</f>
        <v>477534635766</v>
      </c>
      <c r="F124" s="57">
        <f t="shared" si="50"/>
        <v>27858528632</v>
      </c>
      <c r="G124" s="57">
        <f t="shared" si="50"/>
        <v>902208422630</v>
      </c>
      <c r="H124" s="57">
        <f t="shared" si="50"/>
        <v>1407601587028</v>
      </c>
      <c r="I124" s="58">
        <f t="shared" si="50"/>
        <v>29930000000</v>
      </c>
      <c r="J124" s="59">
        <f t="shared" si="50"/>
        <v>0</v>
      </c>
      <c r="K124" s="59">
        <f t="shared" si="50"/>
        <v>573535000000</v>
      </c>
      <c r="L124" s="60">
        <f t="shared" si="50"/>
        <v>603465000000</v>
      </c>
      <c r="M124" s="61">
        <f t="shared" si="50"/>
        <v>507464635766</v>
      </c>
      <c r="N124" s="57">
        <f t="shared" si="50"/>
        <v>27858528632</v>
      </c>
      <c r="O124" s="57">
        <f t="shared" si="50"/>
        <v>1475743422630</v>
      </c>
      <c r="P124" s="57">
        <f t="shared" si="50"/>
        <v>2011066587028</v>
      </c>
      <c r="Q124" s="51">
        <f t="shared" si="30"/>
        <v>554151382256.47205</v>
      </c>
      <c r="R124" s="52">
        <f t="shared" si="30"/>
        <v>30421513266.144001</v>
      </c>
      <c r="S124" s="52">
        <f t="shared" si="30"/>
        <v>1611511817511.9602</v>
      </c>
      <c r="T124" s="53">
        <f t="shared" si="28"/>
        <v>2196084713034.5762</v>
      </c>
      <c r="U124" s="57">
        <f>SUM(U125:U157)</f>
        <v>574916894000</v>
      </c>
      <c r="V124" s="57">
        <f>SUM(V125:V157)</f>
        <v>0</v>
      </c>
      <c r="W124" s="57">
        <f>SUM(W125:W157)</f>
        <v>1463633715310</v>
      </c>
      <c r="X124" s="62">
        <f>SUM(X125:X157)</f>
        <v>2038550609310</v>
      </c>
      <c r="Y124" s="91"/>
    </row>
    <row r="125" spans="1:25" x14ac:dyDescent="0.3">
      <c r="A125" s="92"/>
      <c r="B125" s="93"/>
      <c r="C125" s="97" t="s">
        <v>252</v>
      </c>
      <c r="D125" s="98" t="s">
        <v>253</v>
      </c>
      <c r="E125" s="42">
        <v>249474244746</v>
      </c>
      <c r="F125" s="43">
        <v>5546374410</v>
      </c>
      <c r="G125" s="43">
        <v>316897788474</v>
      </c>
      <c r="H125" s="43">
        <v>571918407630</v>
      </c>
      <c r="I125" s="44">
        <v>26465000000</v>
      </c>
      <c r="J125" s="45"/>
      <c r="K125" s="45">
        <v>30000000000</v>
      </c>
      <c r="L125" s="46">
        <f t="shared" ref="L125:L157" si="51">I125+J125+K125</f>
        <v>56465000000</v>
      </c>
      <c r="M125" s="42">
        <f t="shared" si="9"/>
        <v>275939244746</v>
      </c>
      <c r="N125" s="43">
        <f t="shared" si="9"/>
        <v>5546374410</v>
      </c>
      <c r="O125" s="43">
        <f t="shared" si="31"/>
        <v>346897788474</v>
      </c>
      <c r="P125" s="43">
        <f t="shared" si="32"/>
        <v>628383407630</v>
      </c>
      <c r="Q125" s="44">
        <f t="shared" si="30"/>
        <v>301325655262.63202</v>
      </c>
      <c r="R125" s="45">
        <f t="shared" si="30"/>
        <v>6056640855.7200003</v>
      </c>
      <c r="S125" s="45">
        <f t="shared" si="30"/>
        <v>378812385013.60803</v>
      </c>
      <c r="T125" s="46">
        <f t="shared" si="28"/>
        <v>686194681131.96008</v>
      </c>
      <c r="U125" s="43">
        <v>315421261000</v>
      </c>
      <c r="V125" s="43"/>
      <c r="W125" s="43">
        <v>1248384032374</v>
      </c>
      <c r="X125" s="48">
        <f t="shared" ref="X125:X157" si="52">U125+V125+W125</f>
        <v>1563805293374</v>
      </c>
      <c r="Y125" s="96"/>
    </row>
    <row r="126" spans="1:25" x14ac:dyDescent="0.3">
      <c r="A126" s="92"/>
      <c r="B126" s="93"/>
      <c r="C126" s="97" t="s">
        <v>254</v>
      </c>
      <c r="D126" s="98" t="s">
        <v>472</v>
      </c>
      <c r="E126" s="42">
        <v>54952000000</v>
      </c>
      <c r="F126" s="43">
        <v>131748779</v>
      </c>
      <c r="G126" s="43">
        <v>35476074635</v>
      </c>
      <c r="H126" s="43">
        <v>90559823414</v>
      </c>
      <c r="I126" s="44"/>
      <c r="J126" s="45"/>
      <c r="K126" s="45">
        <v>35000000000</v>
      </c>
      <c r="L126" s="46">
        <f t="shared" si="51"/>
        <v>35000000000</v>
      </c>
      <c r="M126" s="42">
        <f>E126+I126</f>
        <v>54952000000</v>
      </c>
      <c r="N126" s="43">
        <f t="shared" si="9"/>
        <v>131748779</v>
      </c>
      <c r="O126" s="43">
        <f>K126+G126</f>
        <v>70476074635</v>
      </c>
      <c r="P126" s="43">
        <f t="shared" si="32"/>
        <v>125559823414</v>
      </c>
      <c r="Q126" s="44">
        <f t="shared" si="30"/>
        <v>60007584000.000008</v>
      </c>
      <c r="R126" s="45">
        <f t="shared" si="30"/>
        <v>143869666.66800001</v>
      </c>
      <c r="S126" s="45">
        <f t="shared" si="30"/>
        <v>76959873501.419998</v>
      </c>
      <c r="T126" s="46">
        <f t="shared" si="28"/>
        <v>137111327168.08801</v>
      </c>
      <c r="U126" s="43">
        <v>61520291000</v>
      </c>
      <c r="V126" s="43"/>
      <c r="W126" s="43">
        <v>36160985482</v>
      </c>
      <c r="X126" s="48">
        <f t="shared" si="52"/>
        <v>97681276482</v>
      </c>
    </row>
    <row r="127" spans="1:25" x14ac:dyDescent="0.3">
      <c r="A127" s="92"/>
      <c r="B127" s="93"/>
      <c r="C127" s="97" t="s">
        <v>256</v>
      </c>
      <c r="D127" s="98" t="s">
        <v>257</v>
      </c>
      <c r="E127" s="42">
        <v>82511565000</v>
      </c>
      <c r="F127" s="43"/>
      <c r="G127" s="43">
        <v>532206064451</v>
      </c>
      <c r="H127" s="43">
        <v>614717629451</v>
      </c>
      <c r="I127" s="44">
        <v>3465000000</v>
      </c>
      <c r="J127" s="45"/>
      <c r="K127" s="45">
        <v>508535000000</v>
      </c>
      <c r="L127" s="46">
        <f t="shared" si="51"/>
        <v>512000000000</v>
      </c>
      <c r="M127" s="42">
        <f t="shared" si="9"/>
        <v>85976565000</v>
      </c>
      <c r="N127" s="43">
        <f t="shared" si="9"/>
        <v>0</v>
      </c>
      <c r="O127" s="43">
        <f t="shared" si="31"/>
        <v>1040741064451</v>
      </c>
      <c r="P127" s="43">
        <f t="shared" si="32"/>
        <v>1126717629451</v>
      </c>
      <c r="Q127" s="44">
        <f t="shared" si="30"/>
        <v>93886408980</v>
      </c>
      <c r="R127" s="45">
        <f t="shared" si="30"/>
        <v>0</v>
      </c>
      <c r="S127" s="45">
        <f t="shared" si="30"/>
        <v>1136489242380.4922</v>
      </c>
      <c r="T127" s="46">
        <f t="shared" si="28"/>
        <v>1230375651360.4922</v>
      </c>
      <c r="U127" s="43">
        <v>94262862000</v>
      </c>
      <c r="V127" s="43"/>
      <c r="W127" s="43">
        <v>179088697454</v>
      </c>
      <c r="X127" s="48">
        <f t="shared" si="52"/>
        <v>273351559454</v>
      </c>
    </row>
    <row r="128" spans="1:25" ht="29.4" x14ac:dyDescent="0.3">
      <c r="A128" s="92"/>
      <c r="B128" s="93"/>
      <c r="C128" s="97" t="s">
        <v>258</v>
      </c>
      <c r="D128" s="98" t="s">
        <v>473</v>
      </c>
      <c r="E128" s="42">
        <v>3300400000</v>
      </c>
      <c r="F128" s="43">
        <v>1418589654</v>
      </c>
      <c r="G128" s="43"/>
      <c r="H128" s="43">
        <v>4718989654</v>
      </c>
      <c r="I128" s="44"/>
      <c r="J128" s="45"/>
      <c r="K128" s="45"/>
      <c r="L128" s="46">
        <f t="shared" si="51"/>
        <v>0</v>
      </c>
      <c r="M128" s="42">
        <f t="shared" si="9"/>
        <v>3300400000</v>
      </c>
      <c r="N128" s="43">
        <f t="shared" si="9"/>
        <v>1418589654</v>
      </c>
      <c r="O128" s="43">
        <f t="shared" si="31"/>
        <v>0</v>
      </c>
      <c r="P128" s="43">
        <f t="shared" si="32"/>
        <v>4718989654</v>
      </c>
      <c r="Q128" s="44">
        <f t="shared" si="30"/>
        <v>3604036800.0000005</v>
      </c>
      <c r="R128" s="45">
        <f t="shared" si="30"/>
        <v>1549099902.1680002</v>
      </c>
      <c r="S128" s="45">
        <f t="shared" si="30"/>
        <v>0</v>
      </c>
      <c r="T128" s="46">
        <f t="shared" si="28"/>
        <v>5153136702.1680002</v>
      </c>
      <c r="U128" s="43">
        <v>3722668000</v>
      </c>
      <c r="V128" s="43"/>
      <c r="W128" s="43"/>
      <c r="X128" s="48">
        <f t="shared" si="52"/>
        <v>3722668000</v>
      </c>
    </row>
    <row r="129" spans="1:24" x14ac:dyDescent="0.3">
      <c r="A129" s="92"/>
      <c r="B129" s="93"/>
      <c r="C129" s="97" t="s">
        <v>260</v>
      </c>
      <c r="D129" s="98" t="s">
        <v>474</v>
      </c>
      <c r="E129" s="42">
        <v>5534000000</v>
      </c>
      <c r="F129" s="43">
        <v>217614805</v>
      </c>
      <c r="G129" s="43"/>
      <c r="H129" s="43">
        <v>5751614805</v>
      </c>
      <c r="I129" s="44"/>
      <c r="J129" s="45"/>
      <c r="K129" s="45"/>
      <c r="L129" s="46">
        <f t="shared" si="51"/>
        <v>0</v>
      </c>
      <c r="M129" s="42">
        <f t="shared" si="9"/>
        <v>5534000000</v>
      </c>
      <c r="N129" s="43">
        <f t="shared" si="9"/>
        <v>217614805</v>
      </c>
      <c r="O129" s="43">
        <f t="shared" si="31"/>
        <v>0</v>
      </c>
      <c r="P129" s="43">
        <f t="shared" si="32"/>
        <v>5751614805</v>
      </c>
      <c r="Q129" s="44">
        <f t="shared" si="30"/>
        <v>6043128000</v>
      </c>
      <c r="R129" s="45">
        <f t="shared" si="30"/>
        <v>237635367.06000003</v>
      </c>
      <c r="S129" s="45">
        <f t="shared" si="30"/>
        <v>0</v>
      </c>
      <c r="T129" s="46">
        <f t="shared" si="28"/>
        <v>6280763367.0600004</v>
      </c>
      <c r="U129" s="43">
        <v>6312398800</v>
      </c>
      <c r="V129" s="43"/>
      <c r="W129" s="43"/>
      <c r="X129" s="48">
        <f t="shared" si="52"/>
        <v>6312398800</v>
      </c>
    </row>
    <row r="130" spans="1:24" x14ac:dyDescent="0.3">
      <c r="A130" s="92"/>
      <c r="B130" s="93"/>
      <c r="C130" s="97" t="s">
        <v>262</v>
      </c>
      <c r="D130" s="98" t="s">
        <v>475</v>
      </c>
      <c r="E130" s="42">
        <v>3985100000</v>
      </c>
      <c r="F130" s="43">
        <v>1210948940</v>
      </c>
      <c r="G130" s="43"/>
      <c r="H130" s="43">
        <v>5196048940</v>
      </c>
      <c r="I130" s="44"/>
      <c r="J130" s="45"/>
      <c r="K130" s="45"/>
      <c r="L130" s="46">
        <f t="shared" si="51"/>
        <v>0</v>
      </c>
      <c r="M130" s="42">
        <f t="shared" si="9"/>
        <v>3985100000</v>
      </c>
      <c r="N130" s="43">
        <f t="shared" si="9"/>
        <v>1210948940</v>
      </c>
      <c r="O130" s="43">
        <f t="shared" si="31"/>
        <v>0</v>
      </c>
      <c r="P130" s="43">
        <f t="shared" si="32"/>
        <v>5196048940</v>
      </c>
      <c r="Q130" s="44">
        <f t="shared" si="30"/>
        <v>4351729200</v>
      </c>
      <c r="R130" s="45">
        <f t="shared" si="30"/>
        <v>1322356242.48</v>
      </c>
      <c r="S130" s="45">
        <f t="shared" si="30"/>
        <v>0</v>
      </c>
      <c r="T130" s="46">
        <f t="shared" si="28"/>
        <v>5674085442.4800005</v>
      </c>
      <c r="U130" s="43">
        <v>4562801000</v>
      </c>
      <c r="V130" s="43"/>
      <c r="W130" s="43"/>
      <c r="X130" s="48">
        <f t="shared" si="52"/>
        <v>4562801000</v>
      </c>
    </row>
    <row r="131" spans="1:24" x14ac:dyDescent="0.3">
      <c r="A131" s="92"/>
      <c r="B131" s="93"/>
      <c r="C131" s="97" t="s">
        <v>264</v>
      </c>
      <c r="D131" s="98" t="s">
        <v>476</v>
      </c>
      <c r="E131" s="42">
        <v>4164000000</v>
      </c>
      <c r="F131" s="43">
        <v>283705576</v>
      </c>
      <c r="G131" s="43"/>
      <c r="H131" s="43">
        <v>4447705576</v>
      </c>
      <c r="I131" s="44"/>
      <c r="J131" s="45"/>
      <c r="K131" s="45"/>
      <c r="L131" s="46">
        <f t="shared" si="51"/>
        <v>0</v>
      </c>
      <c r="M131" s="42">
        <f t="shared" si="9"/>
        <v>4164000000</v>
      </c>
      <c r="N131" s="43">
        <f t="shared" si="9"/>
        <v>283705576</v>
      </c>
      <c r="O131" s="43">
        <f t="shared" si="31"/>
        <v>0</v>
      </c>
      <c r="P131" s="43">
        <f t="shared" si="32"/>
        <v>4447705576</v>
      </c>
      <c r="Q131" s="44">
        <f t="shared" si="30"/>
        <v>4547088000</v>
      </c>
      <c r="R131" s="45">
        <f t="shared" si="30"/>
        <v>309806488.99200004</v>
      </c>
      <c r="S131" s="45">
        <f t="shared" si="30"/>
        <v>0</v>
      </c>
      <c r="T131" s="46">
        <f t="shared" si="30"/>
        <v>4856894488.9920006</v>
      </c>
      <c r="U131" s="43">
        <v>4770067000</v>
      </c>
      <c r="V131" s="43"/>
      <c r="W131" s="43"/>
      <c r="X131" s="48">
        <f t="shared" si="52"/>
        <v>4770067000</v>
      </c>
    </row>
    <row r="132" spans="1:24" ht="29.4" x14ac:dyDescent="0.3">
      <c r="A132" s="92"/>
      <c r="B132" s="93"/>
      <c r="C132" s="97" t="s">
        <v>266</v>
      </c>
      <c r="D132" s="98" t="s">
        <v>477</v>
      </c>
      <c r="E132" s="42">
        <v>2232200000</v>
      </c>
      <c r="F132" s="43"/>
      <c r="G132" s="43">
        <v>3740805357</v>
      </c>
      <c r="H132" s="43">
        <v>5973005357</v>
      </c>
      <c r="I132" s="44"/>
      <c r="J132" s="45"/>
      <c r="K132" s="45"/>
      <c r="L132" s="46">
        <f t="shared" si="51"/>
        <v>0</v>
      </c>
      <c r="M132" s="42">
        <f t="shared" si="9"/>
        <v>2232200000</v>
      </c>
      <c r="N132" s="43">
        <f t="shared" si="9"/>
        <v>0</v>
      </c>
      <c r="O132" s="43">
        <f t="shared" si="31"/>
        <v>3740805357</v>
      </c>
      <c r="P132" s="43">
        <f t="shared" si="32"/>
        <v>5973005357</v>
      </c>
      <c r="Q132" s="44">
        <f t="shared" ref="Q132:T195" si="53">M132*1.092</f>
        <v>2437562400</v>
      </c>
      <c r="R132" s="45">
        <f t="shared" si="53"/>
        <v>0</v>
      </c>
      <c r="S132" s="45">
        <f t="shared" si="53"/>
        <v>4084959449.8440003</v>
      </c>
      <c r="T132" s="46">
        <f t="shared" si="53"/>
        <v>6522521849.8440008</v>
      </c>
      <c r="U132" s="43">
        <v>2557225000</v>
      </c>
      <c r="V132" s="43"/>
      <c r="W132" s="43"/>
      <c r="X132" s="48">
        <f t="shared" si="52"/>
        <v>2557225000</v>
      </c>
    </row>
    <row r="133" spans="1:24" ht="29.4" x14ac:dyDescent="0.3">
      <c r="A133" s="92"/>
      <c r="B133" s="93"/>
      <c r="C133" s="97" t="s">
        <v>268</v>
      </c>
      <c r="D133" s="98" t="s">
        <v>478</v>
      </c>
      <c r="E133" s="42">
        <v>1339265000</v>
      </c>
      <c r="F133" s="43"/>
      <c r="G133" s="43"/>
      <c r="H133" s="43">
        <v>1339265000</v>
      </c>
      <c r="I133" s="44"/>
      <c r="J133" s="45"/>
      <c r="K133" s="45"/>
      <c r="L133" s="46">
        <f t="shared" si="51"/>
        <v>0</v>
      </c>
      <c r="M133" s="42">
        <f t="shared" si="9"/>
        <v>1339265000</v>
      </c>
      <c r="N133" s="43">
        <f t="shared" si="9"/>
        <v>0</v>
      </c>
      <c r="O133" s="43">
        <f t="shared" si="31"/>
        <v>0</v>
      </c>
      <c r="P133" s="43">
        <f t="shared" si="32"/>
        <v>1339265000</v>
      </c>
      <c r="Q133" s="44">
        <f t="shared" si="53"/>
        <v>1462477380</v>
      </c>
      <c r="R133" s="45">
        <f t="shared" si="53"/>
        <v>0</v>
      </c>
      <c r="S133" s="45">
        <f t="shared" si="53"/>
        <v>0</v>
      </c>
      <c r="T133" s="46">
        <f t="shared" si="53"/>
        <v>1462477380</v>
      </c>
      <c r="U133" s="43">
        <v>1535066000</v>
      </c>
      <c r="V133" s="43"/>
      <c r="W133" s="43"/>
      <c r="X133" s="48">
        <f t="shared" si="52"/>
        <v>1535066000</v>
      </c>
    </row>
    <row r="134" spans="1:24" x14ac:dyDescent="0.3">
      <c r="A134" s="92"/>
      <c r="B134" s="93"/>
      <c r="C134" s="97" t="s">
        <v>270</v>
      </c>
      <c r="D134" s="98" t="s">
        <v>479</v>
      </c>
      <c r="E134" s="42">
        <v>2318964000</v>
      </c>
      <c r="F134" s="43">
        <v>4644239146</v>
      </c>
      <c r="G134" s="43"/>
      <c r="H134" s="43">
        <v>6963203146</v>
      </c>
      <c r="I134" s="44"/>
      <c r="J134" s="45"/>
      <c r="K134" s="45"/>
      <c r="L134" s="46">
        <f t="shared" si="51"/>
        <v>0</v>
      </c>
      <c r="M134" s="42">
        <f t="shared" si="9"/>
        <v>2318964000</v>
      </c>
      <c r="N134" s="43">
        <f t="shared" si="9"/>
        <v>4644239146</v>
      </c>
      <c r="O134" s="43">
        <f t="shared" ref="O134:O195" si="54">K134+G134</f>
        <v>0</v>
      </c>
      <c r="P134" s="43">
        <f t="shared" ref="P134:P195" si="55">H134+L134</f>
        <v>6963203146</v>
      </c>
      <c r="Q134" s="44">
        <f t="shared" si="53"/>
        <v>2532308688</v>
      </c>
      <c r="R134" s="45">
        <f t="shared" si="53"/>
        <v>5071509147.4320002</v>
      </c>
      <c r="S134" s="45">
        <f t="shared" si="53"/>
        <v>0</v>
      </c>
      <c r="T134" s="46">
        <f t="shared" si="53"/>
        <v>7603817835.4320002</v>
      </c>
      <c r="U134" s="43">
        <v>2651441000</v>
      </c>
      <c r="V134" s="43"/>
      <c r="W134" s="43"/>
      <c r="X134" s="48">
        <f t="shared" si="52"/>
        <v>2651441000</v>
      </c>
    </row>
    <row r="135" spans="1:24" x14ac:dyDescent="0.3">
      <c r="A135" s="92"/>
      <c r="B135" s="93"/>
      <c r="C135" s="97" t="s">
        <v>272</v>
      </c>
      <c r="D135" s="98" t="s">
        <v>480</v>
      </c>
      <c r="E135" s="42">
        <v>2785600000</v>
      </c>
      <c r="F135" s="43">
        <v>551929943</v>
      </c>
      <c r="G135" s="43"/>
      <c r="H135" s="43">
        <v>3337529943</v>
      </c>
      <c r="I135" s="44"/>
      <c r="J135" s="45"/>
      <c r="K135" s="45"/>
      <c r="L135" s="46">
        <f t="shared" si="51"/>
        <v>0</v>
      </c>
      <c r="M135" s="42">
        <f t="shared" si="9"/>
        <v>2785600000</v>
      </c>
      <c r="N135" s="43">
        <f t="shared" si="9"/>
        <v>551929943</v>
      </c>
      <c r="O135" s="43">
        <f t="shared" si="54"/>
        <v>0</v>
      </c>
      <c r="P135" s="43">
        <f t="shared" si="55"/>
        <v>3337529943</v>
      </c>
      <c r="Q135" s="44">
        <f t="shared" si="53"/>
        <v>3041875200</v>
      </c>
      <c r="R135" s="45">
        <f t="shared" si="53"/>
        <v>602707497.75600004</v>
      </c>
      <c r="S135" s="45">
        <f t="shared" si="53"/>
        <v>0</v>
      </c>
      <c r="T135" s="46">
        <f t="shared" si="53"/>
        <v>3644582697.756</v>
      </c>
      <c r="U135" s="43">
        <v>3183319000</v>
      </c>
      <c r="V135" s="43"/>
      <c r="W135" s="43"/>
      <c r="X135" s="48">
        <f t="shared" si="52"/>
        <v>3183319000</v>
      </c>
    </row>
    <row r="136" spans="1:24" x14ac:dyDescent="0.3">
      <c r="A136" s="92"/>
      <c r="B136" s="93"/>
      <c r="C136" s="97" t="s">
        <v>274</v>
      </c>
      <c r="D136" s="98" t="s">
        <v>481</v>
      </c>
      <c r="E136" s="42">
        <v>2779017000</v>
      </c>
      <c r="F136" s="43"/>
      <c r="G136" s="43"/>
      <c r="H136" s="43">
        <v>2779017000</v>
      </c>
      <c r="I136" s="44"/>
      <c r="J136" s="45"/>
      <c r="K136" s="45"/>
      <c r="L136" s="46">
        <f t="shared" si="51"/>
        <v>0</v>
      </c>
      <c r="M136" s="42">
        <f t="shared" si="9"/>
        <v>2779017000</v>
      </c>
      <c r="N136" s="43">
        <f t="shared" si="9"/>
        <v>0</v>
      </c>
      <c r="O136" s="43">
        <f t="shared" si="54"/>
        <v>0</v>
      </c>
      <c r="P136" s="43">
        <f t="shared" si="55"/>
        <v>2779017000</v>
      </c>
      <c r="Q136" s="44">
        <f t="shared" si="53"/>
        <v>3034686564</v>
      </c>
      <c r="R136" s="45">
        <f t="shared" si="53"/>
        <v>0</v>
      </c>
      <c r="S136" s="45">
        <f t="shared" si="53"/>
        <v>0</v>
      </c>
      <c r="T136" s="46">
        <f t="shared" si="53"/>
        <v>3034686564</v>
      </c>
      <c r="U136" s="43">
        <v>3178416000</v>
      </c>
      <c r="V136" s="43"/>
      <c r="W136" s="43"/>
      <c r="X136" s="48">
        <f t="shared" si="52"/>
        <v>3178416000</v>
      </c>
    </row>
    <row r="137" spans="1:24" ht="29.4" x14ac:dyDescent="0.3">
      <c r="A137" s="92"/>
      <c r="B137" s="93"/>
      <c r="C137" s="97" t="s">
        <v>276</v>
      </c>
      <c r="D137" s="98" t="s">
        <v>482</v>
      </c>
      <c r="E137" s="42">
        <v>4183300000</v>
      </c>
      <c r="F137" s="43">
        <v>2648764088</v>
      </c>
      <c r="G137" s="43"/>
      <c r="H137" s="43">
        <v>6832064088</v>
      </c>
      <c r="I137" s="44"/>
      <c r="J137" s="45"/>
      <c r="K137" s="45"/>
      <c r="L137" s="46">
        <f t="shared" si="51"/>
        <v>0</v>
      </c>
      <c r="M137" s="42">
        <f t="shared" si="9"/>
        <v>4183300000</v>
      </c>
      <c r="N137" s="43">
        <f t="shared" si="9"/>
        <v>2648764088</v>
      </c>
      <c r="O137" s="43">
        <f t="shared" si="54"/>
        <v>0</v>
      </c>
      <c r="P137" s="43">
        <f t="shared" si="55"/>
        <v>6832064088</v>
      </c>
      <c r="Q137" s="44">
        <f t="shared" si="53"/>
        <v>4568163600</v>
      </c>
      <c r="R137" s="45">
        <f t="shared" si="53"/>
        <v>2892450384.0960002</v>
      </c>
      <c r="S137" s="45">
        <f t="shared" si="53"/>
        <v>0</v>
      </c>
      <c r="T137" s="46">
        <f t="shared" si="53"/>
        <v>7460613984.0960007</v>
      </c>
      <c r="U137" s="43">
        <v>4794182000</v>
      </c>
      <c r="V137" s="43"/>
      <c r="W137" s="43"/>
      <c r="X137" s="48">
        <f t="shared" si="52"/>
        <v>4794182000</v>
      </c>
    </row>
    <row r="138" spans="1:24" x14ac:dyDescent="0.3">
      <c r="A138" s="92"/>
      <c r="B138" s="93"/>
      <c r="C138" s="97" t="s">
        <v>278</v>
      </c>
      <c r="D138" s="98" t="s">
        <v>483</v>
      </c>
      <c r="E138" s="42">
        <v>4011300000</v>
      </c>
      <c r="F138" s="43"/>
      <c r="G138" s="43">
        <v>1900594103</v>
      </c>
      <c r="H138" s="43">
        <v>5911894103</v>
      </c>
      <c r="I138" s="44"/>
      <c r="J138" s="45"/>
      <c r="K138" s="45"/>
      <c r="L138" s="46">
        <f t="shared" si="51"/>
        <v>0</v>
      </c>
      <c r="M138" s="42">
        <f t="shared" si="9"/>
        <v>4011300000</v>
      </c>
      <c r="N138" s="43">
        <f t="shared" si="9"/>
        <v>0</v>
      </c>
      <c r="O138" s="43">
        <f t="shared" si="54"/>
        <v>1900594103</v>
      </c>
      <c r="P138" s="43">
        <f t="shared" si="55"/>
        <v>5911894103</v>
      </c>
      <c r="Q138" s="44">
        <f t="shared" si="53"/>
        <v>4380339600</v>
      </c>
      <c r="R138" s="45">
        <f t="shared" si="53"/>
        <v>0</v>
      </c>
      <c r="S138" s="45">
        <f t="shared" si="53"/>
        <v>2075448760.4760001</v>
      </c>
      <c r="T138" s="46">
        <f t="shared" si="53"/>
        <v>6455788360.4760008</v>
      </c>
      <c r="U138" s="43">
        <v>4577093000</v>
      </c>
      <c r="V138" s="43"/>
      <c r="W138" s="43"/>
      <c r="X138" s="48">
        <f t="shared" si="52"/>
        <v>4577093000</v>
      </c>
    </row>
    <row r="139" spans="1:24" x14ac:dyDescent="0.3">
      <c r="A139" s="92"/>
      <c r="B139" s="93"/>
      <c r="C139" s="97" t="s">
        <v>280</v>
      </c>
      <c r="D139" s="98" t="s">
        <v>484</v>
      </c>
      <c r="E139" s="42">
        <v>3175000000</v>
      </c>
      <c r="F139" s="43">
        <v>516190110</v>
      </c>
      <c r="G139" s="43"/>
      <c r="H139" s="43">
        <v>3691190110</v>
      </c>
      <c r="I139" s="44"/>
      <c r="J139" s="45"/>
      <c r="K139" s="45"/>
      <c r="L139" s="46">
        <f t="shared" si="51"/>
        <v>0</v>
      </c>
      <c r="M139" s="42">
        <f t="shared" si="9"/>
        <v>3175000000</v>
      </c>
      <c r="N139" s="43">
        <f t="shared" si="9"/>
        <v>516190110</v>
      </c>
      <c r="O139" s="43">
        <f t="shared" si="54"/>
        <v>0</v>
      </c>
      <c r="P139" s="43">
        <f t="shared" si="55"/>
        <v>3691190110</v>
      </c>
      <c r="Q139" s="44">
        <f t="shared" si="53"/>
        <v>3467100000.0000005</v>
      </c>
      <c r="R139" s="45">
        <f t="shared" si="53"/>
        <v>563679600.12</v>
      </c>
      <c r="S139" s="45">
        <f t="shared" si="53"/>
        <v>0</v>
      </c>
      <c r="T139" s="46">
        <f t="shared" si="53"/>
        <v>4030779600.1200004</v>
      </c>
      <c r="U139" s="43">
        <v>3636106600</v>
      </c>
      <c r="V139" s="43"/>
      <c r="W139" s="43"/>
      <c r="X139" s="48">
        <f t="shared" si="52"/>
        <v>3636106600</v>
      </c>
    </row>
    <row r="140" spans="1:24" x14ac:dyDescent="0.3">
      <c r="A140" s="92"/>
      <c r="B140" s="93"/>
      <c r="C140" s="97" t="s">
        <v>282</v>
      </c>
      <c r="D140" s="98" t="s">
        <v>485</v>
      </c>
      <c r="E140" s="42">
        <v>6289000000</v>
      </c>
      <c r="F140" s="43">
        <v>330726656</v>
      </c>
      <c r="G140" s="43"/>
      <c r="H140" s="43">
        <v>6619726656</v>
      </c>
      <c r="I140" s="44"/>
      <c r="J140" s="45"/>
      <c r="K140" s="45"/>
      <c r="L140" s="46">
        <f t="shared" si="51"/>
        <v>0</v>
      </c>
      <c r="M140" s="42">
        <f t="shared" si="9"/>
        <v>6289000000</v>
      </c>
      <c r="N140" s="43">
        <f t="shared" si="9"/>
        <v>330726656</v>
      </c>
      <c r="O140" s="43">
        <f t="shared" si="54"/>
        <v>0</v>
      </c>
      <c r="P140" s="43">
        <f t="shared" si="55"/>
        <v>6619726656</v>
      </c>
      <c r="Q140" s="44">
        <f t="shared" si="53"/>
        <v>6867588000.000001</v>
      </c>
      <c r="R140" s="45">
        <f t="shared" si="53"/>
        <v>361153508.352</v>
      </c>
      <c r="S140" s="45">
        <f t="shared" si="53"/>
        <v>0</v>
      </c>
      <c r="T140" s="46">
        <f t="shared" si="53"/>
        <v>7228741508.3520002</v>
      </c>
      <c r="U140" s="43">
        <v>7207747000</v>
      </c>
      <c r="V140" s="43"/>
      <c r="W140" s="43"/>
      <c r="X140" s="48">
        <f t="shared" si="52"/>
        <v>7207747000</v>
      </c>
    </row>
    <row r="141" spans="1:24" x14ac:dyDescent="0.3">
      <c r="A141" s="92"/>
      <c r="B141" s="93"/>
      <c r="C141" s="97" t="s">
        <v>284</v>
      </c>
      <c r="D141" s="98" t="s">
        <v>486</v>
      </c>
      <c r="E141" s="42">
        <v>5245026400</v>
      </c>
      <c r="F141" s="43">
        <v>99377873</v>
      </c>
      <c r="G141" s="43"/>
      <c r="H141" s="43">
        <v>5344404273</v>
      </c>
      <c r="I141" s="44"/>
      <c r="J141" s="45"/>
      <c r="K141" s="45"/>
      <c r="L141" s="46">
        <f t="shared" si="51"/>
        <v>0</v>
      </c>
      <c r="M141" s="42">
        <f t="shared" si="9"/>
        <v>5245026400</v>
      </c>
      <c r="N141" s="43">
        <f t="shared" si="9"/>
        <v>99377873</v>
      </c>
      <c r="O141" s="43">
        <f t="shared" si="54"/>
        <v>0</v>
      </c>
      <c r="P141" s="43">
        <f t="shared" si="55"/>
        <v>5344404273</v>
      </c>
      <c r="Q141" s="44">
        <f t="shared" si="53"/>
        <v>5727568828.8000002</v>
      </c>
      <c r="R141" s="45">
        <f t="shared" si="53"/>
        <v>108520637.31600001</v>
      </c>
      <c r="S141" s="45">
        <f t="shared" si="53"/>
        <v>0</v>
      </c>
      <c r="T141" s="46">
        <f t="shared" si="53"/>
        <v>5836089466.1160002</v>
      </c>
      <c r="U141" s="43">
        <v>6007037000</v>
      </c>
      <c r="V141" s="43"/>
      <c r="W141" s="43"/>
      <c r="X141" s="48">
        <f t="shared" si="52"/>
        <v>6007037000</v>
      </c>
    </row>
    <row r="142" spans="1:24" ht="29.4" x14ac:dyDescent="0.3">
      <c r="A142" s="92"/>
      <c r="B142" s="93"/>
      <c r="C142" s="97" t="s">
        <v>286</v>
      </c>
      <c r="D142" s="98" t="s">
        <v>487</v>
      </c>
      <c r="E142" s="42">
        <v>2458500000</v>
      </c>
      <c r="F142" s="43">
        <v>538082962</v>
      </c>
      <c r="G142" s="43"/>
      <c r="H142" s="43">
        <v>2996582962</v>
      </c>
      <c r="I142" s="44"/>
      <c r="J142" s="45"/>
      <c r="K142" s="45"/>
      <c r="L142" s="46">
        <f t="shared" si="51"/>
        <v>0</v>
      </c>
      <c r="M142" s="42">
        <f t="shared" si="9"/>
        <v>2458500000</v>
      </c>
      <c r="N142" s="43">
        <f t="shared" si="9"/>
        <v>538082962</v>
      </c>
      <c r="O142" s="43">
        <f t="shared" si="54"/>
        <v>0</v>
      </c>
      <c r="P142" s="43">
        <f t="shared" si="55"/>
        <v>2996582962</v>
      </c>
      <c r="Q142" s="44">
        <f t="shared" si="53"/>
        <v>2684682000</v>
      </c>
      <c r="R142" s="45">
        <f t="shared" si="53"/>
        <v>587586594.50400007</v>
      </c>
      <c r="S142" s="45">
        <f t="shared" si="53"/>
        <v>0</v>
      </c>
      <c r="T142" s="46">
        <f t="shared" si="53"/>
        <v>3272268594.5040002</v>
      </c>
      <c r="U142" s="43">
        <v>2793461000</v>
      </c>
      <c r="V142" s="43"/>
      <c r="W142" s="43"/>
      <c r="X142" s="48">
        <f t="shared" si="52"/>
        <v>2793461000</v>
      </c>
    </row>
    <row r="143" spans="1:24" ht="29.4" x14ac:dyDescent="0.3">
      <c r="A143" s="92"/>
      <c r="B143" s="93"/>
      <c r="C143" s="97" t="s">
        <v>288</v>
      </c>
      <c r="D143" s="98" t="s">
        <v>488</v>
      </c>
      <c r="E143" s="42">
        <v>2562000000</v>
      </c>
      <c r="F143" s="43">
        <v>193913662</v>
      </c>
      <c r="G143" s="43"/>
      <c r="H143" s="43">
        <v>2755913662</v>
      </c>
      <c r="I143" s="44"/>
      <c r="J143" s="45"/>
      <c r="K143" s="45"/>
      <c r="L143" s="46">
        <f t="shared" si="51"/>
        <v>0</v>
      </c>
      <c r="M143" s="42">
        <f t="shared" si="9"/>
        <v>2562000000</v>
      </c>
      <c r="N143" s="43">
        <f t="shared" si="9"/>
        <v>193913662</v>
      </c>
      <c r="O143" s="43">
        <f t="shared" si="54"/>
        <v>0</v>
      </c>
      <c r="P143" s="43">
        <f t="shared" si="55"/>
        <v>2755913662</v>
      </c>
      <c r="Q143" s="44">
        <f t="shared" si="53"/>
        <v>2797704000</v>
      </c>
      <c r="R143" s="45">
        <f t="shared" si="53"/>
        <v>211753718.90400001</v>
      </c>
      <c r="S143" s="45">
        <f t="shared" si="53"/>
        <v>0</v>
      </c>
      <c r="T143" s="46">
        <f t="shared" si="53"/>
        <v>3009457718.9040003</v>
      </c>
      <c r="U143" s="43">
        <v>2934836400</v>
      </c>
      <c r="V143" s="43"/>
      <c r="W143" s="43"/>
      <c r="X143" s="48">
        <f t="shared" si="52"/>
        <v>2934836400</v>
      </c>
    </row>
    <row r="144" spans="1:24" ht="29.4" x14ac:dyDescent="0.3">
      <c r="A144" s="92"/>
      <c r="B144" s="93"/>
      <c r="C144" s="97" t="s">
        <v>290</v>
      </c>
      <c r="D144" s="98" t="s">
        <v>489</v>
      </c>
      <c r="E144" s="42">
        <v>2515000000</v>
      </c>
      <c r="F144" s="43"/>
      <c r="G144" s="43"/>
      <c r="H144" s="43">
        <v>2515000000</v>
      </c>
      <c r="I144" s="44"/>
      <c r="J144" s="45"/>
      <c r="K144" s="45"/>
      <c r="L144" s="46">
        <f t="shared" si="51"/>
        <v>0</v>
      </c>
      <c r="M144" s="42">
        <f t="shared" si="9"/>
        <v>2515000000</v>
      </c>
      <c r="N144" s="43">
        <f t="shared" si="9"/>
        <v>0</v>
      </c>
      <c r="O144" s="43">
        <f t="shared" si="54"/>
        <v>0</v>
      </c>
      <c r="P144" s="43">
        <f t="shared" si="55"/>
        <v>2515000000</v>
      </c>
      <c r="Q144" s="44">
        <f t="shared" si="53"/>
        <v>2746380000</v>
      </c>
      <c r="R144" s="45">
        <f t="shared" si="53"/>
        <v>0</v>
      </c>
      <c r="S144" s="45">
        <f t="shared" si="53"/>
        <v>0</v>
      </c>
      <c r="T144" s="46">
        <f t="shared" si="53"/>
        <v>2746380000</v>
      </c>
      <c r="U144" s="43">
        <v>2871191000</v>
      </c>
      <c r="V144" s="43"/>
      <c r="W144" s="43"/>
      <c r="X144" s="48">
        <f t="shared" si="52"/>
        <v>2871191000</v>
      </c>
    </row>
    <row r="145" spans="1:25" ht="29.4" x14ac:dyDescent="0.3">
      <c r="A145" s="92"/>
      <c r="B145" s="93"/>
      <c r="C145" s="97" t="s">
        <v>292</v>
      </c>
      <c r="D145" s="98" t="s">
        <v>490</v>
      </c>
      <c r="E145" s="42">
        <v>2729000000</v>
      </c>
      <c r="F145" s="43"/>
      <c r="G145" s="43"/>
      <c r="H145" s="43">
        <v>2729000000</v>
      </c>
      <c r="I145" s="44"/>
      <c r="J145" s="45"/>
      <c r="K145" s="45"/>
      <c r="L145" s="46">
        <f t="shared" si="51"/>
        <v>0</v>
      </c>
      <c r="M145" s="42">
        <f t="shared" si="9"/>
        <v>2729000000</v>
      </c>
      <c r="N145" s="43">
        <f t="shared" si="9"/>
        <v>0</v>
      </c>
      <c r="O145" s="43">
        <f t="shared" si="54"/>
        <v>0</v>
      </c>
      <c r="P145" s="43">
        <f t="shared" si="55"/>
        <v>2729000000</v>
      </c>
      <c r="Q145" s="44">
        <f t="shared" si="53"/>
        <v>2980068000</v>
      </c>
      <c r="R145" s="45">
        <f t="shared" si="53"/>
        <v>0</v>
      </c>
      <c r="S145" s="45">
        <f t="shared" si="53"/>
        <v>0</v>
      </c>
      <c r="T145" s="46">
        <f t="shared" si="53"/>
        <v>2980068000</v>
      </c>
      <c r="U145" s="43">
        <v>3119807000</v>
      </c>
      <c r="V145" s="43"/>
      <c r="W145" s="43"/>
      <c r="X145" s="48">
        <f t="shared" si="52"/>
        <v>3119807000</v>
      </c>
    </row>
    <row r="146" spans="1:25" ht="29.4" x14ac:dyDescent="0.3">
      <c r="A146" s="92"/>
      <c r="B146" s="93"/>
      <c r="C146" s="97" t="s">
        <v>294</v>
      </c>
      <c r="D146" s="98" t="s">
        <v>491</v>
      </c>
      <c r="E146" s="42">
        <v>2469540920</v>
      </c>
      <c r="F146" s="43">
        <v>38034986</v>
      </c>
      <c r="G146" s="43"/>
      <c r="H146" s="43">
        <v>2507575906</v>
      </c>
      <c r="I146" s="44"/>
      <c r="J146" s="45"/>
      <c r="K146" s="45"/>
      <c r="L146" s="46">
        <f t="shared" si="51"/>
        <v>0</v>
      </c>
      <c r="M146" s="42">
        <f t="shared" si="9"/>
        <v>2469540920</v>
      </c>
      <c r="N146" s="43">
        <f t="shared" si="9"/>
        <v>38034986</v>
      </c>
      <c r="O146" s="43">
        <f t="shared" si="54"/>
        <v>0</v>
      </c>
      <c r="P146" s="43">
        <f t="shared" si="55"/>
        <v>2507575906</v>
      </c>
      <c r="Q146" s="44">
        <f t="shared" si="53"/>
        <v>2696738684.6400003</v>
      </c>
      <c r="R146" s="45">
        <f t="shared" si="53"/>
        <v>41534204.712000005</v>
      </c>
      <c r="S146" s="45">
        <f t="shared" si="53"/>
        <v>0</v>
      </c>
      <c r="T146" s="46">
        <f t="shared" si="53"/>
        <v>2738272889.3520002</v>
      </c>
      <c r="U146" s="43">
        <v>2820811000</v>
      </c>
      <c r="V146" s="43"/>
      <c r="W146" s="43"/>
      <c r="X146" s="48">
        <f t="shared" si="52"/>
        <v>2820811000</v>
      </c>
    </row>
    <row r="147" spans="1:25" x14ac:dyDescent="0.3">
      <c r="A147" s="92"/>
      <c r="B147" s="93"/>
      <c r="C147" s="97" t="s">
        <v>296</v>
      </c>
      <c r="D147" s="98" t="s">
        <v>492</v>
      </c>
      <c r="E147" s="42">
        <v>2330000000</v>
      </c>
      <c r="F147" s="43">
        <v>107621743</v>
      </c>
      <c r="G147" s="43"/>
      <c r="H147" s="43">
        <v>2437621743</v>
      </c>
      <c r="I147" s="44"/>
      <c r="J147" s="45"/>
      <c r="K147" s="45"/>
      <c r="L147" s="46">
        <f t="shared" si="51"/>
        <v>0</v>
      </c>
      <c r="M147" s="42">
        <f t="shared" si="9"/>
        <v>2330000000</v>
      </c>
      <c r="N147" s="43">
        <f t="shared" si="9"/>
        <v>107621743</v>
      </c>
      <c r="O147" s="43">
        <f t="shared" si="54"/>
        <v>0</v>
      </c>
      <c r="P147" s="43">
        <f t="shared" si="55"/>
        <v>2437621743</v>
      </c>
      <c r="Q147" s="44">
        <f t="shared" si="53"/>
        <v>2544360000</v>
      </c>
      <c r="R147" s="45">
        <f t="shared" si="53"/>
        <v>117522943.35600001</v>
      </c>
      <c r="S147" s="45">
        <f t="shared" si="53"/>
        <v>0</v>
      </c>
      <c r="T147" s="46">
        <f t="shared" si="53"/>
        <v>2661882943.3560004</v>
      </c>
      <c r="U147" s="43">
        <v>2666473000</v>
      </c>
      <c r="V147" s="43"/>
      <c r="W147" s="43"/>
      <c r="X147" s="48">
        <f t="shared" si="52"/>
        <v>2666473000</v>
      </c>
    </row>
    <row r="148" spans="1:25" x14ac:dyDescent="0.3">
      <c r="A148" s="92"/>
      <c r="B148" s="93"/>
      <c r="C148" s="97" t="s">
        <v>298</v>
      </c>
      <c r="D148" s="98" t="s">
        <v>493</v>
      </c>
      <c r="E148" s="42">
        <v>2731000000</v>
      </c>
      <c r="F148" s="43"/>
      <c r="G148" s="43">
        <v>11987095610</v>
      </c>
      <c r="H148" s="43">
        <v>14718095610</v>
      </c>
      <c r="I148" s="44"/>
      <c r="J148" s="45"/>
      <c r="K148" s="45"/>
      <c r="L148" s="46">
        <f t="shared" si="51"/>
        <v>0</v>
      </c>
      <c r="M148" s="42">
        <f t="shared" si="9"/>
        <v>2731000000</v>
      </c>
      <c r="N148" s="43">
        <f t="shared" si="9"/>
        <v>0</v>
      </c>
      <c r="O148" s="43">
        <f t="shared" si="54"/>
        <v>11987095610</v>
      </c>
      <c r="P148" s="43">
        <f t="shared" si="55"/>
        <v>14718095610</v>
      </c>
      <c r="Q148" s="44">
        <f t="shared" si="53"/>
        <v>2982252000</v>
      </c>
      <c r="R148" s="45">
        <f t="shared" si="53"/>
        <v>0</v>
      </c>
      <c r="S148" s="45">
        <f t="shared" si="53"/>
        <v>13089908406.120001</v>
      </c>
      <c r="T148" s="46">
        <f t="shared" si="53"/>
        <v>16072160406.120001</v>
      </c>
      <c r="U148" s="43">
        <v>3121254400</v>
      </c>
      <c r="V148" s="43"/>
      <c r="W148" s="43"/>
      <c r="X148" s="48">
        <f t="shared" si="52"/>
        <v>3121254400</v>
      </c>
    </row>
    <row r="149" spans="1:25" x14ac:dyDescent="0.3">
      <c r="A149" s="92"/>
      <c r="B149" s="93"/>
      <c r="C149" s="97" t="s">
        <v>300</v>
      </c>
      <c r="D149" s="98" t="s">
        <v>494</v>
      </c>
      <c r="E149" s="42">
        <v>2582137000</v>
      </c>
      <c r="F149" s="43">
        <v>263760071</v>
      </c>
      <c r="G149" s="43"/>
      <c r="H149" s="43">
        <v>2845897071</v>
      </c>
      <c r="I149" s="44"/>
      <c r="J149" s="45"/>
      <c r="K149" s="45"/>
      <c r="L149" s="46">
        <f t="shared" si="51"/>
        <v>0</v>
      </c>
      <c r="M149" s="42">
        <f t="shared" si="9"/>
        <v>2582137000</v>
      </c>
      <c r="N149" s="43">
        <f t="shared" si="9"/>
        <v>263760071</v>
      </c>
      <c r="O149" s="43">
        <f t="shared" si="54"/>
        <v>0</v>
      </c>
      <c r="P149" s="43">
        <f t="shared" si="55"/>
        <v>2845897071</v>
      </c>
      <c r="Q149" s="44">
        <f t="shared" si="53"/>
        <v>2819693604</v>
      </c>
      <c r="R149" s="45">
        <f t="shared" si="53"/>
        <v>288025997.53200001</v>
      </c>
      <c r="S149" s="45">
        <f t="shared" si="53"/>
        <v>0</v>
      </c>
      <c r="T149" s="46">
        <f t="shared" si="53"/>
        <v>3107719601.5320001</v>
      </c>
      <c r="U149" s="43">
        <v>2957485000</v>
      </c>
      <c r="V149" s="43"/>
      <c r="W149" s="43"/>
      <c r="X149" s="48">
        <f t="shared" si="52"/>
        <v>2957485000</v>
      </c>
    </row>
    <row r="150" spans="1:25" ht="29.4" x14ac:dyDescent="0.3">
      <c r="A150" s="92"/>
      <c r="B150" s="93"/>
      <c r="C150" s="97" t="s">
        <v>302</v>
      </c>
      <c r="D150" s="98" t="s">
        <v>495</v>
      </c>
      <c r="E150" s="42">
        <v>2822000000</v>
      </c>
      <c r="F150" s="43">
        <v>6542584567</v>
      </c>
      <c r="G150" s="43"/>
      <c r="H150" s="43">
        <v>9364584567</v>
      </c>
      <c r="I150" s="44"/>
      <c r="J150" s="45"/>
      <c r="K150" s="45"/>
      <c r="L150" s="46">
        <f t="shared" si="51"/>
        <v>0</v>
      </c>
      <c r="M150" s="42">
        <f t="shared" si="9"/>
        <v>2822000000</v>
      </c>
      <c r="N150" s="43">
        <f t="shared" si="9"/>
        <v>6542584567</v>
      </c>
      <c r="O150" s="43">
        <f t="shared" si="54"/>
        <v>0</v>
      </c>
      <c r="P150" s="43">
        <f t="shared" si="55"/>
        <v>9364584567</v>
      </c>
      <c r="Q150" s="44">
        <f t="shared" si="53"/>
        <v>3081624000</v>
      </c>
      <c r="R150" s="45">
        <f t="shared" si="53"/>
        <v>7144502347.1640005</v>
      </c>
      <c r="S150" s="45">
        <f t="shared" si="53"/>
        <v>0</v>
      </c>
      <c r="T150" s="46">
        <f t="shared" si="53"/>
        <v>10226126347.164001</v>
      </c>
      <c r="U150" s="43">
        <v>3233550400</v>
      </c>
      <c r="V150" s="43"/>
      <c r="W150" s="43"/>
      <c r="X150" s="48">
        <f t="shared" si="52"/>
        <v>3233550400</v>
      </c>
    </row>
    <row r="151" spans="1:25" x14ac:dyDescent="0.3">
      <c r="A151" s="92"/>
      <c r="B151" s="93"/>
      <c r="C151" s="97" t="s">
        <v>304</v>
      </c>
      <c r="D151" s="98" t="s">
        <v>496</v>
      </c>
      <c r="E151" s="42">
        <v>2210571200</v>
      </c>
      <c r="F151" s="43"/>
      <c r="G151" s="43"/>
      <c r="H151" s="43">
        <v>2210571200</v>
      </c>
      <c r="I151" s="44"/>
      <c r="J151" s="45"/>
      <c r="K151" s="45"/>
      <c r="L151" s="46">
        <f t="shared" si="51"/>
        <v>0</v>
      </c>
      <c r="M151" s="42">
        <f t="shared" si="9"/>
        <v>2210571200</v>
      </c>
      <c r="N151" s="43">
        <f t="shared" si="9"/>
        <v>0</v>
      </c>
      <c r="O151" s="43">
        <f t="shared" si="54"/>
        <v>0</v>
      </c>
      <c r="P151" s="43">
        <f t="shared" si="55"/>
        <v>2210571200</v>
      </c>
      <c r="Q151" s="44">
        <f t="shared" si="53"/>
        <v>2413943750.4000001</v>
      </c>
      <c r="R151" s="45">
        <f t="shared" si="53"/>
        <v>0</v>
      </c>
      <c r="S151" s="45">
        <f t="shared" si="53"/>
        <v>0</v>
      </c>
      <c r="T151" s="46">
        <f t="shared" si="53"/>
        <v>2413943750.4000001</v>
      </c>
      <c r="U151" s="43">
        <v>2533175000</v>
      </c>
      <c r="V151" s="43"/>
      <c r="W151" s="43"/>
      <c r="X151" s="48">
        <f t="shared" si="52"/>
        <v>2533175000</v>
      </c>
    </row>
    <row r="152" spans="1:25" x14ac:dyDescent="0.3">
      <c r="A152" s="92"/>
      <c r="B152" s="93"/>
      <c r="C152" s="97" t="s">
        <v>306</v>
      </c>
      <c r="D152" s="98" t="s">
        <v>497</v>
      </c>
      <c r="E152" s="42">
        <v>2502900000</v>
      </c>
      <c r="F152" s="43">
        <v>1335666786</v>
      </c>
      <c r="G152" s="43"/>
      <c r="H152" s="43">
        <v>3838566786</v>
      </c>
      <c r="I152" s="44"/>
      <c r="J152" s="45"/>
      <c r="K152" s="45"/>
      <c r="L152" s="46">
        <f t="shared" si="51"/>
        <v>0</v>
      </c>
      <c r="M152" s="42">
        <f t="shared" si="9"/>
        <v>2502900000</v>
      </c>
      <c r="N152" s="43">
        <f t="shared" si="9"/>
        <v>1335666786</v>
      </c>
      <c r="O152" s="43">
        <f t="shared" si="54"/>
        <v>0</v>
      </c>
      <c r="P152" s="43">
        <f t="shared" si="55"/>
        <v>3838566786</v>
      </c>
      <c r="Q152" s="44">
        <f t="shared" si="53"/>
        <v>2733166800</v>
      </c>
      <c r="R152" s="45">
        <f t="shared" si="53"/>
        <v>1458548130.312</v>
      </c>
      <c r="S152" s="45">
        <f t="shared" si="53"/>
        <v>0</v>
      </c>
      <c r="T152" s="46">
        <f t="shared" si="53"/>
        <v>4191714930.3120003</v>
      </c>
      <c r="U152" s="43">
        <v>2862736000</v>
      </c>
      <c r="V152" s="43"/>
      <c r="W152" s="43"/>
      <c r="X152" s="48">
        <f t="shared" si="52"/>
        <v>2862736000</v>
      </c>
    </row>
    <row r="153" spans="1:25" x14ac:dyDescent="0.3">
      <c r="A153" s="92"/>
      <c r="B153" s="93"/>
      <c r="C153" s="97" t="s">
        <v>308</v>
      </c>
      <c r="D153" s="98" t="s">
        <v>498</v>
      </c>
      <c r="E153" s="42">
        <v>2479000000</v>
      </c>
      <c r="F153" s="43">
        <v>732565586</v>
      </c>
      <c r="G153" s="43"/>
      <c r="H153" s="43">
        <v>3211565586</v>
      </c>
      <c r="I153" s="44"/>
      <c r="J153" s="45"/>
      <c r="K153" s="45"/>
      <c r="L153" s="46">
        <f t="shared" si="51"/>
        <v>0</v>
      </c>
      <c r="M153" s="42">
        <f t="shared" si="9"/>
        <v>2479000000</v>
      </c>
      <c r="N153" s="43">
        <f t="shared" si="9"/>
        <v>732565586</v>
      </c>
      <c r="O153" s="43">
        <f t="shared" si="54"/>
        <v>0</v>
      </c>
      <c r="P153" s="43">
        <f t="shared" si="55"/>
        <v>3211565586</v>
      </c>
      <c r="Q153" s="44">
        <f t="shared" si="53"/>
        <v>2707068000</v>
      </c>
      <c r="R153" s="45">
        <f t="shared" si="53"/>
        <v>799961619.91200006</v>
      </c>
      <c r="S153" s="45">
        <f t="shared" si="53"/>
        <v>0</v>
      </c>
      <c r="T153" s="46">
        <f t="shared" si="53"/>
        <v>3507029619.9120002</v>
      </c>
      <c r="U153" s="43">
        <v>2836299600</v>
      </c>
      <c r="V153" s="43"/>
      <c r="W153" s="43"/>
      <c r="X153" s="48">
        <f t="shared" si="52"/>
        <v>2836299600</v>
      </c>
    </row>
    <row r="154" spans="1:25" x14ac:dyDescent="0.3">
      <c r="A154" s="92"/>
      <c r="B154" s="93"/>
      <c r="C154" s="97" t="s">
        <v>310</v>
      </c>
      <c r="D154" s="98" t="s">
        <v>499</v>
      </c>
      <c r="E154" s="42">
        <v>2417000000</v>
      </c>
      <c r="F154" s="43"/>
      <c r="G154" s="43"/>
      <c r="H154" s="43">
        <v>2417000000</v>
      </c>
      <c r="I154" s="44"/>
      <c r="J154" s="45"/>
      <c r="K154" s="45"/>
      <c r="L154" s="46">
        <f t="shared" si="51"/>
        <v>0</v>
      </c>
      <c r="M154" s="42">
        <f t="shared" si="9"/>
        <v>2417000000</v>
      </c>
      <c r="N154" s="43">
        <f t="shared" si="9"/>
        <v>0</v>
      </c>
      <c r="O154" s="43">
        <f t="shared" si="54"/>
        <v>0</v>
      </c>
      <c r="P154" s="43">
        <f t="shared" si="55"/>
        <v>2417000000</v>
      </c>
      <c r="Q154" s="44">
        <f t="shared" si="53"/>
        <v>2639364000</v>
      </c>
      <c r="R154" s="45">
        <f t="shared" si="53"/>
        <v>0</v>
      </c>
      <c r="S154" s="45">
        <f t="shared" si="53"/>
        <v>0</v>
      </c>
      <c r="T154" s="46">
        <f t="shared" si="53"/>
        <v>2639364000</v>
      </c>
      <c r="U154" s="43">
        <v>2901405200</v>
      </c>
      <c r="V154" s="43"/>
      <c r="W154" s="43"/>
      <c r="X154" s="48">
        <f t="shared" si="52"/>
        <v>2901405200</v>
      </c>
    </row>
    <row r="155" spans="1:25" x14ac:dyDescent="0.3">
      <c r="A155" s="92"/>
      <c r="B155" s="93"/>
      <c r="C155" s="97" t="s">
        <v>312</v>
      </c>
      <c r="D155" s="98" t="s">
        <v>500</v>
      </c>
      <c r="E155" s="42">
        <v>840575000</v>
      </c>
      <c r="F155" s="43"/>
      <c r="G155" s="43"/>
      <c r="H155" s="43">
        <v>840575000</v>
      </c>
      <c r="I155" s="44"/>
      <c r="J155" s="45"/>
      <c r="K155" s="45"/>
      <c r="L155" s="46">
        <f t="shared" si="51"/>
        <v>0</v>
      </c>
      <c r="M155" s="42">
        <f t="shared" si="9"/>
        <v>840575000</v>
      </c>
      <c r="N155" s="43">
        <f t="shared" si="9"/>
        <v>0</v>
      </c>
      <c r="O155" s="43">
        <f t="shared" si="54"/>
        <v>0</v>
      </c>
      <c r="P155" s="43">
        <f t="shared" si="55"/>
        <v>840575000</v>
      </c>
      <c r="Q155" s="44">
        <f t="shared" si="53"/>
        <v>917907900.00000012</v>
      </c>
      <c r="R155" s="45">
        <f t="shared" si="53"/>
        <v>0</v>
      </c>
      <c r="S155" s="45">
        <f t="shared" si="53"/>
        <v>0</v>
      </c>
      <c r="T155" s="46">
        <f t="shared" si="53"/>
        <v>917907900.00000012</v>
      </c>
      <c r="U155" s="43">
        <v>947219000</v>
      </c>
      <c r="V155" s="43"/>
      <c r="W155" s="43"/>
      <c r="X155" s="48">
        <f t="shared" si="52"/>
        <v>947219000</v>
      </c>
    </row>
    <row r="156" spans="1:25" x14ac:dyDescent="0.3">
      <c r="A156" s="92"/>
      <c r="B156" s="93"/>
      <c r="C156" s="97" t="s">
        <v>314</v>
      </c>
      <c r="D156" s="98" t="s">
        <v>501</v>
      </c>
      <c r="E156" s="42">
        <v>2684429500</v>
      </c>
      <c r="F156" s="43">
        <v>506088289</v>
      </c>
      <c r="G156" s="43"/>
      <c r="H156" s="43">
        <v>3190517789</v>
      </c>
      <c r="I156" s="44"/>
      <c r="J156" s="45"/>
      <c r="K156" s="45"/>
      <c r="L156" s="46">
        <f t="shared" si="51"/>
        <v>0</v>
      </c>
      <c r="M156" s="42">
        <f t="shared" si="9"/>
        <v>2684429500</v>
      </c>
      <c r="N156" s="43">
        <f t="shared" si="9"/>
        <v>506088289</v>
      </c>
      <c r="O156" s="43">
        <f t="shared" si="54"/>
        <v>0</v>
      </c>
      <c r="P156" s="43">
        <f t="shared" si="55"/>
        <v>3190517789</v>
      </c>
      <c r="Q156" s="44">
        <f t="shared" si="53"/>
        <v>2931397014</v>
      </c>
      <c r="R156" s="45">
        <f t="shared" si="53"/>
        <v>552648411.58800006</v>
      </c>
      <c r="S156" s="45">
        <f t="shared" si="53"/>
        <v>0</v>
      </c>
      <c r="T156" s="46">
        <f t="shared" si="53"/>
        <v>3484045425.5880003</v>
      </c>
      <c r="U156" s="43">
        <v>3072722000</v>
      </c>
      <c r="V156" s="43"/>
      <c r="W156" s="43"/>
      <c r="X156" s="48">
        <f t="shared" si="52"/>
        <v>3072722000</v>
      </c>
    </row>
    <row r="157" spans="1:25" ht="16.2" thickBot="1" x14ac:dyDescent="0.35">
      <c r="A157" s="87"/>
      <c r="B157" s="88"/>
      <c r="C157" s="89" t="s">
        <v>316</v>
      </c>
      <c r="D157" s="90" t="s">
        <v>502</v>
      </c>
      <c r="E157" s="42">
        <v>2921000000</v>
      </c>
      <c r="F157" s="43"/>
      <c r="G157" s="43"/>
      <c r="H157" s="43">
        <v>2921000000</v>
      </c>
      <c r="I157" s="44"/>
      <c r="J157" s="45"/>
      <c r="K157" s="45"/>
      <c r="L157" s="46">
        <f t="shared" si="51"/>
        <v>0</v>
      </c>
      <c r="M157" s="42">
        <f t="shared" si="9"/>
        <v>2921000000</v>
      </c>
      <c r="N157" s="43">
        <f t="shared" si="9"/>
        <v>0</v>
      </c>
      <c r="O157" s="43">
        <f t="shared" si="54"/>
        <v>0</v>
      </c>
      <c r="P157" s="43">
        <f t="shared" si="55"/>
        <v>2921000000</v>
      </c>
      <c r="Q157" s="44">
        <f t="shared" si="53"/>
        <v>3189732000.0000005</v>
      </c>
      <c r="R157" s="45">
        <f t="shared" si="53"/>
        <v>0</v>
      </c>
      <c r="S157" s="45">
        <f t="shared" si="53"/>
        <v>0</v>
      </c>
      <c r="T157" s="46">
        <f t="shared" si="53"/>
        <v>3189732000.0000005</v>
      </c>
      <c r="U157" s="43">
        <v>3344486600</v>
      </c>
      <c r="V157" s="43"/>
      <c r="W157" s="43"/>
      <c r="X157" s="48">
        <f t="shared" si="52"/>
        <v>3344486600</v>
      </c>
    </row>
    <row r="158" spans="1:25" s="96" customFormat="1" x14ac:dyDescent="0.3">
      <c r="A158" s="92" t="s">
        <v>318</v>
      </c>
      <c r="B158" s="93" t="s">
        <v>503</v>
      </c>
      <c r="C158" s="94"/>
      <c r="D158" s="95"/>
      <c r="E158" s="57">
        <f t="shared" ref="E158:P158" si="56">SUM(E159:E162)</f>
        <v>266932123779</v>
      </c>
      <c r="F158" s="57">
        <f t="shared" si="56"/>
        <v>0</v>
      </c>
      <c r="G158" s="57">
        <f t="shared" si="56"/>
        <v>434644431861</v>
      </c>
      <c r="H158" s="57">
        <f t="shared" si="56"/>
        <v>701576555640</v>
      </c>
      <c r="I158" s="58">
        <f t="shared" si="56"/>
        <v>30000000000</v>
      </c>
      <c r="J158" s="59">
        <f t="shared" si="56"/>
        <v>0</v>
      </c>
      <c r="K158" s="59">
        <f t="shared" si="56"/>
        <v>70000000000</v>
      </c>
      <c r="L158" s="60">
        <f t="shared" si="56"/>
        <v>100000000000</v>
      </c>
      <c r="M158" s="61">
        <f t="shared" si="56"/>
        <v>296932123779</v>
      </c>
      <c r="N158" s="57">
        <f t="shared" si="56"/>
        <v>0</v>
      </c>
      <c r="O158" s="57">
        <f t="shared" si="56"/>
        <v>504644431861</v>
      </c>
      <c r="P158" s="57">
        <f t="shared" si="56"/>
        <v>801576555640</v>
      </c>
      <c r="Q158" s="51">
        <f t="shared" si="53"/>
        <v>324249879166.66803</v>
      </c>
      <c r="R158" s="52">
        <f t="shared" si="53"/>
        <v>0</v>
      </c>
      <c r="S158" s="52">
        <f t="shared" si="53"/>
        <v>551071719592.21204</v>
      </c>
      <c r="T158" s="53">
        <f t="shared" si="53"/>
        <v>875321598758.88</v>
      </c>
      <c r="U158" s="57">
        <f>SUM(U159:U162)</f>
        <v>320845488088</v>
      </c>
      <c r="V158" s="57">
        <f>SUM(V159:V162)</f>
        <v>0</v>
      </c>
      <c r="W158" s="57">
        <f>SUM(W159:W162)</f>
        <v>1150532474611</v>
      </c>
      <c r="X158" s="62">
        <f>SUM(X159:X162)</f>
        <v>1471377962699</v>
      </c>
      <c r="Y158" s="91"/>
    </row>
    <row r="159" spans="1:25" x14ac:dyDescent="0.3">
      <c r="A159" s="92"/>
      <c r="B159" s="93"/>
      <c r="C159" s="97" t="s">
        <v>320</v>
      </c>
      <c r="D159" s="98" t="s">
        <v>504</v>
      </c>
      <c r="E159" s="42">
        <v>228924476670</v>
      </c>
      <c r="F159" s="43"/>
      <c r="G159" s="43">
        <v>393591654576</v>
      </c>
      <c r="H159" s="43">
        <v>622516131246</v>
      </c>
      <c r="I159" s="44">
        <v>30000000000</v>
      </c>
      <c r="J159" s="45"/>
      <c r="K159" s="45">
        <v>70000000000</v>
      </c>
      <c r="L159" s="46">
        <f>I159+J159+K159</f>
        <v>100000000000</v>
      </c>
      <c r="M159" s="42">
        <f t="shared" si="9"/>
        <v>258924476670</v>
      </c>
      <c r="N159" s="43">
        <f t="shared" si="9"/>
        <v>0</v>
      </c>
      <c r="O159" s="43">
        <f t="shared" si="54"/>
        <v>463591654576</v>
      </c>
      <c r="P159" s="43">
        <f t="shared" si="55"/>
        <v>722516131246</v>
      </c>
      <c r="Q159" s="44">
        <f t="shared" si="53"/>
        <v>282745528523.64001</v>
      </c>
      <c r="R159" s="45">
        <f t="shared" si="53"/>
        <v>0</v>
      </c>
      <c r="S159" s="45">
        <f t="shared" si="53"/>
        <v>506242086796.99207</v>
      </c>
      <c r="T159" s="46">
        <f t="shared" si="53"/>
        <v>788987615320.63208</v>
      </c>
      <c r="U159" s="43">
        <v>275788951374</v>
      </c>
      <c r="V159" s="43"/>
      <c r="W159" s="43">
        <v>1070349474028</v>
      </c>
      <c r="X159" s="48">
        <f>U159+V159+W159</f>
        <v>1346138425402</v>
      </c>
      <c r="Y159" s="96"/>
    </row>
    <row r="160" spans="1:25" x14ac:dyDescent="0.3">
      <c r="A160" s="92"/>
      <c r="B160" s="93"/>
      <c r="C160" s="97" t="s">
        <v>322</v>
      </c>
      <c r="D160" s="98" t="s">
        <v>505</v>
      </c>
      <c r="E160" s="42">
        <v>16555965158</v>
      </c>
      <c r="F160" s="43"/>
      <c r="G160" s="43">
        <v>11313625049</v>
      </c>
      <c r="H160" s="43">
        <v>27869590207</v>
      </c>
      <c r="I160" s="44"/>
      <c r="J160" s="45"/>
      <c r="K160" s="45"/>
      <c r="L160" s="46">
        <f>I160+J160+K160</f>
        <v>0</v>
      </c>
      <c r="M160" s="42">
        <f t="shared" si="9"/>
        <v>16555965158</v>
      </c>
      <c r="N160" s="43">
        <f t="shared" si="9"/>
        <v>0</v>
      </c>
      <c r="O160" s="43">
        <f t="shared" si="54"/>
        <v>11313625049</v>
      </c>
      <c r="P160" s="43">
        <f t="shared" si="55"/>
        <v>27869590207</v>
      </c>
      <c r="Q160" s="44">
        <f t="shared" si="53"/>
        <v>18079113952.536003</v>
      </c>
      <c r="R160" s="45">
        <f t="shared" si="53"/>
        <v>0</v>
      </c>
      <c r="S160" s="45">
        <f t="shared" si="53"/>
        <v>12354478553.508001</v>
      </c>
      <c r="T160" s="46">
        <f t="shared" si="53"/>
        <v>30433592506.044003</v>
      </c>
      <c r="U160" s="43">
        <v>19262322669</v>
      </c>
      <c r="V160" s="43"/>
      <c r="W160" s="43">
        <v>34975575012</v>
      </c>
      <c r="X160" s="48">
        <f>U160+V160+W160</f>
        <v>54237897681</v>
      </c>
    </row>
    <row r="161" spans="1:25" x14ac:dyDescent="0.3">
      <c r="A161" s="92"/>
      <c r="B161" s="93"/>
      <c r="C161" s="97" t="s">
        <v>324</v>
      </c>
      <c r="D161" s="98" t="s">
        <v>506</v>
      </c>
      <c r="E161" s="42">
        <v>12038204294</v>
      </c>
      <c r="F161" s="43"/>
      <c r="G161" s="43">
        <v>24087125430</v>
      </c>
      <c r="H161" s="43">
        <v>36125329724</v>
      </c>
      <c r="I161" s="44"/>
      <c r="J161" s="45"/>
      <c r="K161" s="45"/>
      <c r="L161" s="46">
        <f>I161+J161+K161</f>
        <v>0</v>
      </c>
      <c r="M161" s="42">
        <f t="shared" si="9"/>
        <v>12038204294</v>
      </c>
      <c r="N161" s="43">
        <f t="shared" si="9"/>
        <v>0</v>
      </c>
      <c r="O161" s="43">
        <f t="shared" si="54"/>
        <v>24087125430</v>
      </c>
      <c r="P161" s="43">
        <f t="shared" si="55"/>
        <v>36125329724</v>
      </c>
      <c r="Q161" s="44">
        <f t="shared" si="53"/>
        <v>13145719089.048</v>
      </c>
      <c r="R161" s="45">
        <f t="shared" si="53"/>
        <v>0</v>
      </c>
      <c r="S161" s="45">
        <f t="shared" si="53"/>
        <v>26303140969.560001</v>
      </c>
      <c r="T161" s="46">
        <f t="shared" si="53"/>
        <v>39448860058.608002</v>
      </c>
      <c r="U161" s="43">
        <v>14775103480</v>
      </c>
      <c r="V161" s="43"/>
      <c r="W161" s="43">
        <v>31247421056</v>
      </c>
      <c r="X161" s="48">
        <f>U161+V161+W161</f>
        <v>46022524536</v>
      </c>
    </row>
    <row r="162" spans="1:25" ht="16.2" thickBot="1" x14ac:dyDescent="0.35">
      <c r="A162" s="87"/>
      <c r="B162" s="88"/>
      <c r="C162" s="89" t="s">
        <v>326</v>
      </c>
      <c r="D162" s="90" t="s">
        <v>327</v>
      </c>
      <c r="E162" s="42">
        <v>9413477657</v>
      </c>
      <c r="F162" s="43"/>
      <c r="G162" s="43">
        <v>5652026806</v>
      </c>
      <c r="H162" s="43">
        <v>15065504463</v>
      </c>
      <c r="I162" s="44"/>
      <c r="J162" s="45"/>
      <c r="K162" s="45"/>
      <c r="L162" s="46">
        <f>I162+J162+K162</f>
        <v>0</v>
      </c>
      <c r="M162" s="42">
        <f t="shared" si="9"/>
        <v>9413477657</v>
      </c>
      <c r="N162" s="43">
        <f t="shared" si="9"/>
        <v>0</v>
      </c>
      <c r="O162" s="43">
        <f t="shared" si="54"/>
        <v>5652026806</v>
      </c>
      <c r="P162" s="43">
        <f t="shared" si="55"/>
        <v>15065504463</v>
      </c>
      <c r="Q162" s="44">
        <f t="shared" si="53"/>
        <v>10279517601.444</v>
      </c>
      <c r="R162" s="45">
        <f t="shared" si="53"/>
        <v>0</v>
      </c>
      <c r="S162" s="45">
        <f t="shared" si="53"/>
        <v>6172013272.1520004</v>
      </c>
      <c r="T162" s="46">
        <f t="shared" si="53"/>
        <v>16451530873.596001</v>
      </c>
      <c r="U162" s="43">
        <v>11019110565</v>
      </c>
      <c r="V162" s="43"/>
      <c r="W162" s="43">
        <v>13960004515</v>
      </c>
      <c r="X162" s="48">
        <f>U162+V162+W162</f>
        <v>24979115080</v>
      </c>
    </row>
    <row r="163" spans="1:25" s="96" customFormat="1" x14ac:dyDescent="0.3">
      <c r="A163" s="92" t="s">
        <v>507</v>
      </c>
      <c r="B163" s="93" t="s">
        <v>508</v>
      </c>
      <c r="C163" s="94"/>
      <c r="D163" s="95"/>
      <c r="E163" s="57">
        <f t="shared" ref="E163:P163" si="57">SUM(E164)</f>
        <v>41012176000</v>
      </c>
      <c r="F163" s="57">
        <f t="shared" si="57"/>
        <v>40637565</v>
      </c>
      <c r="G163" s="57">
        <f t="shared" si="57"/>
        <v>12443711749</v>
      </c>
      <c r="H163" s="57">
        <f t="shared" si="57"/>
        <v>53496525314</v>
      </c>
      <c r="I163" s="58">
        <f t="shared" si="57"/>
        <v>0</v>
      </c>
      <c r="J163" s="59">
        <f t="shared" si="57"/>
        <v>0</v>
      </c>
      <c r="K163" s="59">
        <f t="shared" si="57"/>
        <v>0</v>
      </c>
      <c r="L163" s="60">
        <f t="shared" si="57"/>
        <v>0</v>
      </c>
      <c r="M163" s="61">
        <f t="shared" si="57"/>
        <v>41012176000</v>
      </c>
      <c r="N163" s="57">
        <f t="shared" si="57"/>
        <v>40637565</v>
      </c>
      <c r="O163" s="57">
        <f t="shared" si="57"/>
        <v>12443711749</v>
      </c>
      <c r="P163" s="57">
        <f t="shared" si="57"/>
        <v>53496525314</v>
      </c>
      <c r="Q163" s="51">
        <f t="shared" si="53"/>
        <v>44785296192</v>
      </c>
      <c r="R163" s="52">
        <f t="shared" si="53"/>
        <v>44376220.980000004</v>
      </c>
      <c r="S163" s="52">
        <f t="shared" si="53"/>
        <v>13588533229.908001</v>
      </c>
      <c r="T163" s="53">
        <f t="shared" si="53"/>
        <v>58418205642.888008</v>
      </c>
      <c r="U163" s="57">
        <f>SUM(U164)</f>
        <v>46252000000</v>
      </c>
      <c r="V163" s="57">
        <f>SUM(V164)</f>
        <v>0</v>
      </c>
      <c r="W163" s="57">
        <f>SUM(W164)</f>
        <v>13103000000</v>
      </c>
      <c r="X163" s="62">
        <f>SUM(X164)</f>
        <v>59355000000</v>
      </c>
      <c r="Y163" s="91"/>
    </row>
    <row r="164" spans="1:25" ht="16.2" thickBot="1" x14ac:dyDescent="0.35">
      <c r="A164" s="87"/>
      <c r="B164" s="88"/>
      <c r="C164" s="89" t="s">
        <v>227</v>
      </c>
      <c r="D164" s="90" t="s">
        <v>509</v>
      </c>
      <c r="E164" s="42">
        <v>41012176000</v>
      </c>
      <c r="F164" s="43">
        <v>40637565</v>
      </c>
      <c r="G164" s="43">
        <v>12443711749</v>
      </c>
      <c r="H164" s="43">
        <v>53496525314</v>
      </c>
      <c r="I164" s="44"/>
      <c r="J164" s="45"/>
      <c r="K164" s="45"/>
      <c r="L164" s="46">
        <f>I164+J164+K164</f>
        <v>0</v>
      </c>
      <c r="M164" s="42">
        <f t="shared" si="9"/>
        <v>41012176000</v>
      </c>
      <c r="N164" s="43">
        <f t="shared" si="9"/>
        <v>40637565</v>
      </c>
      <c r="O164" s="43">
        <f t="shared" si="54"/>
        <v>12443711749</v>
      </c>
      <c r="P164" s="43">
        <f t="shared" si="55"/>
        <v>53496525314</v>
      </c>
      <c r="Q164" s="44">
        <f t="shared" si="53"/>
        <v>44785296192</v>
      </c>
      <c r="R164" s="45">
        <f t="shared" si="53"/>
        <v>44376220.980000004</v>
      </c>
      <c r="S164" s="45">
        <f t="shared" si="53"/>
        <v>13588533229.908001</v>
      </c>
      <c r="T164" s="46">
        <f t="shared" si="53"/>
        <v>58418205642.888008</v>
      </c>
      <c r="U164" s="43">
        <v>46252000000</v>
      </c>
      <c r="V164" s="43"/>
      <c r="W164" s="43">
        <v>13103000000</v>
      </c>
      <c r="X164" s="48">
        <f>U164+V164+W164</f>
        <v>59355000000</v>
      </c>
      <c r="Y164" s="96"/>
    </row>
    <row r="165" spans="1:25" s="96" customFormat="1" x14ac:dyDescent="0.3">
      <c r="A165" s="99" t="s">
        <v>328</v>
      </c>
      <c r="B165" s="100" t="s">
        <v>510</v>
      </c>
      <c r="C165" s="101"/>
      <c r="D165" s="102"/>
      <c r="E165" s="57">
        <f t="shared" ref="E165:P165" si="58">SUM(E166:E170)</f>
        <v>724150325736</v>
      </c>
      <c r="F165" s="57">
        <f t="shared" si="58"/>
        <v>3310946282</v>
      </c>
      <c r="G165" s="57">
        <f t="shared" si="58"/>
        <v>512364091341</v>
      </c>
      <c r="H165" s="57">
        <f t="shared" si="58"/>
        <v>1239825363359</v>
      </c>
      <c r="I165" s="58">
        <f t="shared" si="58"/>
        <v>32368259000</v>
      </c>
      <c r="J165" s="59">
        <f t="shared" si="58"/>
        <v>0</v>
      </c>
      <c r="K165" s="59">
        <f t="shared" si="58"/>
        <v>137250000000</v>
      </c>
      <c r="L165" s="60">
        <f t="shared" si="58"/>
        <v>169618259000</v>
      </c>
      <c r="M165" s="61">
        <f t="shared" si="58"/>
        <v>756518584736</v>
      </c>
      <c r="N165" s="57">
        <f t="shared" si="58"/>
        <v>3310946282</v>
      </c>
      <c r="O165" s="57">
        <f t="shared" si="58"/>
        <v>649614091341</v>
      </c>
      <c r="P165" s="57">
        <f t="shared" si="58"/>
        <v>1409443622359</v>
      </c>
      <c r="Q165" s="51">
        <f t="shared" si="53"/>
        <v>826118294531.71204</v>
      </c>
      <c r="R165" s="52">
        <f t="shared" si="53"/>
        <v>3615553339.9440002</v>
      </c>
      <c r="S165" s="52">
        <f t="shared" si="53"/>
        <v>709378587744.37207</v>
      </c>
      <c r="T165" s="53">
        <f t="shared" si="53"/>
        <v>1539112435616.0281</v>
      </c>
      <c r="U165" s="57">
        <f>SUM(U166:U170)</f>
        <v>1060931812110</v>
      </c>
      <c r="V165" s="57">
        <f>SUM(V166:V170)</f>
        <v>0</v>
      </c>
      <c r="W165" s="57">
        <f>SUM(W166:W170)</f>
        <v>400215758847</v>
      </c>
      <c r="X165" s="62">
        <f>SUM(X166:X170)</f>
        <v>1461147570957</v>
      </c>
      <c r="Y165" s="91"/>
    </row>
    <row r="166" spans="1:25" x14ac:dyDescent="0.3">
      <c r="A166" s="92"/>
      <c r="B166" s="93"/>
      <c r="C166" s="97" t="s">
        <v>330</v>
      </c>
      <c r="D166" s="98" t="s">
        <v>331</v>
      </c>
      <c r="E166" s="42">
        <v>409808042000</v>
      </c>
      <c r="F166" s="43">
        <v>1015261019</v>
      </c>
      <c r="G166" s="43">
        <v>310330230533</v>
      </c>
      <c r="H166" s="43">
        <v>721153533552</v>
      </c>
      <c r="I166" s="44">
        <v>23000000000</v>
      </c>
      <c r="J166" s="45"/>
      <c r="K166" s="45">
        <v>137250000000</v>
      </c>
      <c r="L166" s="46">
        <f>I166+J166+K166</f>
        <v>160250000000</v>
      </c>
      <c r="M166" s="42">
        <f t="shared" si="9"/>
        <v>432808042000</v>
      </c>
      <c r="N166" s="43">
        <f t="shared" si="9"/>
        <v>1015261019</v>
      </c>
      <c r="O166" s="43">
        <f t="shared" si="54"/>
        <v>447580230533</v>
      </c>
      <c r="P166" s="43">
        <f t="shared" si="55"/>
        <v>881403533552</v>
      </c>
      <c r="Q166" s="44">
        <f t="shared" si="53"/>
        <v>472626381864.00006</v>
      </c>
      <c r="R166" s="45">
        <f t="shared" si="53"/>
        <v>1108665032.7480001</v>
      </c>
      <c r="S166" s="45">
        <f t="shared" si="53"/>
        <v>488757611742.03601</v>
      </c>
      <c r="T166" s="46">
        <f t="shared" si="53"/>
        <v>962492658638.78406</v>
      </c>
      <c r="U166" s="43">
        <v>681394930000</v>
      </c>
      <c r="V166" s="43"/>
      <c r="W166" s="43">
        <v>228146286350</v>
      </c>
      <c r="X166" s="48">
        <f>U166+V166+W166</f>
        <v>909541216350</v>
      </c>
      <c r="Y166" s="96"/>
    </row>
    <row r="167" spans="1:25" x14ac:dyDescent="0.3">
      <c r="A167" s="92"/>
      <c r="B167" s="93"/>
      <c r="C167" s="97" t="s">
        <v>332</v>
      </c>
      <c r="D167" s="98" t="s">
        <v>333</v>
      </c>
      <c r="E167" s="42">
        <v>152672563832</v>
      </c>
      <c r="F167" s="43">
        <v>404702587</v>
      </c>
      <c r="G167" s="43">
        <v>29877992196</v>
      </c>
      <c r="H167" s="43">
        <v>182955258615</v>
      </c>
      <c r="I167" s="44">
        <v>4763842000</v>
      </c>
      <c r="J167" s="45"/>
      <c r="K167" s="45"/>
      <c r="L167" s="46">
        <f>I167+J167+K167</f>
        <v>4763842000</v>
      </c>
      <c r="M167" s="42">
        <f t="shared" si="9"/>
        <v>157436405832</v>
      </c>
      <c r="N167" s="43">
        <f t="shared" si="9"/>
        <v>404702587</v>
      </c>
      <c r="O167" s="43">
        <f t="shared" si="54"/>
        <v>29877992196</v>
      </c>
      <c r="P167" s="43">
        <f t="shared" si="55"/>
        <v>187719100615</v>
      </c>
      <c r="Q167" s="44">
        <f t="shared" si="53"/>
        <v>171920555168.54401</v>
      </c>
      <c r="R167" s="45">
        <f t="shared" si="53"/>
        <v>441935225.00400001</v>
      </c>
      <c r="S167" s="45">
        <f t="shared" si="53"/>
        <v>32626767478.032001</v>
      </c>
      <c r="T167" s="46">
        <f t="shared" si="53"/>
        <v>204989257871.58002</v>
      </c>
      <c r="U167" s="43">
        <v>166200097000</v>
      </c>
      <c r="V167" s="43"/>
      <c r="W167" s="43">
        <v>32309457632</v>
      </c>
      <c r="X167" s="48">
        <f>U167+V167+W167</f>
        <v>198509554632</v>
      </c>
    </row>
    <row r="168" spans="1:25" x14ac:dyDescent="0.3">
      <c r="A168" s="92"/>
      <c r="B168" s="93"/>
      <c r="C168" s="97" t="s">
        <v>334</v>
      </c>
      <c r="D168" s="98" t="s">
        <v>335</v>
      </c>
      <c r="E168" s="42">
        <v>134793888000</v>
      </c>
      <c r="F168" s="43">
        <v>1654025235</v>
      </c>
      <c r="G168" s="43">
        <v>146704377581</v>
      </c>
      <c r="H168" s="43">
        <v>283152290816</v>
      </c>
      <c r="I168" s="44">
        <v>4434417000</v>
      </c>
      <c r="J168" s="45"/>
      <c r="K168" s="45"/>
      <c r="L168" s="46">
        <f>I168+J168+K168</f>
        <v>4434417000</v>
      </c>
      <c r="M168" s="42">
        <f t="shared" si="9"/>
        <v>139228305000</v>
      </c>
      <c r="N168" s="43">
        <f t="shared" si="9"/>
        <v>1654025235</v>
      </c>
      <c r="O168" s="43">
        <f t="shared" si="54"/>
        <v>146704377581</v>
      </c>
      <c r="P168" s="43">
        <f t="shared" si="55"/>
        <v>287586707816</v>
      </c>
      <c r="Q168" s="44">
        <f t="shared" si="53"/>
        <v>152037309060</v>
      </c>
      <c r="R168" s="45">
        <f t="shared" si="53"/>
        <v>1806195556.6200001</v>
      </c>
      <c r="S168" s="45">
        <f t="shared" si="53"/>
        <v>160201180318.45203</v>
      </c>
      <c r="T168" s="46">
        <f t="shared" si="53"/>
        <v>314044684935.07202</v>
      </c>
      <c r="U168" s="43">
        <v>182998712110</v>
      </c>
      <c r="V168" s="43"/>
      <c r="W168" s="43">
        <v>110124446000</v>
      </c>
      <c r="X168" s="48">
        <f>U168+V168+W168</f>
        <v>293123158110</v>
      </c>
    </row>
    <row r="169" spans="1:25" x14ac:dyDescent="0.3">
      <c r="A169" s="92"/>
      <c r="B169" s="93"/>
      <c r="C169" s="97" t="s">
        <v>336</v>
      </c>
      <c r="D169" s="98" t="s">
        <v>337</v>
      </c>
      <c r="E169" s="42">
        <v>7539834904</v>
      </c>
      <c r="F169" s="43">
        <v>232029342</v>
      </c>
      <c r="G169" s="43">
        <v>5900989957</v>
      </c>
      <c r="H169" s="43">
        <v>13672854203</v>
      </c>
      <c r="I169" s="44">
        <v>170000000</v>
      </c>
      <c r="J169" s="45"/>
      <c r="K169" s="45"/>
      <c r="L169" s="46">
        <f>I169+J169+K169</f>
        <v>170000000</v>
      </c>
      <c r="M169" s="42">
        <f t="shared" si="9"/>
        <v>7709834904</v>
      </c>
      <c r="N169" s="43">
        <f t="shared" si="9"/>
        <v>232029342</v>
      </c>
      <c r="O169" s="43">
        <f t="shared" si="54"/>
        <v>5900989957</v>
      </c>
      <c r="P169" s="43">
        <f t="shared" si="55"/>
        <v>13842854203</v>
      </c>
      <c r="Q169" s="44">
        <f t="shared" si="53"/>
        <v>8419139715.1680002</v>
      </c>
      <c r="R169" s="45">
        <f t="shared" si="53"/>
        <v>253376041.46400002</v>
      </c>
      <c r="S169" s="45">
        <f t="shared" si="53"/>
        <v>6443881033.0440006</v>
      </c>
      <c r="T169" s="46">
        <f t="shared" si="53"/>
        <v>15116396789.676001</v>
      </c>
      <c r="U169" s="43">
        <v>8023108000</v>
      </c>
      <c r="V169" s="43"/>
      <c r="W169" s="43">
        <v>10748535000</v>
      </c>
      <c r="X169" s="48">
        <f>U169+V169+W169</f>
        <v>18771643000</v>
      </c>
    </row>
    <row r="170" spans="1:25" ht="16.2" thickBot="1" x14ac:dyDescent="0.35">
      <c r="A170" s="87"/>
      <c r="B170" s="88"/>
      <c r="C170" s="89" t="s">
        <v>338</v>
      </c>
      <c r="D170" s="90" t="s">
        <v>339</v>
      </c>
      <c r="E170" s="42">
        <v>19335997000</v>
      </c>
      <c r="F170" s="43">
        <v>4928099</v>
      </c>
      <c r="G170" s="43">
        <v>19550501074</v>
      </c>
      <c r="H170" s="43">
        <v>38891426173</v>
      </c>
      <c r="I170" s="44"/>
      <c r="J170" s="45"/>
      <c r="K170" s="45"/>
      <c r="L170" s="46">
        <f>I170+J170+K170</f>
        <v>0</v>
      </c>
      <c r="M170" s="42">
        <f t="shared" si="9"/>
        <v>19335997000</v>
      </c>
      <c r="N170" s="43">
        <f t="shared" si="9"/>
        <v>4928099</v>
      </c>
      <c r="O170" s="43">
        <f t="shared" si="54"/>
        <v>19550501074</v>
      </c>
      <c r="P170" s="43">
        <f t="shared" si="55"/>
        <v>38891426173</v>
      </c>
      <c r="Q170" s="44">
        <f t="shared" si="53"/>
        <v>21114908724</v>
      </c>
      <c r="R170" s="45">
        <f t="shared" si="53"/>
        <v>5381484.108</v>
      </c>
      <c r="S170" s="45">
        <f t="shared" si="53"/>
        <v>21349147172.808002</v>
      </c>
      <c r="T170" s="46">
        <f t="shared" si="53"/>
        <v>42469437380.916</v>
      </c>
      <c r="U170" s="43">
        <v>22314965000</v>
      </c>
      <c r="V170" s="43"/>
      <c r="W170" s="43">
        <v>18887033865</v>
      </c>
      <c r="X170" s="48">
        <f>U170+V170+W170</f>
        <v>41201998865</v>
      </c>
    </row>
    <row r="171" spans="1:25" s="96" customFormat="1" x14ac:dyDescent="0.3">
      <c r="A171" s="99" t="s">
        <v>340</v>
      </c>
      <c r="B171" s="100" t="s">
        <v>341</v>
      </c>
      <c r="C171" s="101"/>
      <c r="D171" s="102"/>
      <c r="E171" s="57">
        <f t="shared" ref="E171:P171" si="59">SUM(E172:E175)</f>
        <v>33251685649000</v>
      </c>
      <c r="F171" s="57">
        <f t="shared" si="59"/>
        <v>1827605943</v>
      </c>
      <c r="G171" s="57">
        <f t="shared" si="59"/>
        <v>4710202111500</v>
      </c>
      <c r="H171" s="57">
        <f t="shared" si="59"/>
        <v>37963715366443</v>
      </c>
      <c r="I171" s="58">
        <f t="shared" si="59"/>
        <v>517699000000</v>
      </c>
      <c r="J171" s="59">
        <f t="shared" si="59"/>
        <v>0</v>
      </c>
      <c r="K171" s="59">
        <f t="shared" si="59"/>
        <v>410301000000</v>
      </c>
      <c r="L171" s="60">
        <f t="shared" si="59"/>
        <v>928000000000</v>
      </c>
      <c r="M171" s="61">
        <f t="shared" si="59"/>
        <v>33769384649000</v>
      </c>
      <c r="N171" s="57">
        <f t="shared" si="59"/>
        <v>1827605943</v>
      </c>
      <c r="O171" s="57">
        <f t="shared" si="59"/>
        <v>5120503111500</v>
      </c>
      <c r="P171" s="57">
        <f t="shared" si="59"/>
        <v>38891715366443</v>
      </c>
      <c r="Q171" s="51">
        <f t="shared" si="53"/>
        <v>36876168036708</v>
      </c>
      <c r="R171" s="52">
        <f t="shared" si="53"/>
        <v>1995745689.756</v>
      </c>
      <c r="S171" s="52">
        <f t="shared" si="53"/>
        <v>5591589397758</v>
      </c>
      <c r="T171" s="53">
        <f t="shared" si="53"/>
        <v>42469753180155.758</v>
      </c>
      <c r="U171" s="57">
        <f>SUM(U172:U175)</f>
        <v>40434594350000</v>
      </c>
      <c r="V171" s="57">
        <f>SUM(V172:V175)</f>
        <v>0</v>
      </c>
      <c r="W171" s="57">
        <f>SUM(W172:W175)</f>
        <v>5676878602781</v>
      </c>
      <c r="X171" s="62">
        <f>SUM(X172:X175)</f>
        <v>46111472952781</v>
      </c>
      <c r="Y171" s="91"/>
    </row>
    <row r="172" spans="1:25" x14ac:dyDescent="0.3">
      <c r="A172" s="92"/>
      <c r="B172" s="93"/>
      <c r="C172" s="97" t="s">
        <v>342</v>
      </c>
      <c r="D172" s="98" t="s">
        <v>343</v>
      </c>
      <c r="E172" s="42">
        <v>33120977576000</v>
      </c>
      <c r="F172" s="43">
        <v>1824996002</v>
      </c>
      <c r="G172" s="43">
        <v>360317988362</v>
      </c>
      <c r="H172" s="43">
        <v>33483120560364</v>
      </c>
      <c r="I172" s="44">
        <v>514048000000</v>
      </c>
      <c r="J172" s="45"/>
      <c r="K172" s="45"/>
      <c r="L172" s="46">
        <f>I172+J172+K172</f>
        <v>514048000000</v>
      </c>
      <c r="M172" s="42">
        <f t="shared" si="9"/>
        <v>33635025576000</v>
      </c>
      <c r="N172" s="43">
        <f t="shared" si="9"/>
        <v>1824996002</v>
      </c>
      <c r="O172" s="43">
        <f t="shared" si="54"/>
        <v>360317988362</v>
      </c>
      <c r="P172" s="43">
        <f t="shared" si="55"/>
        <v>33997168560364</v>
      </c>
      <c r="Q172" s="44">
        <f t="shared" si="53"/>
        <v>36729447928992</v>
      </c>
      <c r="R172" s="45">
        <f t="shared" si="53"/>
        <v>1992895634.1840003</v>
      </c>
      <c r="S172" s="45">
        <f t="shared" si="53"/>
        <v>393467243291.30402</v>
      </c>
      <c r="T172" s="46">
        <f t="shared" si="53"/>
        <v>37124908067917.492</v>
      </c>
      <c r="U172" s="43">
        <v>40286492706000</v>
      </c>
      <c r="V172" s="43"/>
      <c r="W172" s="43">
        <v>405936051080</v>
      </c>
      <c r="X172" s="48">
        <f>U172+V172+W172</f>
        <v>40692428757080</v>
      </c>
      <c r="Y172" s="96"/>
    </row>
    <row r="173" spans="1:25" x14ac:dyDescent="0.3">
      <c r="A173" s="92"/>
      <c r="B173" s="93"/>
      <c r="C173" s="97" t="s">
        <v>511</v>
      </c>
      <c r="D173" s="98" t="s">
        <v>344</v>
      </c>
      <c r="E173" s="42">
        <v>110080571000</v>
      </c>
      <c r="F173" s="43"/>
      <c r="G173" s="43">
        <v>4300384123138</v>
      </c>
      <c r="H173" s="43">
        <v>4410464694138</v>
      </c>
      <c r="I173" s="44">
        <v>3651000000</v>
      </c>
      <c r="J173" s="45"/>
      <c r="K173" s="45">
        <v>410301000000</v>
      </c>
      <c r="L173" s="46">
        <f>I173+J173+K173</f>
        <v>413952000000</v>
      </c>
      <c r="M173" s="42">
        <f t="shared" si="9"/>
        <v>113731571000</v>
      </c>
      <c r="N173" s="43">
        <f t="shared" si="9"/>
        <v>0</v>
      </c>
      <c r="O173" s="43">
        <f t="shared" si="54"/>
        <v>4710685123138</v>
      </c>
      <c r="P173" s="43">
        <f t="shared" si="55"/>
        <v>4824416694138</v>
      </c>
      <c r="Q173" s="44">
        <f t="shared" si="53"/>
        <v>124194875532.00002</v>
      </c>
      <c r="R173" s="45">
        <f t="shared" si="53"/>
        <v>0</v>
      </c>
      <c r="S173" s="45">
        <f t="shared" si="53"/>
        <v>5144068154466.6963</v>
      </c>
      <c r="T173" s="46">
        <f t="shared" si="53"/>
        <v>5268263029998.6963</v>
      </c>
      <c r="U173" s="43">
        <v>124606214000</v>
      </c>
      <c r="V173" s="43"/>
      <c r="W173" s="43">
        <v>5218942551701</v>
      </c>
      <c r="X173" s="48">
        <f>U173+V173+W173</f>
        <v>5343548765701</v>
      </c>
    </row>
    <row r="174" spans="1:25" x14ac:dyDescent="0.3">
      <c r="A174" s="92"/>
      <c r="B174" s="93"/>
      <c r="C174" s="97" t="s">
        <v>345</v>
      </c>
      <c r="D174" s="98" t="s">
        <v>346</v>
      </c>
      <c r="E174" s="42">
        <v>8343573000</v>
      </c>
      <c r="F174" s="43"/>
      <c r="G174" s="43">
        <v>33500000000</v>
      </c>
      <c r="H174" s="43">
        <v>41843573000</v>
      </c>
      <c r="I174" s="44"/>
      <c r="J174" s="45"/>
      <c r="K174" s="45"/>
      <c r="L174" s="46">
        <f>I174+J174+K174</f>
        <v>0</v>
      </c>
      <c r="M174" s="42">
        <f t="shared" si="9"/>
        <v>8343573000</v>
      </c>
      <c r="N174" s="43">
        <f t="shared" si="9"/>
        <v>0</v>
      </c>
      <c r="O174" s="43">
        <f t="shared" si="54"/>
        <v>33500000000</v>
      </c>
      <c r="P174" s="43">
        <f t="shared" si="55"/>
        <v>41843573000</v>
      </c>
      <c r="Q174" s="44">
        <f t="shared" si="53"/>
        <v>9111181716</v>
      </c>
      <c r="R174" s="45">
        <f t="shared" si="53"/>
        <v>0</v>
      </c>
      <c r="S174" s="45">
        <f t="shared" si="53"/>
        <v>36582000000</v>
      </c>
      <c r="T174" s="46">
        <f t="shared" si="53"/>
        <v>45693181716</v>
      </c>
      <c r="U174" s="43">
        <v>9586273000</v>
      </c>
      <c r="V174" s="43"/>
      <c r="W174" s="43">
        <v>35000000000</v>
      </c>
      <c r="X174" s="48">
        <f>U174+V174+W174</f>
        <v>44586273000</v>
      </c>
    </row>
    <row r="175" spans="1:25" ht="16.2" thickBot="1" x14ac:dyDescent="0.35">
      <c r="A175" s="87"/>
      <c r="B175" s="88"/>
      <c r="C175" s="89" t="s">
        <v>347</v>
      </c>
      <c r="D175" s="90" t="s">
        <v>512</v>
      </c>
      <c r="E175" s="42">
        <v>12283929000</v>
      </c>
      <c r="F175" s="43">
        <v>2609941</v>
      </c>
      <c r="G175" s="43">
        <v>16000000000</v>
      </c>
      <c r="H175" s="43">
        <v>28286538941</v>
      </c>
      <c r="I175" s="44"/>
      <c r="J175" s="45"/>
      <c r="K175" s="45"/>
      <c r="L175" s="46">
        <f>I175+J175+K175</f>
        <v>0</v>
      </c>
      <c r="M175" s="42">
        <f t="shared" si="9"/>
        <v>12283929000</v>
      </c>
      <c r="N175" s="43">
        <f t="shared" si="9"/>
        <v>2609941</v>
      </c>
      <c r="O175" s="43">
        <f t="shared" si="54"/>
        <v>16000000000</v>
      </c>
      <c r="P175" s="43">
        <f t="shared" si="55"/>
        <v>28286538941</v>
      </c>
      <c r="Q175" s="44">
        <f t="shared" si="53"/>
        <v>13414050468.000002</v>
      </c>
      <c r="R175" s="45">
        <f t="shared" si="53"/>
        <v>2850055.5720000002</v>
      </c>
      <c r="S175" s="45">
        <f t="shared" si="53"/>
        <v>17472000000</v>
      </c>
      <c r="T175" s="46">
        <f t="shared" si="53"/>
        <v>30888900523.572002</v>
      </c>
      <c r="U175" s="43">
        <v>13909157000</v>
      </c>
      <c r="V175" s="43"/>
      <c r="W175" s="43">
        <v>17000000000</v>
      </c>
      <c r="X175" s="48">
        <f>U175+V175+W175</f>
        <v>30909157000</v>
      </c>
    </row>
    <row r="176" spans="1:25" s="96" customFormat="1" x14ac:dyDescent="0.3">
      <c r="A176" s="92" t="s">
        <v>349</v>
      </c>
      <c r="B176" s="93" t="s">
        <v>350</v>
      </c>
      <c r="C176" s="94"/>
      <c r="D176" s="95"/>
      <c r="E176" s="57">
        <f t="shared" ref="E176:P176" si="60">SUM(E177:E181)</f>
        <v>2477077936000</v>
      </c>
      <c r="F176" s="57">
        <f t="shared" si="60"/>
        <v>16557657814</v>
      </c>
      <c r="G176" s="57">
        <f t="shared" si="60"/>
        <v>354926884661</v>
      </c>
      <c r="H176" s="57">
        <f t="shared" si="60"/>
        <v>2848562478475</v>
      </c>
      <c r="I176" s="58">
        <f t="shared" si="60"/>
        <v>140470000000</v>
      </c>
      <c r="J176" s="59">
        <f t="shared" si="60"/>
        <v>0</v>
      </c>
      <c r="K176" s="59">
        <f t="shared" si="60"/>
        <v>110000000000</v>
      </c>
      <c r="L176" s="60">
        <f t="shared" si="60"/>
        <v>250470000000</v>
      </c>
      <c r="M176" s="61">
        <f t="shared" si="60"/>
        <v>2617547936000</v>
      </c>
      <c r="N176" s="57">
        <f t="shared" si="60"/>
        <v>16557657814</v>
      </c>
      <c r="O176" s="57">
        <f t="shared" si="60"/>
        <v>464926884661</v>
      </c>
      <c r="P176" s="57">
        <f t="shared" si="60"/>
        <v>3099032478475</v>
      </c>
      <c r="Q176" s="51">
        <f t="shared" si="53"/>
        <v>2858362346112</v>
      </c>
      <c r="R176" s="52">
        <f t="shared" si="53"/>
        <v>18080962332.888</v>
      </c>
      <c r="S176" s="52">
        <f t="shared" si="53"/>
        <v>507700158049.81201</v>
      </c>
      <c r="T176" s="53">
        <f t="shared" si="53"/>
        <v>3384143466494.7002</v>
      </c>
      <c r="U176" s="57">
        <f>SUM(U177:U181)</f>
        <v>3065520600000</v>
      </c>
      <c r="V176" s="57">
        <f>SUM(V177:V181)</f>
        <v>3610711702</v>
      </c>
      <c r="W176" s="57">
        <f>SUM(W177:W181)</f>
        <v>612407754269</v>
      </c>
      <c r="X176" s="62">
        <f>SUM(X177:X181)</f>
        <v>3681539065971</v>
      </c>
      <c r="Y176" s="91"/>
    </row>
    <row r="177" spans="1:25" x14ac:dyDescent="0.3">
      <c r="A177" s="92"/>
      <c r="B177" s="93"/>
      <c r="C177" s="97" t="s">
        <v>351</v>
      </c>
      <c r="D177" s="98" t="s">
        <v>352</v>
      </c>
      <c r="E177" s="42">
        <v>610202100000</v>
      </c>
      <c r="F177" s="43">
        <v>8069089670</v>
      </c>
      <c r="G177" s="43">
        <v>250539307330</v>
      </c>
      <c r="H177" s="43">
        <v>868810497000</v>
      </c>
      <c r="I177" s="44">
        <v>40000000000</v>
      </c>
      <c r="J177" s="45"/>
      <c r="K177" s="45">
        <v>105000000000</v>
      </c>
      <c r="L177" s="46">
        <f>I177+J177+K177</f>
        <v>145000000000</v>
      </c>
      <c r="M177" s="42">
        <f t="shared" si="9"/>
        <v>650202100000</v>
      </c>
      <c r="N177" s="43">
        <f t="shared" si="9"/>
        <v>8069089670</v>
      </c>
      <c r="O177" s="43">
        <f t="shared" si="54"/>
        <v>355539307330</v>
      </c>
      <c r="P177" s="43">
        <f t="shared" si="55"/>
        <v>1013810497000</v>
      </c>
      <c r="Q177" s="44">
        <f t="shared" si="53"/>
        <v>710020693200</v>
      </c>
      <c r="R177" s="45">
        <f t="shared" si="53"/>
        <v>8811445919.6400013</v>
      </c>
      <c r="S177" s="45">
        <f t="shared" si="53"/>
        <v>388248923604.36005</v>
      </c>
      <c r="T177" s="46">
        <f t="shared" si="53"/>
        <v>1107081062724</v>
      </c>
      <c r="U177" s="43">
        <v>848654700000</v>
      </c>
      <c r="V177" s="43"/>
      <c r="W177" s="43">
        <v>534383750314</v>
      </c>
      <c r="X177" s="48">
        <f>U177+V177+W177</f>
        <v>1383038450314</v>
      </c>
      <c r="Y177" s="96"/>
    </row>
    <row r="178" spans="1:25" x14ac:dyDescent="0.3">
      <c r="A178" s="92"/>
      <c r="B178" s="93"/>
      <c r="C178" s="97" t="s">
        <v>353</v>
      </c>
      <c r="D178" s="98" t="s">
        <v>513</v>
      </c>
      <c r="E178" s="42">
        <v>4598400000</v>
      </c>
      <c r="F178" s="43"/>
      <c r="G178" s="43">
        <v>927077331</v>
      </c>
      <c r="H178" s="43">
        <v>5525477331</v>
      </c>
      <c r="I178" s="44"/>
      <c r="J178" s="45"/>
      <c r="K178" s="45"/>
      <c r="L178" s="46">
        <f>I178+J178+K178</f>
        <v>0</v>
      </c>
      <c r="M178" s="42">
        <f t="shared" si="9"/>
        <v>4598400000</v>
      </c>
      <c r="N178" s="43">
        <f t="shared" si="9"/>
        <v>0</v>
      </c>
      <c r="O178" s="43">
        <f t="shared" si="54"/>
        <v>927077331</v>
      </c>
      <c r="P178" s="43">
        <f t="shared" si="55"/>
        <v>5525477331</v>
      </c>
      <c r="Q178" s="44">
        <f t="shared" si="53"/>
        <v>5021452800</v>
      </c>
      <c r="R178" s="45">
        <f t="shared" si="53"/>
        <v>0</v>
      </c>
      <c r="S178" s="45">
        <f t="shared" si="53"/>
        <v>1012368445.452</v>
      </c>
      <c r="T178" s="46">
        <f t="shared" si="53"/>
        <v>6033821245.4520006</v>
      </c>
      <c r="U178" s="43">
        <v>5280400000</v>
      </c>
      <c r="V178" s="43"/>
      <c r="W178" s="43">
        <v>816442507</v>
      </c>
      <c r="X178" s="48">
        <f>U178+V178+W178</f>
        <v>6096842507</v>
      </c>
    </row>
    <row r="179" spans="1:25" ht="29.4" x14ac:dyDescent="0.3">
      <c r="A179" s="92"/>
      <c r="B179" s="93"/>
      <c r="C179" s="97" t="s">
        <v>355</v>
      </c>
      <c r="D179" s="98" t="s">
        <v>514</v>
      </c>
      <c r="E179" s="42">
        <v>3606100000</v>
      </c>
      <c r="F179" s="43"/>
      <c r="G179" s="43">
        <v>13000000000</v>
      </c>
      <c r="H179" s="43">
        <v>16606100000</v>
      </c>
      <c r="I179" s="44"/>
      <c r="J179" s="45"/>
      <c r="K179" s="45">
        <v>5000000000</v>
      </c>
      <c r="L179" s="46">
        <f>I179+J179+K179</f>
        <v>5000000000</v>
      </c>
      <c r="M179" s="42">
        <f t="shared" si="9"/>
        <v>3606100000</v>
      </c>
      <c r="N179" s="43">
        <f t="shared" si="9"/>
        <v>0</v>
      </c>
      <c r="O179" s="43">
        <f t="shared" si="54"/>
        <v>18000000000</v>
      </c>
      <c r="P179" s="43">
        <f t="shared" si="55"/>
        <v>21606100000</v>
      </c>
      <c r="Q179" s="44">
        <f t="shared" si="53"/>
        <v>3937861200.0000005</v>
      </c>
      <c r="R179" s="45">
        <f t="shared" si="53"/>
        <v>0</v>
      </c>
      <c r="S179" s="45">
        <f t="shared" si="53"/>
        <v>19656000000</v>
      </c>
      <c r="T179" s="46">
        <f t="shared" si="53"/>
        <v>23593861200</v>
      </c>
      <c r="U179" s="43">
        <v>4073400000</v>
      </c>
      <c r="V179" s="43"/>
      <c r="W179" s="43">
        <v>10754247508</v>
      </c>
      <c r="X179" s="48">
        <f>U179+V179+W179</f>
        <v>14827647508</v>
      </c>
    </row>
    <row r="180" spans="1:25" x14ac:dyDescent="0.3">
      <c r="A180" s="92"/>
      <c r="B180" s="93"/>
      <c r="C180" s="97" t="s">
        <v>357</v>
      </c>
      <c r="D180" s="98" t="s">
        <v>515</v>
      </c>
      <c r="E180" s="42">
        <v>1852953300000</v>
      </c>
      <c r="F180" s="43">
        <v>8488568144</v>
      </c>
      <c r="G180" s="43">
        <v>5000000000</v>
      </c>
      <c r="H180" s="43">
        <v>1866441868144</v>
      </c>
      <c r="I180" s="44">
        <v>100000000000</v>
      </c>
      <c r="J180" s="45"/>
      <c r="K180" s="45"/>
      <c r="L180" s="46">
        <f>I180+J180+K180</f>
        <v>100000000000</v>
      </c>
      <c r="M180" s="42">
        <f t="shared" si="9"/>
        <v>1952953300000</v>
      </c>
      <c r="N180" s="43">
        <f t="shared" si="9"/>
        <v>8488568144</v>
      </c>
      <c r="O180" s="43">
        <f t="shared" si="54"/>
        <v>5000000000</v>
      </c>
      <c r="P180" s="43">
        <f t="shared" si="55"/>
        <v>1966441868144</v>
      </c>
      <c r="Q180" s="44">
        <f t="shared" si="53"/>
        <v>2132625003600.0002</v>
      </c>
      <c r="R180" s="45">
        <f t="shared" si="53"/>
        <v>9269516413.2480011</v>
      </c>
      <c r="S180" s="45">
        <f t="shared" si="53"/>
        <v>5460000000</v>
      </c>
      <c r="T180" s="46">
        <f t="shared" si="53"/>
        <v>2147354520013.248</v>
      </c>
      <c r="U180" s="43">
        <v>2201185300000</v>
      </c>
      <c r="V180" s="43">
        <v>3610711702</v>
      </c>
      <c r="W180" s="43">
        <v>4403313940</v>
      </c>
      <c r="X180" s="48">
        <f>U180+V180+W180</f>
        <v>2209199325642</v>
      </c>
    </row>
    <row r="181" spans="1:25" ht="16.2" thickBot="1" x14ac:dyDescent="0.35">
      <c r="A181" s="87"/>
      <c r="B181" s="88"/>
      <c r="C181" s="89" t="s">
        <v>359</v>
      </c>
      <c r="D181" s="90" t="s">
        <v>516</v>
      </c>
      <c r="E181" s="42">
        <v>5718036000</v>
      </c>
      <c r="F181" s="43"/>
      <c r="G181" s="43">
        <v>85460500000</v>
      </c>
      <c r="H181" s="43">
        <v>91178536000</v>
      </c>
      <c r="I181" s="44">
        <v>470000000</v>
      </c>
      <c r="J181" s="45"/>
      <c r="K181" s="45"/>
      <c r="L181" s="46">
        <f>I181+J181+K181</f>
        <v>470000000</v>
      </c>
      <c r="M181" s="42">
        <f t="shared" si="9"/>
        <v>6188036000</v>
      </c>
      <c r="N181" s="43">
        <f t="shared" si="9"/>
        <v>0</v>
      </c>
      <c r="O181" s="43">
        <f t="shared" si="54"/>
        <v>85460500000</v>
      </c>
      <c r="P181" s="43">
        <f t="shared" si="55"/>
        <v>91648536000</v>
      </c>
      <c r="Q181" s="44">
        <f t="shared" si="53"/>
        <v>6757335312.000001</v>
      </c>
      <c r="R181" s="45">
        <f t="shared" si="53"/>
        <v>0</v>
      </c>
      <c r="S181" s="45">
        <f t="shared" si="53"/>
        <v>93322866000</v>
      </c>
      <c r="T181" s="46">
        <f t="shared" si="53"/>
        <v>100080201312</v>
      </c>
      <c r="U181" s="43">
        <v>6326800000</v>
      </c>
      <c r="V181" s="43"/>
      <c r="W181" s="43">
        <v>62050000000</v>
      </c>
      <c r="X181" s="48">
        <f>U181+V181+W181</f>
        <v>68376800000</v>
      </c>
    </row>
    <row r="182" spans="1:25" s="96" customFormat="1" ht="50.25" customHeight="1" x14ac:dyDescent="0.3">
      <c r="A182" s="92" t="s">
        <v>517</v>
      </c>
      <c r="B182" s="93" t="s">
        <v>518</v>
      </c>
      <c r="C182" s="94"/>
      <c r="D182" s="95"/>
      <c r="E182" s="57">
        <f t="shared" ref="E182:P182" si="61">SUM(E183)</f>
        <v>30980694686</v>
      </c>
      <c r="F182" s="57">
        <f t="shared" si="61"/>
        <v>238330949</v>
      </c>
      <c r="G182" s="57">
        <f t="shared" si="61"/>
        <v>100637217962</v>
      </c>
      <c r="H182" s="57">
        <f t="shared" si="61"/>
        <v>131856243597</v>
      </c>
      <c r="I182" s="58">
        <f t="shared" si="61"/>
        <v>0</v>
      </c>
      <c r="J182" s="59">
        <f t="shared" si="61"/>
        <v>0</v>
      </c>
      <c r="K182" s="59">
        <f t="shared" si="61"/>
        <v>0</v>
      </c>
      <c r="L182" s="60">
        <f t="shared" si="61"/>
        <v>0</v>
      </c>
      <c r="M182" s="61">
        <f t="shared" si="61"/>
        <v>30980694686</v>
      </c>
      <c r="N182" s="57">
        <f t="shared" si="61"/>
        <v>238330949</v>
      </c>
      <c r="O182" s="57">
        <f t="shared" si="61"/>
        <v>100637217962</v>
      </c>
      <c r="P182" s="57">
        <f t="shared" si="61"/>
        <v>131856243597</v>
      </c>
      <c r="Q182" s="51">
        <f t="shared" si="53"/>
        <v>33830918597.112003</v>
      </c>
      <c r="R182" s="52">
        <f t="shared" si="53"/>
        <v>260257396.30800003</v>
      </c>
      <c r="S182" s="52">
        <f t="shared" si="53"/>
        <v>109895842014.50401</v>
      </c>
      <c r="T182" s="53">
        <f t="shared" si="53"/>
        <v>143987018007.92401</v>
      </c>
      <c r="U182" s="57">
        <f>SUM(U183)</f>
        <v>34382308181</v>
      </c>
      <c r="V182" s="57">
        <f>SUM(V183)</f>
        <v>0</v>
      </c>
      <c r="W182" s="57">
        <f>SUM(W183)</f>
        <v>104270494380</v>
      </c>
      <c r="X182" s="62">
        <f>SUM(X183)</f>
        <v>138652802561</v>
      </c>
      <c r="Y182" s="91"/>
    </row>
    <row r="183" spans="1:25" ht="16.2" thickBot="1" x14ac:dyDescent="0.35">
      <c r="A183" s="87"/>
      <c r="B183" s="88"/>
      <c r="C183" s="89" t="s">
        <v>55</v>
      </c>
      <c r="D183" s="90" t="s">
        <v>519</v>
      </c>
      <c r="E183" s="42">
        <v>30980694686</v>
      </c>
      <c r="F183" s="43">
        <v>238330949</v>
      </c>
      <c r="G183" s="43">
        <v>100637217962</v>
      </c>
      <c r="H183" s="43">
        <v>131856243597</v>
      </c>
      <c r="I183" s="44"/>
      <c r="J183" s="45"/>
      <c r="K183" s="45"/>
      <c r="L183" s="46">
        <f>I183+J183+K183</f>
        <v>0</v>
      </c>
      <c r="M183" s="42">
        <f t="shared" si="9"/>
        <v>30980694686</v>
      </c>
      <c r="N183" s="43">
        <f t="shared" si="9"/>
        <v>238330949</v>
      </c>
      <c r="O183" s="43">
        <f t="shared" si="54"/>
        <v>100637217962</v>
      </c>
      <c r="P183" s="43">
        <f t="shared" si="55"/>
        <v>131856243597</v>
      </c>
      <c r="Q183" s="44">
        <f t="shared" si="53"/>
        <v>33830918597.112003</v>
      </c>
      <c r="R183" s="45">
        <f t="shared" si="53"/>
        <v>260257396.30800003</v>
      </c>
      <c r="S183" s="45">
        <f t="shared" si="53"/>
        <v>109895842014.50401</v>
      </c>
      <c r="T183" s="46">
        <f t="shared" si="53"/>
        <v>143987018007.92401</v>
      </c>
      <c r="U183" s="43">
        <v>34382308181</v>
      </c>
      <c r="V183" s="43"/>
      <c r="W183" s="43">
        <v>104270494380</v>
      </c>
      <c r="X183" s="48">
        <f>U183+V183+W183</f>
        <v>138652802561</v>
      </c>
      <c r="Y183" s="96"/>
    </row>
    <row r="184" spans="1:25" s="96" customFormat="1" x14ac:dyDescent="0.3">
      <c r="A184" s="92" t="s">
        <v>361</v>
      </c>
      <c r="B184" s="93" t="s">
        <v>520</v>
      </c>
      <c r="C184" s="94"/>
      <c r="D184" s="95"/>
      <c r="E184" s="57">
        <f t="shared" ref="E184:P184" si="62">SUM(E185)</f>
        <v>27224997000</v>
      </c>
      <c r="F184" s="57">
        <f t="shared" si="62"/>
        <v>124298017</v>
      </c>
      <c r="G184" s="57">
        <f t="shared" si="62"/>
        <v>372611289945</v>
      </c>
      <c r="H184" s="57">
        <f t="shared" si="62"/>
        <v>399960584962</v>
      </c>
      <c r="I184" s="58">
        <f t="shared" si="62"/>
        <v>0</v>
      </c>
      <c r="J184" s="59">
        <f t="shared" si="62"/>
        <v>0</v>
      </c>
      <c r="K184" s="59">
        <f t="shared" si="62"/>
        <v>85000000000</v>
      </c>
      <c r="L184" s="60">
        <f t="shared" si="62"/>
        <v>85000000000</v>
      </c>
      <c r="M184" s="61">
        <f t="shared" si="62"/>
        <v>27224997000</v>
      </c>
      <c r="N184" s="57">
        <f t="shared" si="62"/>
        <v>124298017</v>
      </c>
      <c r="O184" s="57">
        <f t="shared" si="62"/>
        <v>457611289945</v>
      </c>
      <c r="P184" s="57">
        <f t="shared" si="62"/>
        <v>484960584962</v>
      </c>
      <c r="Q184" s="51">
        <f t="shared" si="53"/>
        <v>29729696724.000004</v>
      </c>
      <c r="R184" s="52">
        <f t="shared" si="53"/>
        <v>135733434.56400001</v>
      </c>
      <c r="S184" s="52">
        <f t="shared" si="53"/>
        <v>499711528619.94006</v>
      </c>
      <c r="T184" s="53">
        <f t="shared" si="53"/>
        <v>529576958778.50403</v>
      </c>
      <c r="U184" s="57">
        <f>SUM(U185)</f>
        <v>30401222000</v>
      </c>
      <c r="V184" s="57">
        <f>SUM(V185)</f>
        <v>0</v>
      </c>
      <c r="W184" s="57">
        <f>SUM(W185)</f>
        <v>367474229073</v>
      </c>
      <c r="X184" s="62">
        <f>SUM(X185)</f>
        <v>397875451073</v>
      </c>
      <c r="Y184" s="91"/>
    </row>
    <row r="185" spans="1:25" ht="16.2" thickBot="1" x14ac:dyDescent="0.35">
      <c r="A185" s="87"/>
      <c r="B185" s="88"/>
      <c r="C185" s="89" t="s">
        <v>363</v>
      </c>
      <c r="D185" s="90" t="s">
        <v>521</v>
      </c>
      <c r="E185" s="42">
        <v>27224997000</v>
      </c>
      <c r="F185" s="43">
        <v>124298017</v>
      </c>
      <c r="G185" s="43">
        <v>372611289945</v>
      </c>
      <c r="H185" s="43">
        <v>399960584962</v>
      </c>
      <c r="I185" s="44"/>
      <c r="J185" s="45"/>
      <c r="K185" s="45">
        <v>85000000000</v>
      </c>
      <c r="L185" s="46">
        <f>I185+J185+K185</f>
        <v>85000000000</v>
      </c>
      <c r="M185" s="42">
        <f t="shared" si="9"/>
        <v>27224997000</v>
      </c>
      <c r="N185" s="43">
        <f t="shared" si="9"/>
        <v>124298017</v>
      </c>
      <c r="O185" s="43">
        <f t="shared" si="54"/>
        <v>457611289945</v>
      </c>
      <c r="P185" s="43">
        <f t="shared" si="55"/>
        <v>484960584962</v>
      </c>
      <c r="Q185" s="44">
        <f t="shared" si="53"/>
        <v>29729696724.000004</v>
      </c>
      <c r="R185" s="45">
        <f t="shared" si="53"/>
        <v>135733434.56400001</v>
      </c>
      <c r="S185" s="45">
        <f t="shared" si="53"/>
        <v>499711528619.94006</v>
      </c>
      <c r="T185" s="46">
        <f t="shared" si="53"/>
        <v>529576958778.50403</v>
      </c>
      <c r="U185" s="43">
        <v>30401222000</v>
      </c>
      <c r="V185" s="43"/>
      <c r="W185" s="43">
        <v>367474229073</v>
      </c>
      <c r="X185" s="48">
        <f>U185+V185+W185</f>
        <v>397875451073</v>
      </c>
      <c r="Y185" s="96"/>
    </row>
    <row r="186" spans="1:25" s="96" customFormat="1" x14ac:dyDescent="0.3">
      <c r="A186" s="92" t="s">
        <v>365</v>
      </c>
      <c r="B186" s="93" t="s">
        <v>522</v>
      </c>
      <c r="C186" s="94"/>
      <c r="D186" s="95"/>
      <c r="E186" s="57">
        <f t="shared" ref="E186:P186" si="63">SUM(E187:E188)</f>
        <v>2941339825564</v>
      </c>
      <c r="F186" s="57">
        <f t="shared" si="63"/>
        <v>2042684884</v>
      </c>
      <c r="G186" s="57">
        <f t="shared" si="63"/>
        <v>3488415247936</v>
      </c>
      <c r="H186" s="57">
        <f t="shared" si="63"/>
        <v>6431797758384</v>
      </c>
      <c r="I186" s="58">
        <f t="shared" si="63"/>
        <v>625000000</v>
      </c>
      <c r="J186" s="59">
        <f t="shared" si="63"/>
        <v>0</v>
      </c>
      <c r="K186" s="59">
        <f t="shared" si="63"/>
        <v>1500000000000</v>
      </c>
      <c r="L186" s="60">
        <f t="shared" si="63"/>
        <v>1500625000000</v>
      </c>
      <c r="M186" s="61">
        <f t="shared" si="63"/>
        <v>2941964825564</v>
      </c>
      <c r="N186" s="57">
        <f t="shared" si="63"/>
        <v>2042684884</v>
      </c>
      <c r="O186" s="57">
        <f t="shared" si="63"/>
        <v>4988415247936</v>
      </c>
      <c r="P186" s="57">
        <f t="shared" si="63"/>
        <v>7932422758384</v>
      </c>
      <c r="Q186" s="51">
        <f t="shared" si="53"/>
        <v>3212625589515.8882</v>
      </c>
      <c r="R186" s="52">
        <f t="shared" si="53"/>
        <v>2230611893.3280001</v>
      </c>
      <c r="S186" s="52">
        <f t="shared" si="53"/>
        <v>5447349450746.1123</v>
      </c>
      <c r="T186" s="53">
        <f t="shared" si="53"/>
        <v>8662205652155.3291</v>
      </c>
      <c r="U186" s="57">
        <f>SUM(U187:U188)</f>
        <v>3742538903562</v>
      </c>
      <c r="V186" s="57">
        <f>SUM(V187:V188)</f>
        <v>0</v>
      </c>
      <c r="W186" s="57">
        <f>SUM(W187:W188)</f>
        <v>5838803438387</v>
      </c>
      <c r="X186" s="62">
        <f>SUM(X187:X188)</f>
        <v>9581342341949</v>
      </c>
      <c r="Y186" s="91"/>
    </row>
    <row r="187" spans="1:25" x14ac:dyDescent="0.3">
      <c r="A187" s="92"/>
      <c r="B187" s="93"/>
      <c r="C187" s="97" t="s">
        <v>523</v>
      </c>
      <c r="D187" s="98" t="s">
        <v>367</v>
      </c>
      <c r="E187" s="42">
        <v>2933328314840</v>
      </c>
      <c r="F187" s="43">
        <v>1456593745</v>
      </c>
      <c r="G187" s="43">
        <v>1160133120616</v>
      </c>
      <c r="H187" s="43">
        <v>4094918029201</v>
      </c>
      <c r="I187" s="44">
        <v>625000000</v>
      </c>
      <c r="J187" s="45"/>
      <c r="K187" s="45"/>
      <c r="L187" s="46">
        <f>I187+J187+K187</f>
        <v>625000000</v>
      </c>
      <c r="M187" s="42">
        <f t="shared" si="9"/>
        <v>2933953314840</v>
      </c>
      <c r="N187" s="43">
        <f t="shared" si="9"/>
        <v>1456593745</v>
      </c>
      <c r="O187" s="43">
        <f t="shared" si="54"/>
        <v>1160133120616</v>
      </c>
      <c r="P187" s="43">
        <f t="shared" si="55"/>
        <v>4095543029201</v>
      </c>
      <c r="Q187" s="44">
        <f t="shared" si="53"/>
        <v>3203877019805.2803</v>
      </c>
      <c r="R187" s="45">
        <f t="shared" si="53"/>
        <v>1590600369.5400002</v>
      </c>
      <c r="S187" s="45">
        <f t="shared" si="53"/>
        <v>1266865367712.6721</v>
      </c>
      <c r="T187" s="46">
        <f t="shared" si="53"/>
        <v>4472332987887.4922</v>
      </c>
      <c r="U187" s="43">
        <v>3733538903562</v>
      </c>
      <c r="V187" s="43"/>
      <c r="W187" s="43">
        <v>1479925488518</v>
      </c>
      <c r="X187" s="48">
        <f>U187+V187+W187</f>
        <v>5213464392080</v>
      </c>
      <c r="Y187" s="96"/>
    </row>
    <row r="188" spans="1:25" ht="16.2" thickBot="1" x14ac:dyDescent="0.35">
      <c r="A188" s="87"/>
      <c r="B188" s="88"/>
      <c r="C188" s="89" t="s">
        <v>368</v>
      </c>
      <c r="D188" s="90" t="s">
        <v>369</v>
      </c>
      <c r="E188" s="42">
        <v>8011510724</v>
      </c>
      <c r="F188" s="43">
        <v>586091139</v>
      </c>
      <c r="G188" s="43">
        <v>2328282127320</v>
      </c>
      <c r="H188" s="43">
        <v>2336879729183</v>
      </c>
      <c r="I188" s="44"/>
      <c r="J188" s="45"/>
      <c r="K188" s="45">
        <v>1500000000000</v>
      </c>
      <c r="L188" s="46">
        <f>I188+J188+K188</f>
        <v>1500000000000</v>
      </c>
      <c r="M188" s="42">
        <f t="shared" si="9"/>
        <v>8011510724</v>
      </c>
      <c r="N188" s="43">
        <f t="shared" si="9"/>
        <v>586091139</v>
      </c>
      <c r="O188" s="43">
        <f t="shared" si="54"/>
        <v>3828282127320</v>
      </c>
      <c r="P188" s="43">
        <f t="shared" si="55"/>
        <v>3836879729183</v>
      </c>
      <c r="Q188" s="44">
        <f t="shared" si="53"/>
        <v>8748569710.6079998</v>
      </c>
      <c r="R188" s="45">
        <f t="shared" si="53"/>
        <v>640011523.78800011</v>
      </c>
      <c r="S188" s="45">
        <f t="shared" si="53"/>
        <v>4180484083033.4404</v>
      </c>
      <c r="T188" s="46">
        <f t="shared" si="53"/>
        <v>4189872664267.8364</v>
      </c>
      <c r="U188" s="43">
        <v>9000000000</v>
      </c>
      <c r="V188" s="43"/>
      <c r="W188" s="43">
        <v>4358877949869</v>
      </c>
      <c r="X188" s="48">
        <f>U188+V188+W188</f>
        <v>4367877949869</v>
      </c>
    </row>
    <row r="189" spans="1:25" s="96" customFormat="1" x14ac:dyDescent="0.3">
      <c r="A189" s="92" t="s">
        <v>370</v>
      </c>
      <c r="B189" s="93" t="s">
        <v>524</v>
      </c>
      <c r="C189" s="94"/>
      <c r="D189" s="95"/>
      <c r="E189" s="57">
        <f t="shared" ref="E189:P189" si="64">SUM(E190:E193)</f>
        <v>1886917745381</v>
      </c>
      <c r="F189" s="57">
        <f t="shared" si="64"/>
        <v>10629080422</v>
      </c>
      <c r="G189" s="57">
        <f t="shared" si="64"/>
        <v>15931693999315</v>
      </c>
      <c r="H189" s="57">
        <f t="shared" si="64"/>
        <v>17829240825118</v>
      </c>
      <c r="I189" s="58">
        <f t="shared" si="64"/>
        <v>181000000000</v>
      </c>
      <c r="J189" s="59">
        <f t="shared" si="64"/>
        <v>0</v>
      </c>
      <c r="K189" s="59">
        <f t="shared" si="64"/>
        <v>543000000000</v>
      </c>
      <c r="L189" s="60">
        <f t="shared" si="64"/>
        <v>724000000000</v>
      </c>
      <c r="M189" s="61">
        <f t="shared" si="64"/>
        <v>2067917745381</v>
      </c>
      <c r="N189" s="57">
        <f t="shared" si="64"/>
        <v>10629080422</v>
      </c>
      <c r="O189" s="57">
        <f t="shared" si="64"/>
        <v>16474693999315</v>
      </c>
      <c r="P189" s="57">
        <f t="shared" si="64"/>
        <v>18553240825118</v>
      </c>
      <c r="Q189" s="51">
        <f t="shared" si="53"/>
        <v>2258166177956.0522</v>
      </c>
      <c r="R189" s="52">
        <f t="shared" si="53"/>
        <v>11606955820.824001</v>
      </c>
      <c r="S189" s="52">
        <f t="shared" si="53"/>
        <v>17990365847251.98</v>
      </c>
      <c r="T189" s="53">
        <f t="shared" si="53"/>
        <v>20260138981028.859</v>
      </c>
      <c r="U189" s="57">
        <f>SUM(U190:U193)</f>
        <v>3309128024299</v>
      </c>
      <c r="V189" s="57">
        <f>SUM(V190:V193)</f>
        <v>0</v>
      </c>
      <c r="W189" s="57">
        <f>SUM(W190:W193)</f>
        <v>22395918366856</v>
      </c>
      <c r="X189" s="62">
        <f>SUM(X190:X193)</f>
        <v>25705046391155</v>
      </c>
      <c r="Y189" s="91"/>
    </row>
    <row r="190" spans="1:25" x14ac:dyDescent="0.3">
      <c r="A190" s="92"/>
      <c r="B190" s="93"/>
      <c r="C190" s="97" t="s">
        <v>372</v>
      </c>
      <c r="D190" s="98" t="s">
        <v>373</v>
      </c>
      <c r="E190" s="42">
        <v>212412470214</v>
      </c>
      <c r="F190" s="43">
        <v>3731140006</v>
      </c>
      <c r="G190" s="43">
        <v>6468380211524</v>
      </c>
      <c r="H190" s="43">
        <v>6684523821744</v>
      </c>
      <c r="I190" s="44"/>
      <c r="J190" s="45"/>
      <c r="K190" s="45"/>
      <c r="L190" s="46">
        <f>I190+J190+K190</f>
        <v>0</v>
      </c>
      <c r="M190" s="42">
        <f t="shared" si="9"/>
        <v>212412470214</v>
      </c>
      <c r="N190" s="43">
        <f t="shared" si="9"/>
        <v>3731140006</v>
      </c>
      <c r="O190" s="43">
        <f t="shared" si="54"/>
        <v>6468380211524</v>
      </c>
      <c r="P190" s="43">
        <f t="shared" si="55"/>
        <v>6684523821744</v>
      </c>
      <c r="Q190" s="44">
        <f t="shared" si="53"/>
        <v>231954417473.68802</v>
      </c>
      <c r="R190" s="45">
        <f t="shared" si="53"/>
        <v>4074404886.5520005</v>
      </c>
      <c r="S190" s="45">
        <f t="shared" si="53"/>
        <v>7063471190984.209</v>
      </c>
      <c r="T190" s="46">
        <f t="shared" si="53"/>
        <v>7299500013344.4482</v>
      </c>
      <c r="U190" s="43">
        <v>245489819882</v>
      </c>
      <c r="V190" s="43"/>
      <c r="W190" s="43">
        <v>10319740829267</v>
      </c>
      <c r="X190" s="48">
        <f>U190+V190+W190</f>
        <v>10565230649149</v>
      </c>
      <c r="Y190" s="96"/>
    </row>
    <row r="191" spans="1:25" x14ac:dyDescent="0.3">
      <c r="A191" s="92"/>
      <c r="B191" s="93"/>
      <c r="C191" s="97" t="s">
        <v>374</v>
      </c>
      <c r="D191" s="98" t="s">
        <v>525</v>
      </c>
      <c r="E191" s="42">
        <v>881519000000</v>
      </c>
      <c r="F191" s="43"/>
      <c r="G191" s="43">
        <v>1660174329245</v>
      </c>
      <c r="H191" s="43">
        <v>2541693329245</v>
      </c>
      <c r="I191" s="44">
        <v>160000000000</v>
      </c>
      <c r="J191" s="45"/>
      <c r="K191" s="45">
        <v>40000000000</v>
      </c>
      <c r="L191" s="46">
        <f>I191+J191+K191</f>
        <v>200000000000</v>
      </c>
      <c r="M191" s="42">
        <f t="shared" si="9"/>
        <v>1041519000000</v>
      </c>
      <c r="N191" s="43">
        <f t="shared" si="9"/>
        <v>0</v>
      </c>
      <c r="O191" s="43">
        <f t="shared" si="54"/>
        <v>1700174329245</v>
      </c>
      <c r="P191" s="43">
        <f t="shared" si="55"/>
        <v>2741693329245</v>
      </c>
      <c r="Q191" s="44">
        <f t="shared" si="53"/>
        <v>1137338748000</v>
      </c>
      <c r="R191" s="45">
        <f t="shared" si="53"/>
        <v>0</v>
      </c>
      <c r="S191" s="45">
        <f t="shared" si="53"/>
        <v>1856590367535.54</v>
      </c>
      <c r="T191" s="46">
        <f t="shared" si="53"/>
        <v>2993929115535.54</v>
      </c>
      <c r="U191" s="43">
        <v>1980082630600</v>
      </c>
      <c r="V191" s="43"/>
      <c r="W191" s="43">
        <v>2376887833325</v>
      </c>
      <c r="X191" s="48">
        <f>U191+V191+W191</f>
        <v>4356970463925</v>
      </c>
    </row>
    <row r="192" spans="1:25" x14ac:dyDescent="0.3">
      <c r="A192" s="92"/>
      <c r="B192" s="93"/>
      <c r="C192" s="97" t="s">
        <v>376</v>
      </c>
      <c r="D192" s="98" t="s">
        <v>377</v>
      </c>
      <c r="E192" s="42">
        <v>14120185167</v>
      </c>
      <c r="F192" s="43">
        <v>9568491</v>
      </c>
      <c r="G192" s="43">
        <v>34464775047</v>
      </c>
      <c r="H192" s="43">
        <v>48594528705</v>
      </c>
      <c r="I192" s="44"/>
      <c r="J192" s="45"/>
      <c r="K192" s="45"/>
      <c r="L192" s="46">
        <f>I192+J192+K192</f>
        <v>0</v>
      </c>
      <c r="M192" s="42">
        <f t="shared" si="9"/>
        <v>14120185167</v>
      </c>
      <c r="N192" s="43">
        <f t="shared" si="9"/>
        <v>9568491</v>
      </c>
      <c r="O192" s="43">
        <f t="shared" si="54"/>
        <v>34464775047</v>
      </c>
      <c r="P192" s="43">
        <f t="shared" si="55"/>
        <v>48594528705</v>
      </c>
      <c r="Q192" s="44">
        <f t="shared" si="53"/>
        <v>15419242202.364</v>
      </c>
      <c r="R192" s="45">
        <f t="shared" si="53"/>
        <v>10448792.172</v>
      </c>
      <c r="S192" s="45">
        <f t="shared" si="53"/>
        <v>37635534351.324005</v>
      </c>
      <c r="T192" s="46">
        <f t="shared" si="53"/>
        <v>53065225345.860001</v>
      </c>
      <c r="U192" s="43">
        <v>17012047067</v>
      </c>
      <c r="V192" s="43"/>
      <c r="W192" s="43">
        <v>38743301150</v>
      </c>
      <c r="X192" s="48">
        <f>U192+V192+W192</f>
        <v>55755348217</v>
      </c>
    </row>
    <row r="193" spans="1:25" ht="16.2" thickBot="1" x14ac:dyDescent="0.35">
      <c r="A193" s="87"/>
      <c r="B193" s="88"/>
      <c r="C193" s="89" t="s">
        <v>395</v>
      </c>
      <c r="D193" s="108" t="s">
        <v>396</v>
      </c>
      <c r="E193" s="42">
        <v>778866090000</v>
      </c>
      <c r="F193" s="43">
        <v>6888371925</v>
      </c>
      <c r="G193" s="43">
        <v>7768674683499</v>
      </c>
      <c r="H193" s="43">
        <v>8554429145424</v>
      </c>
      <c r="I193" s="44">
        <v>21000000000</v>
      </c>
      <c r="J193" s="45"/>
      <c r="K193" s="45">
        <v>503000000000</v>
      </c>
      <c r="L193" s="46">
        <f>I193+J193+K193</f>
        <v>524000000000</v>
      </c>
      <c r="M193" s="42">
        <f t="shared" ref="M193:N201" si="65">E193+I193</f>
        <v>799866090000</v>
      </c>
      <c r="N193" s="43">
        <f t="shared" si="65"/>
        <v>6888371925</v>
      </c>
      <c r="O193" s="43">
        <f t="shared" si="54"/>
        <v>8271674683499</v>
      </c>
      <c r="P193" s="43">
        <f t="shared" si="55"/>
        <v>9078429145424</v>
      </c>
      <c r="Q193" s="44">
        <f t="shared" si="53"/>
        <v>873453770280.00012</v>
      </c>
      <c r="R193" s="45">
        <f t="shared" si="53"/>
        <v>7522102142.1000004</v>
      </c>
      <c r="S193" s="45">
        <f t="shared" si="53"/>
        <v>9032668754380.9082</v>
      </c>
      <c r="T193" s="46">
        <f t="shared" si="53"/>
        <v>9913644626803.0078</v>
      </c>
      <c r="U193" s="43">
        <v>1066543526750</v>
      </c>
      <c r="V193" s="43"/>
      <c r="W193" s="43">
        <v>9660546403114</v>
      </c>
      <c r="X193" s="48">
        <f>U193+V193+W193</f>
        <v>10727089929864</v>
      </c>
    </row>
    <row r="194" spans="1:25" s="96" customFormat="1" x14ac:dyDescent="0.3">
      <c r="A194" s="92" t="s">
        <v>378</v>
      </c>
      <c r="B194" s="93" t="s">
        <v>526</v>
      </c>
      <c r="C194" s="94"/>
      <c r="D194" s="95"/>
      <c r="E194" s="57">
        <f t="shared" ref="E194:P194" si="66">SUM(E195)</f>
        <v>114794000000</v>
      </c>
      <c r="F194" s="57">
        <f t="shared" si="66"/>
        <v>35602626</v>
      </c>
      <c r="G194" s="57">
        <f t="shared" si="66"/>
        <v>29000000000</v>
      </c>
      <c r="H194" s="57">
        <f t="shared" si="66"/>
        <v>143829602626</v>
      </c>
      <c r="I194" s="58">
        <f t="shared" si="66"/>
        <v>0</v>
      </c>
      <c r="J194" s="59">
        <f t="shared" si="66"/>
        <v>0</v>
      </c>
      <c r="K194" s="59">
        <f t="shared" si="66"/>
        <v>0</v>
      </c>
      <c r="L194" s="60">
        <f t="shared" si="66"/>
        <v>0</v>
      </c>
      <c r="M194" s="61">
        <f t="shared" si="66"/>
        <v>114794000000</v>
      </c>
      <c r="N194" s="57">
        <f t="shared" si="66"/>
        <v>35602626</v>
      </c>
      <c r="O194" s="57">
        <f t="shared" si="66"/>
        <v>29000000000</v>
      </c>
      <c r="P194" s="57">
        <f t="shared" si="66"/>
        <v>143829602626</v>
      </c>
      <c r="Q194" s="51">
        <f t="shared" si="53"/>
        <v>125355048000.00002</v>
      </c>
      <c r="R194" s="52">
        <f t="shared" si="53"/>
        <v>38878067.592</v>
      </c>
      <c r="S194" s="52">
        <f t="shared" si="53"/>
        <v>31668000000.000004</v>
      </c>
      <c r="T194" s="53">
        <f t="shared" si="53"/>
        <v>157061926067.59201</v>
      </c>
      <c r="U194" s="57">
        <f>SUM(U195)</f>
        <v>149047000000</v>
      </c>
      <c r="V194" s="57">
        <f>SUM(V195)</f>
        <v>0</v>
      </c>
      <c r="W194" s="57">
        <f>SUM(W195)</f>
        <v>36538191002</v>
      </c>
      <c r="X194" s="62">
        <f>SUM(X195)</f>
        <v>185585191002</v>
      </c>
      <c r="Y194" s="91"/>
    </row>
    <row r="195" spans="1:25" ht="16.2" thickBot="1" x14ac:dyDescent="0.35">
      <c r="A195" s="87"/>
      <c r="B195" s="88"/>
      <c r="C195" s="89" t="s">
        <v>380</v>
      </c>
      <c r="D195" s="90" t="s">
        <v>381</v>
      </c>
      <c r="E195" s="42">
        <v>114794000000</v>
      </c>
      <c r="F195" s="43">
        <v>35602626</v>
      </c>
      <c r="G195" s="43">
        <v>29000000000</v>
      </c>
      <c r="H195" s="43">
        <v>143829602626</v>
      </c>
      <c r="I195" s="44"/>
      <c r="J195" s="45"/>
      <c r="K195" s="45"/>
      <c r="L195" s="46">
        <f>I195+J195+K195</f>
        <v>0</v>
      </c>
      <c r="M195" s="42">
        <f t="shared" si="65"/>
        <v>114794000000</v>
      </c>
      <c r="N195" s="43">
        <f t="shared" si="65"/>
        <v>35602626</v>
      </c>
      <c r="O195" s="43">
        <f t="shared" si="54"/>
        <v>29000000000</v>
      </c>
      <c r="P195" s="43">
        <f t="shared" si="55"/>
        <v>143829602626</v>
      </c>
      <c r="Q195" s="44">
        <f t="shared" si="53"/>
        <v>125355048000.00002</v>
      </c>
      <c r="R195" s="45">
        <f t="shared" si="53"/>
        <v>38878067.592</v>
      </c>
      <c r="S195" s="45">
        <f t="shared" si="53"/>
        <v>31668000000.000004</v>
      </c>
      <c r="T195" s="46">
        <f t="shared" ref="T195:T201" si="67">P195*1.092</f>
        <v>157061926067.59201</v>
      </c>
      <c r="U195" s="43">
        <v>149047000000</v>
      </c>
      <c r="V195" s="43"/>
      <c r="W195" s="43">
        <v>36538191002</v>
      </c>
      <c r="X195" s="48">
        <f>U195+V195+W195</f>
        <v>185585191002</v>
      </c>
      <c r="Y195" s="96"/>
    </row>
    <row r="196" spans="1:25" s="96" customFormat="1" x14ac:dyDescent="0.3">
      <c r="A196" s="92" t="s">
        <v>382</v>
      </c>
      <c r="B196" s="93" t="s">
        <v>527</v>
      </c>
      <c r="C196" s="94"/>
      <c r="D196" s="95"/>
      <c r="E196" s="57">
        <f t="shared" ref="E196:P196" si="68">SUM(E197)</f>
        <v>54718743554</v>
      </c>
      <c r="F196" s="57">
        <f t="shared" si="68"/>
        <v>335880238</v>
      </c>
      <c r="G196" s="57">
        <f t="shared" si="68"/>
        <v>891709127023</v>
      </c>
      <c r="H196" s="57">
        <f t="shared" si="68"/>
        <v>946763750815</v>
      </c>
      <c r="I196" s="58">
        <f t="shared" si="68"/>
        <v>0</v>
      </c>
      <c r="J196" s="59">
        <f t="shared" si="68"/>
        <v>0</v>
      </c>
      <c r="K196" s="59">
        <f t="shared" si="68"/>
        <v>0</v>
      </c>
      <c r="L196" s="60">
        <f t="shared" si="68"/>
        <v>0</v>
      </c>
      <c r="M196" s="61">
        <f t="shared" si="68"/>
        <v>54718743554</v>
      </c>
      <c r="N196" s="57">
        <f t="shared" si="68"/>
        <v>335880238</v>
      </c>
      <c r="O196" s="57">
        <f t="shared" si="68"/>
        <v>891709127023</v>
      </c>
      <c r="P196" s="57">
        <f t="shared" si="68"/>
        <v>946763750815</v>
      </c>
      <c r="Q196" s="51">
        <f t="shared" ref="Q196:S201" si="69">M196*1.092</f>
        <v>59752867960.968002</v>
      </c>
      <c r="R196" s="52">
        <f t="shared" si="69"/>
        <v>366781219.89600003</v>
      </c>
      <c r="S196" s="52">
        <f t="shared" si="69"/>
        <v>973746366709.11609</v>
      </c>
      <c r="T196" s="53">
        <f t="shared" si="67"/>
        <v>1033866015889.9801</v>
      </c>
      <c r="U196" s="57">
        <f>SUM(U197)</f>
        <v>61547885666</v>
      </c>
      <c r="V196" s="57">
        <f>SUM(V197)</f>
        <v>0</v>
      </c>
      <c r="W196" s="57">
        <f>SUM(W197)</f>
        <v>1250992260657</v>
      </c>
      <c r="X196" s="62">
        <f>SUM(X197)</f>
        <v>1312540146323</v>
      </c>
      <c r="Y196" s="91"/>
    </row>
    <row r="197" spans="1:25" ht="16.2" thickBot="1" x14ac:dyDescent="0.35">
      <c r="A197" s="87"/>
      <c r="B197" s="88"/>
      <c r="C197" s="89" t="s">
        <v>384</v>
      </c>
      <c r="D197" s="90" t="s">
        <v>385</v>
      </c>
      <c r="E197" s="42">
        <v>54718743554</v>
      </c>
      <c r="F197" s="43">
        <v>335880238</v>
      </c>
      <c r="G197" s="43">
        <v>891709127023</v>
      </c>
      <c r="H197" s="43">
        <v>946763750815</v>
      </c>
      <c r="I197" s="44"/>
      <c r="J197" s="45"/>
      <c r="K197" s="45"/>
      <c r="L197" s="46">
        <f>I197+J197+K197</f>
        <v>0</v>
      </c>
      <c r="M197" s="42">
        <f t="shared" si="65"/>
        <v>54718743554</v>
      </c>
      <c r="N197" s="43">
        <f>F197+J197</f>
        <v>335880238</v>
      </c>
      <c r="O197" s="43">
        <f>K197+G197</f>
        <v>891709127023</v>
      </c>
      <c r="P197" s="43">
        <f>H197+L197</f>
        <v>946763750815</v>
      </c>
      <c r="Q197" s="44">
        <f t="shared" si="69"/>
        <v>59752867960.968002</v>
      </c>
      <c r="R197" s="45">
        <f t="shared" si="69"/>
        <v>366781219.89600003</v>
      </c>
      <c r="S197" s="45">
        <f t="shared" si="69"/>
        <v>973746366709.11609</v>
      </c>
      <c r="T197" s="46">
        <f t="shared" si="67"/>
        <v>1033866015889.9801</v>
      </c>
      <c r="U197" s="43">
        <v>61547885666</v>
      </c>
      <c r="V197" s="43"/>
      <c r="W197" s="43">
        <v>1250992260657</v>
      </c>
      <c r="X197" s="48">
        <f>U197+V197+W197</f>
        <v>1312540146323</v>
      </c>
      <c r="Y197" s="96"/>
    </row>
    <row r="198" spans="1:25" s="96" customFormat="1" x14ac:dyDescent="0.3">
      <c r="A198" s="92" t="s">
        <v>386</v>
      </c>
      <c r="B198" s="93" t="s">
        <v>528</v>
      </c>
      <c r="C198" s="94"/>
      <c r="D198" s="95"/>
      <c r="E198" s="57">
        <f t="shared" ref="E198:P198" si="70">SUM(E199:E201)</f>
        <v>472213944563</v>
      </c>
      <c r="F198" s="57">
        <f t="shared" si="70"/>
        <v>0</v>
      </c>
      <c r="G198" s="57">
        <f t="shared" si="70"/>
        <v>249063806801</v>
      </c>
      <c r="H198" s="57">
        <f t="shared" si="70"/>
        <v>721277751364</v>
      </c>
      <c r="I198" s="58">
        <f t="shared" si="70"/>
        <v>10000000000</v>
      </c>
      <c r="J198" s="59">
        <f t="shared" si="70"/>
        <v>0</v>
      </c>
      <c r="K198" s="59">
        <f t="shared" si="70"/>
        <v>0</v>
      </c>
      <c r="L198" s="60">
        <f t="shared" si="70"/>
        <v>10000000000</v>
      </c>
      <c r="M198" s="61">
        <f t="shared" si="70"/>
        <v>482213944563</v>
      </c>
      <c r="N198" s="57">
        <f t="shared" si="70"/>
        <v>0</v>
      </c>
      <c r="O198" s="57">
        <f t="shared" si="70"/>
        <v>249063806801</v>
      </c>
      <c r="P198" s="57">
        <f t="shared" si="70"/>
        <v>731277751364</v>
      </c>
      <c r="Q198" s="51">
        <f t="shared" si="69"/>
        <v>526577627462.79602</v>
      </c>
      <c r="R198" s="52">
        <f t="shared" si="69"/>
        <v>0</v>
      </c>
      <c r="S198" s="52">
        <f t="shared" si="69"/>
        <v>271977677026.69202</v>
      </c>
      <c r="T198" s="53">
        <f t="shared" si="67"/>
        <v>798555304489.48804</v>
      </c>
      <c r="U198" s="57">
        <f>SUM(U199:U201)</f>
        <v>577961000000</v>
      </c>
      <c r="V198" s="57">
        <f>SUM(V199:V201)</f>
        <v>0</v>
      </c>
      <c r="W198" s="57">
        <f>SUM(W199:W201)</f>
        <v>265912069162</v>
      </c>
      <c r="X198" s="62">
        <f>SUM(X199:X201)</f>
        <v>843873069162</v>
      </c>
      <c r="Y198" s="91"/>
    </row>
    <row r="199" spans="1:25" x14ac:dyDescent="0.3">
      <c r="A199" s="92"/>
      <c r="B199" s="93"/>
      <c r="C199" s="97" t="s">
        <v>388</v>
      </c>
      <c r="D199" s="98" t="s">
        <v>389</v>
      </c>
      <c r="E199" s="42">
        <v>380544544563</v>
      </c>
      <c r="F199" s="43"/>
      <c r="G199" s="43">
        <v>177667270465</v>
      </c>
      <c r="H199" s="43">
        <v>558211815028</v>
      </c>
      <c r="I199" s="44">
        <v>10000000000</v>
      </c>
      <c r="J199" s="45"/>
      <c r="K199" s="45"/>
      <c r="L199" s="46">
        <f>I199+J199+K199</f>
        <v>10000000000</v>
      </c>
      <c r="M199" s="42">
        <f t="shared" si="65"/>
        <v>390544544563</v>
      </c>
      <c r="N199" s="43">
        <f>F199+J199</f>
        <v>0</v>
      </c>
      <c r="O199" s="43">
        <f>K199+G199</f>
        <v>177667270465</v>
      </c>
      <c r="P199" s="43">
        <f>H199+L199</f>
        <v>568211815028</v>
      </c>
      <c r="Q199" s="44">
        <f t="shared" si="69"/>
        <v>426474642662.79602</v>
      </c>
      <c r="R199" s="45">
        <f t="shared" si="69"/>
        <v>0</v>
      </c>
      <c r="S199" s="45">
        <f t="shared" si="69"/>
        <v>194012659347.78003</v>
      </c>
      <c r="T199" s="46">
        <f t="shared" si="67"/>
        <v>620487302010.57605</v>
      </c>
      <c r="U199" s="43">
        <v>475574000000</v>
      </c>
      <c r="V199" s="43"/>
      <c r="W199" s="43">
        <v>189517775282</v>
      </c>
      <c r="X199" s="48">
        <f>U199+V199+W199</f>
        <v>665091775282</v>
      </c>
      <c r="Y199" s="96"/>
    </row>
    <row r="200" spans="1:25" ht="29.4" x14ac:dyDescent="0.3">
      <c r="A200" s="92"/>
      <c r="B200" s="93"/>
      <c r="C200" s="97" t="s">
        <v>529</v>
      </c>
      <c r="D200" s="105" t="s">
        <v>530</v>
      </c>
      <c r="E200" s="42">
        <v>2000000000</v>
      </c>
      <c r="F200" s="43"/>
      <c r="G200" s="43"/>
      <c r="H200" s="43">
        <v>2000000000</v>
      </c>
      <c r="I200" s="44"/>
      <c r="J200" s="45"/>
      <c r="K200" s="45"/>
      <c r="L200" s="46">
        <f>I200+J200+K200</f>
        <v>0</v>
      </c>
      <c r="M200" s="42">
        <f t="shared" si="65"/>
        <v>2000000000</v>
      </c>
      <c r="N200" s="43">
        <f>F200+J200</f>
        <v>0</v>
      </c>
      <c r="O200" s="43">
        <f>K200+G200</f>
        <v>0</v>
      </c>
      <c r="P200" s="43">
        <f>H200+L200</f>
        <v>2000000000</v>
      </c>
      <c r="Q200" s="44">
        <f t="shared" si="69"/>
        <v>2184000000</v>
      </c>
      <c r="R200" s="45">
        <f t="shared" si="69"/>
        <v>0</v>
      </c>
      <c r="S200" s="45">
        <f t="shared" si="69"/>
        <v>0</v>
      </c>
      <c r="T200" s="46">
        <f t="shared" si="67"/>
        <v>2184000000</v>
      </c>
      <c r="U200" s="43"/>
      <c r="V200" s="43"/>
      <c r="W200" s="43"/>
      <c r="X200" s="48">
        <f>U200+V200+W200</f>
        <v>0</v>
      </c>
    </row>
    <row r="201" spans="1:25" ht="30" thickBot="1" x14ac:dyDescent="0.35">
      <c r="A201" s="87"/>
      <c r="B201" s="88"/>
      <c r="C201" s="89" t="s">
        <v>390</v>
      </c>
      <c r="D201" s="90" t="s">
        <v>531</v>
      </c>
      <c r="E201" s="77">
        <v>89669400000</v>
      </c>
      <c r="F201" s="78"/>
      <c r="G201" s="78">
        <v>71396536336</v>
      </c>
      <c r="H201" s="78">
        <v>161065936336</v>
      </c>
      <c r="I201" s="79"/>
      <c r="J201" s="80"/>
      <c r="K201" s="80"/>
      <c r="L201" s="81">
        <f>I201+J201+K201</f>
        <v>0</v>
      </c>
      <c r="M201" s="77">
        <f t="shared" si="65"/>
        <v>89669400000</v>
      </c>
      <c r="N201" s="78">
        <f>F201+J201</f>
        <v>0</v>
      </c>
      <c r="O201" s="78">
        <f>K201+G201</f>
        <v>71396536336</v>
      </c>
      <c r="P201" s="78">
        <f>H201+L201</f>
        <v>161065936336</v>
      </c>
      <c r="Q201" s="79">
        <f t="shared" si="69"/>
        <v>97918984800</v>
      </c>
      <c r="R201" s="80">
        <f t="shared" si="69"/>
        <v>0</v>
      </c>
      <c r="S201" s="80">
        <f t="shared" si="69"/>
        <v>77965017678.912003</v>
      </c>
      <c r="T201" s="81">
        <f t="shared" si="67"/>
        <v>175884002478.91202</v>
      </c>
      <c r="U201" s="78">
        <v>102387000000</v>
      </c>
      <c r="V201" s="78"/>
      <c r="W201" s="78">
        <v>76394293880</v>
      </c>
      <c r="X201" s="82">
        <f>U201+V201+W201</f>
        <v>178781293880</v>
      </c>
    </row>
    <row r="205" spans="1:25" x14ac:dyDescent="0.3">
      <c r="Q205" s="91"/>
      <c r="R205" s="91"/>
      <c r="S205" s="91"/>
      <c r="T205" s="91"/>
      <c r="U205" s="91"/>
      <c r="V205" s="91"/>
      <c r="W205" s="91"/>
      <c r="X205" s="91"/>
    </row>
    <row r="206" spans="1:25" x14ac:dyDescent="0.3">
      <c r="Q206" s="91"/>
      <c r="R206" s="91"/>
      <c r="S206" s="91"/>
      <c r="T206" s="91"/>
      <c r="U206" s="91"/>
      <c r="V206" s="91"/>
      <c r="W206" s="91"/>
      <c r="X206" s="91"/>
    </row>
    <row r="207" spans="1:25" x14ac:dyDescent="0.3">
      <c r="Q207" s="91"/>
      <c r="R207" s="91"/>
      <c r="S207" s="91"/>
      <c r="T207" s="91"/>
      <c r="U207" s="91"/>
      <c r="V207" s="91"/>
      <c r="W207" s="91"/>
      <c r="X207" s="91"/>
    </row>
    <row r="208" spans="1:25" x14ac:dyDescent="0.3">
      <c r="Q208" s="91"/>
      <c r="R208" s="91"/>
      <c r="S208" s="91"/>
      <c r="T208" s="91"/>
      <c r="U208" s="91"/>
      <c r="V208" s="91"/>
      <c r="W208" s="91"/>
      <c r="X208" s="91"/>
    </row>
  </sheetData>
  <mergeCells count="10">
    <mergeCell ref="M1:P1"/>
    <mergeCell ref="Q1:T1"/>
    <mergeCell ref="U1:X1"/>
    <mergeCell ref="A3:D3"/>
    <mergeCell ref="A1:A2"/>
    <mergeCell ref="B1:B2"/>
    <mergeCell ref="C1:C2"/>
    <mergeCell ref="D1:D2"/>
    <mergeCell ref="E1:H1"/>
    <mergeCell ref="I1:L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1AEA2-A95C-4448-9924-57E950A59C28}">
  <dimension ref="A1:M41"/>
  <sheetViews>
    <sheetView workbookViewId="0">
      <selection activeCell="F9" sqref="F9"/>
    </sheetView>
  </sheetViews>
  <sheetFormatPr baseColWidth="10" defaultRowHeight="15.6" x14ac:dyDescent="0.3"/>
  <cols>
    <col min="1" max="1" width="4.5" customWidth="1"/>
    <col min="2" max="2" width="5.19921875" customWidth="1"/>
    <col min="3" max="3" width="103.59765625" customWidth="1"/>
    <col min="4" max="4" width="5.19921875" customWidth="1"/>
  </cols>
  <sheetData>
    <row r="1" spans="1:13" ht="16.2" thickBot="1" x14ac:dyDescent="0.35">
      <c r="A1" s="91"/>
      <c r="B1" s="91"/>
      <c r="C1" s="91"/>
      <c r="D1" s="91"/>
      <c r="E1" s="91"/>
      <c r="F1" s="91"/>
      <c r="G1" s="91"/>
      <c r="H1" s="91"/>
      <c r="I1" s="91"/>
      <c r="J1" s="91"/>
      <c r="K1" s="91"/>
      <c r="L1" s="91"/>
      <c r="M1" s="91"/>
    </row>
    <row r="2" spans="1:13" ht="15" customHeight="1" x14ac:dyDescent="0.3">
      <c r="A2" s="91"/>
      <c r="B2" s="153"/>
      <c r="C2" s="154"/>
      <c r="D2" s="155"/>
      <c r="E2" s="91"/>
      <c r="F2" s="91"/>
      <c r="G2" s="91"/>
      <c r="H2" s="91"/>
      <c r="I2" s="91"/>
      <c r="J2" s="91"/>
      <c r="K2" s="91"/>
      <c r="L2" s="91"/>
      <c r="M2" s="91"/>
    </row>
    <row r="3" spans="1:13" ht="17.25" customHeight="1" thickBot="1" x14ac:dyDescent="0.35">
      <c r="A3" s="91"/>
      <c r="B3" s="156"/>
      <c r="C3" s="157" t="s">
        <v>534</v>
      </c>
      <c r="D3" s="158"/>
      <c r="E3" s="91"/>
      <c r="F3" s="91"/>
      <c r="G3" s="91"/>
      <c r="H3" s="91"/>
      <c r="I3" s="91"/>
      <c r="J3" s="91"/>
      <c r="K3" s="91"/>
      <c r="L3" s="91"/>
      <c r="M3" s="91"/>
    </row>
    <row r="4" spans="1:13" ht="10.5" customHeight="1" x14ac:dyDescent="0.3">
      <c r="A4" s="91"/>
      <c r="B4" s="156"/>
      <c r="C4" s="291" t="s">
        <v>538</v>
      </c>
      <c r="D4" s="158"/>
      <c r="E4" s="91"/>
      <c r="F4" s="91"/>
      <c r="G4" s="91"/>
      <c r="H4" s="91"/>
      <c r="I4" s="91"/>
      <c r="J4" s="91"/>
      <c r="K4" s="91"/>
      <c r="L4" s="91"/>
      <c r="M4" s="91"/>
    </row>
    <row r="5" spans="1:13" ht="10.5" customHeight="1" x14ac:dyDescent="0.3">
      <c r="A5" s="91"/>
      <c r="B5" s="156"/>
      <c r="C5" s="292"/>
      <c r="D5" s="158"/>
      <c r="E5" s="91"/>
      <c r="F5" s="91"/>
      <c r="G5" s="91"/>
      <c r="H5" s="91"/>
      <c r="I5" s="91"/>
      <c r="J5" s="91"/>
      <c r="K5" s="91"/>
      <c r="L5" s="91"/>
      <c r="M5" s="91"/>
    </row>
    <row r="6" spans="1:13" ht="10.5" customHeight="1" x14ac:dyDescent="0.3">
      <c r="A6" s="91"/>
      <c r="B6" s="156"/>
      <c r="C6" s="292"/>
      <c r="D6" s="158"/>
      <c r="E6" s="91"/>
      <c r="F6" s="91"/>
      <c r="G6" s="91"/>
      <c r="H6" s="91"/>
      <c r="I6" s="91"/>
      <c r="J6" s="91"/>
      <c r="K6" s="91"/>
      <c r="L6" s="91"/>
      <c r="M6" s="91"/>
    </row>
    <row r="7" spans="1:13" x14ac:dyDescent="0.3">
      <c r="A7" s="91"/>
      <c r="B7" s="156"/>
      <c r="C7" s="292"/>
      <c r="D7" s="158"/>
      <c r="E7" s="91"/>
      <c r="F7" s="91"/>
      <c r="G7" s="91"/>
      <c r="H7" s="91"/>
      <c r="I7" s="91"/>
      <c r="J7" s="91"/>
      <c r="K7" s="91"/>
      <c r="L7" s="91"/>
      <c r="M7" s="91"/>
    </row>
    <row r="8" spans="1:13" x14ac:dyDescent="0.3">
      <c r="A8" s="91"/>
      <c r="B8" s="156"/>
      <c r="C8" s="292"/>
      <c r="D8" s="158"/>
      <c r="E8" s="91"/>
      <c r="F8" s="91"/>
      <c r="G8" s="91"/>
      <c r="H8" s="91"/>
      <c r="I8" s="91"/>
      <c r="J8" s="91"/>
      <c r="K8" s="91"/>
      <c r="L8" s="91"/>
      <c r="M8" s="91"/>
    </row>
    <row r="9" spans="1:13" x14ac:dyDescent="0.3">
      <c r="A9" s="91"/>
      <c r="B9" s="156"/>
      <c r="C9" s="292"/>
      <c r="D9" s="158"/>
      <c r="E9" s="91"/>
      <c r="F9" s="91"/>
      <c r="G9" s="91"/>
      <c r="H9" s="91"/>
      <c r="I9" s="91"/>
      <c r="J9" s="91"/>
      <c r="K9" s="91"/>
      <c r="L9" s="91"/>
      <c r="M9" s="91"/>
    </row>
    <row r="10" spans="1:13" x14ac:dyDescent="0.3">
      <c r="A10" s="91"/>
      <c r="B10" s="156"/>
      <c r="C10" s="292"/>
      <c r="D10" s="158"/>
      <c r="E10" s="91"/>
      <c r="F10" s="91"/>
      <c r="G10" s="91"/>
      <c r="H10" s="91"/>
      <c r="I10" s="91"/>
      <c r="J10" s="91"/>
      <c r="K10" s="91"/>
      <c r="L10" s="91"/>
      <c r="M10" s="91"/>
    </row>
    <row r="11" spans="1:13" x14ac:dyDescent="0.3">
      <c r="A11" s="91"/>
      <c r="B11" s="156"/>
      <c r="C11" s="292"/>
      <c r="D11" s="158"/>
      <c r="E11" s="91"/>
      <c r="F11" s="91"/>
      <c r="G11" s="91"/>
      <c r="H11" s="91"/>
      <c r="I11" s="91"/>
      <c r="J11" s="91"/>
      <c r="K11" s="91"/>
      <c r="L11" s="91"/>
      <c r="M11" s="91"/>
    </row>
    <row r="12" spans="1:13" x14ac:dyDescent="0.3">
      <c r="A12" s="91"/>
      <c r="B12" s="156"/>
      <c r="C12" s="292"/>
      <c r="D12" s="158"/>
      <c r="E12" s="91"/>
      <c r="F12" s="91"/>
      <c r="G12" s="91"/>
      <c r="H12" s="91"/>
      <c r="I12" s="91"/>
      <c r="J12" s="91"/>
      <c r="K12" s="91"/>
      <c r="L12" s="91"/>
      <c r="M12" s="91"/>
    </row>
    <row r="13" spans="1:13" x14ac:dyDescent="0.3">
      <c r="A13" s="91"/>
      <c r="B13" s="156"/>
      <c r="C13" s="292"/>
      <c r="D13" s="158"/>
      <c r="E13" s="91"/>
      <c r="F13" s="91"/>
      <c r="G13" s="91"/>
      <c r="H13" s="91"/>
      <c r="I13" s="91"/>
      <c r="J13" s="91"/>
      <c r="K13" s="91"/>
      <c r="L13" s="91"/>
      <c r="M13" s="91"/>
    </row>
    <row r="14" spans="1:13" x14ac:dyDescent="0.3">
      <c r="A14" s="91"/>
      <c r="B14" s="156"/>
      <c r="C14" s="292"/>
      <c r="D14" s="158"/>
      <c r="E14" s="91"/>
      <c r="F14" s="91"/>
      <c r="G14" s="91"/>
      <c r="H14" s="91"/>
      <c r="I14" s="91"/>
      <c r="J14" s="91"/>
      <c r="K14" s="91"/>
      <c r="L14" s="91"/>
      <c r="M14" s="91"/>
    </row>
    <row r="15" spans="1:13" ht="21" customHeight="1" thickBot="1" x14ac:dyDescent="0.35">
      <c r="A15" s="91"/>
      <c r="B15" s="156"/>
      <c r="C15" s="293"/>
      <c r="D15" s="158"/>
      <c r="E15" s="91"/>
      <c r="F15" s="91"/>
      <c r="G15" s="91"/>
      <c r="H15" s="91"/>
      <c r="I15" s="91"/>
      <c r="J15" s="91"/>
      <c r="K15" s="91"/>
      <c r="L15" s="91"/>
      <c r="M15" s="91"/>
    </row>
    <row r="16" spans="1:13" ht="16.2" thickBot="1" x14ac:dyDescent="0.35">
      <c r="A16" s="91"/>
      <c r="B16" s="159"/>
      <c r="C16" s="160"/>
      <c r="D16" s="161"/>
      <c r="E16" s="91"/>
      <c r="F16" s="91"/>
      <c r="G16" s="91"/>
      <c r="H16" s="91"/>
      <c r="I16" s="91"/>
      <c r="J16" s="91"/>
      <c r="K16" s="91"/>
      <c r="L16" s="91"/>
      <c r="M16" s="91"/>
    </row>
    <row r="17" spans="1:13" x14ac:dyDescent="0.3">
      <c r="A17" s="91"/>
      <c r="B17" s="91"/>
      <c r="C17" s="91"/>
      <c r="D17" s="91"/>
      <c r="E17" s="91"/>
      <c r="F17" s="91"/>
      <c r="G17" s="91"/>
      <c r="H17" s="91"/>
      <c r="I17" s="91"/>
      <c r="J17" s="91"/>
      <c r="K17" s="91"/>
      <c r="L17" s="91"/>
      <c r="M17" s="91"/>
    </row>
    <row r="18" spans="1:13" x14ac:dyDescent="0.3">
      <c r="A18" s="91"/>
      <c r="B18" s="91"/>
      <c r="C18" s="91"/>
      <c r="D18" s="91"/>
      <c r="E18" s="91"/>
      <c r="F18" s="91"/>
      <c r="G18" s="91"/>
      <c r="H18" s="91"/>
      <c r="I18" s="91"/>
      <c r="J18" s="91"/>
      <c r="K18" s="91"/>
      <c r="L18" s="91"/>
      <c r="M18" s="91"/>
    </row>
    <row r="19" spans="1:13" x14ac:dyDescent="0.3">
      <c r="A19" s="91"/>
      <c r="B19" s="91"/>
      <c r="C19" s="91"/>
      <c r="D19" s="91"/>
      <c r="E19" s="91"/>
      <c r="F19" s="91"/>
      <c r="G19" s="91"/>
      <c r="H19" s="91"/>
      <c r="I19" s="91"/>
      <c r="J19" s="91"/>
      <c r="K19" s="91"/>
      <c r="L19" s="91"/>
      <c r="M19" s="91"/>
    </row>
    <row r="20" spans="1:13" x14ac:dyDescent="0.3">
      <c r="A20" s="91"/>
      <c r="B20" s="91"/>
      <c r="C20" s="91"/>
      <c r="D20" s="91"/>
      <c r="E20" s="91"/>
      <c r="F20" s="91"/>
      <c r="G20" s="91"/>
      <c r="H20" s="91"/>
      <c r="I20" s="91"/>
      <c r="J20" s="91"/>
      <c r="K20" s="91"/>
      <c r="L20" s="91"/>
      <c r="M20" s="91"/>
    </row>
    <row r="21" spans="1:13" x14ac:dyDescent="0.3">
      <c r="A21" s="91"/>
      <c r="B21" s="91"/>
      <c r="C21" s="91"/>
      <c r="D21" s="91"/>
      <c r="E21" s="91"/>
      <c r="F21" s="91"/>
      <c r="G21" s="91"/>
      <c r="H21" s="91"/>
      <c r="I21" s="91"/>
      <c r="J21" s="91"/>
      <c r="K21" s="91"/>
      <c r="L21" s="91"/>
      <c r="M21" s="91"/>
    </row>
    <row r="22" spans="1:13" x14ac:dyDescent="0.3">
      <c r="A22" s="91"/>
      <c r="B22" s="91"/>
      <c r="C22" s="91"/>
      <c r="D22" s="91"/>
      <c r="E22" s="91"/>
      <c r="F22" s="91"/>
      <c r="G22" s="91"/>
      <c r="H22" s="91"/>
      <c r="I22" s="91"/>
      <c r="J22" s="91"/>
      <c r="K22" s="91"/>
      <c r="L22" s="91"/>
      <c r="M22" s="91"/>
    </row>
    <row r="23" spans="1:13" x14ac:dyDescent="0.3">
      <c r="A23" s="91"/>
      <c r="B23" s="91"/>
      <c r="C23" s="91"/>
      <c r="D23" s="91"/>
      <c r="E23" s="91"/>
      <c r="F23" s="91"/>
      <c r="G23" s="91"/>
      <c r="H23" s="91"/>
      <c r="I23" s="91"/>
      <c r="J23" s="91"/>
      <c r="K23" s="91"/>
      <c r="L23" s="91"/>
      <c r="M23" s="91"/>
    </row>
    <row r="24" spans="1:13" x14ac:dyDescent="0.3">
      <c r="A24" s="91"/>
      <c r="B24" s="91"/>
      <c r="C24" s="91"/>
      <c r="D24" s="91"/>
      <c r="E24" s="91"/>
      <c r="F24" s="91"/>
      <c r="G24" s="91"/>
      <c r="H24" s="91"/>
      <c r="I24" s="91"/>
      <c r="J24" s="91"/>
      <c r="K24" s="91"/>
      <c r="L24" s="91"/>
      <c r="M24" s="91"/>
    </row>
    <row r="25" spans="1:13" x14ac:dyDescent="0.3">
      <c r="A25" s="91"/>
      <c r="B25" s="91"/>
      <c r="C25" s="91"/>
      <c r="D25" s="91"/>
      <c r="E25" s="91"/>
      <c r="F25" s="91"/>
      <c r="G25" s="91"/>
      <c r="H25" s="91"/>
      <c r="I25" s="91"/>
      <c r="J25" s="91"/>
      <c r="K25" s="91"/>
      <c r="L25" s="91"/>
      <c r="M25" s="91"/>
    </row>
    <row r="26" spans="1:13" x14ac:dyDescent="0.3">
      <c r="A26" s="91"/>
      <c r="B26" s="91"/>
      <c r="C26" s="91"/>
      <c r="D26" s="91"/>
      <c r="E26" s="91"/>
      <c r="F26" s="91"/>
      <c r="G26" s="91"/>
      <c r="H26" s="91"/>
      <c r="I26" s="91"/>
      <c r="J26" s="91"/>
      <c r="K26" s="91"/>
      <c r="L26" s="91"/>
      <c r="M26" s="91"/>
    </row>
    <row r="27" spans="1:13" x14ac:dyDescent="0.3">
      <c r="A27" s="91"/>
      <c r="B27" s="91"/>
      <c r="C27" s="91"/>
      <c r="D27" s="91"/>
      <c r="E27" s="91"/>
      <c r="F27" s="91"/>
      <c r="G27" s="91"/>
      <c r="H27" s="91"/>
      <c r="I27" s="91"/>
      <c r="J27" s="91"/>
      <c r="K27" s="91"/>
      <c r="L27" s="91"/>
      <c r="M27" s="91"/>
    </row>
    <row r="28" spans="1:13" x14ac:dyDescent="0.3">
      <c r="A28" s="91"/>
      <c r="B28" s="91"/>
      <c r="C28" s="91"/>
      <c r="D28" s="91"/>
      <c r="E28" s="91"/>
      <c r="F28" s="91"/>
      <c r="G28" s="91"/>
      <c r="H28" s="91"/>
      <c r="I28" s="91"/>
      <c r="J28" s="91"/>
      <c r="K28" s="91"/>
      <c r="L28" s="91"/>
      <c r="M28" s="91"/>
    </row>
    <row r="29" spans="1:13" x14ac:dyDescent="0.3">
      <c r="A29" s="91"/>
      <c r="B29" s="91"/>
      <c r="C29" s="91"/>
      <c r="D29" s="91"/>
      <c r="E29" s="91"/>
      <c r="F29" s="91"/>
      <c r="G29" s="91"/>
      <c r="H29" s="91"/>
      <c r="I29" s="91"/>
      <c r="J29" s="91"/>
      <c r="K29" s="91"/>
      <c r="L29" s="91"/>
      <c r="M29" s="91"/>
    </row>
    <row r="30" spans="1:13" x14ac:dyDescent="0.3">
      <c r="A30" s="91"/>
      <c r="B30" s="91"/>
      <c r="C30" s="91"/>
      <c r="D30" s="91"/>
      <c r="E30" s="91"/>
      <c r="F30" s="91"/>
      <c r="G30" s="91"/>
      <c r="H30" s="91"/>
      <c r="I30" s="91"/>
      <c r="J30" s="91"/>
      <c r="K30" s="91"/>
      <c r="L30" s="91"/>
      <c r="M30" s="91"/>
    </row>
    <row r="31" spans="1:13" x14ac:dyDescent="0.3">
      <c r="A31" s="91"/>
      <c r="B31" s="91"/>
      <c r="C31" s="91"/>
      <c r="D31" s="91"/>
      <c r="E31" s="91"/>
      <c r="F31" s="91"/>
      <c r="G31" s="91"/>
      <c r="H31" s="91"/>
      <c r="I31" s="91"/>
      <c r="J31" s="91"/>
      <c r="K31" s="91"/>
      <c r="L31" s="91"/>
      <c r="M31" s="91"/>
    </row>
    <row r="32" spans="1:13" x14ac:dyDescent="0.3">
      <c r="A32" s="91"/>
      <c r="B32" s="91"/>
      <c r="C32" s="91"/>
      <c r="D32" s="91"/>
      <c r="E32" s="91"/>
      <c r="F32" s="91"/>
      <c r="G32" s="91"/>
      <c r="H32" s="91"/>
      <c r="I32" s="91"/>
      <c r="J32" s="91"/>
      <c r="K32" s="91"/>
      <c r="L32" s="91"/>
      <c r="M32" s="91"/>
    </row>
    <row r="33" spans="1:13" x14ac:dyDescent="0.3">
      <c r="A33" s="91"/>
      <c r="B33" s="91"/>
      <c r="C33" s="91"/>
      <c r="D33" s="91"/>
      <c r="E33" s="91"/>
      <c r="F33" s="91"/>
      <c r="G33" s="91"/>
      <c r="H33" s="91"/>
      <c r="I33" s="91"/>
      <c r="J33" s="91"/>
      <c r="K33" s="91"/>
      <c r="L33" s="91"/>
      <c r="M33" s="91"/>
    </row>
    <row r="34" spans="1:13" x14ac:dyDescent="0.3">
      <c r="A34" s="91"/>
      <c r="B34" s="91"/>
      <c r="C34" s="91"/>
      <c r="D34" s="91"/>
      <c r="E34" s="91"/>
      <c r="F34" s="91"/>
      <c r="G34" s="91"/>
      <c r="H34" s="91"/>
      <c r="I34" s="91"/>
      <c r="J34" s="91"/>
      <c r="K34" s="91"/>
      <c r="L34" s="91"/>
      <c r="M34" s="91"/>
    </row>
    <row r="35" spans="1:13" x14ac:dyDescent="0.3">
      <c r="A35" s="91"/>
      <c r="B35" s="91"/>
      <c r="C35" s="91"/>
      <c r="D35" s="91"/>
      <c r="E35" s="91"/>
      <c r="F35" s="91"/>
      <c r="G35" s="91"/>
      <c r="H35" s="91"/>
      <c r="I35" s="91"/>
      <c r="J35" s="91"/>
      <c r="K35" s="91"/>
      <c r="L35" s="91"/>
      <c r="M35" s="91"/>
    </row>
    <row r="36" spans="1:13" x14ac:dyDescent="0.3">
      <c r="A36" s="91"/>
      <c r="B36" s="91"/>
      <c r="C36" s="91"/>
      <c r="D36" s="91"/>
      <c r="E36" s="91"/>
      <c r="F36" s="91"/>
      <c r="G36" s="91"/>
      <c r="H36" s="91"/>
      <c r="I36" s="91"/>
      <c r="J36" s="91"/>
      <c r="K36" s="91"/>
      <c r="L36" s="91"/>
      <c r="M36" s="91"/>
    </row>
    <row r="37" spans="1:13" x14ac:dyDescent="0.3">
      <c r="A37" s="91"/>
      <c r="B37" s="91"/>
      <c r="C37" s="91"/>
      <c r="D37" s="91"/>
      <c r="E37" s="91"/>
      <c r="F37" s="91"/>
      <c r="G37" s="91"/>
      <c r="H37" s="91"/>
      <c r="I37" s="91"/>
      <c r="J37" s="91"/>
      <c r="K37" s="91"/>
      <c r="L37" s="91"/>
      <c r="M37" s="91"/>
    </row>
    <row r="38" spans="1:13" x14ac:dyDescent="0.3">
      <c r="A38" s="91"/>
      <c r="B38" s="91"/>
      <c r="C38" s="91"/>
      <c r="D38" s="91"/>
      <c r="E38" s="91"/>
      <c r="F38" s="91"/>
      <c r="G38" s="91"/>
      <c r="H38" s="91"/>
      <c r="I38" s="91"/>
      <c r="J38" s="91"/>
      <c r="K38" s="91"/>
      <c r="L38" s="91"/>
      <c r="M38" s="91"/>
    </row>
    <row r="39" spans="1:13" x14ac:dyDescent="0.3">
      <c r="A39" s="91"/>
      <c r="B39" s="91"/>
      <c r="C39" s="91"/>
      <c r="D39" s="91"/>
      <c r="E39" s="91"/>
      <c r="F39" s="91"/>
      <c r="G39" s="91"/>
      <c r="H39" s="91"/>
      <c r="I39" s="91"/>
      <c r="J39" s="91"/>
      <c r="K39" s="91"/>
      <c r="L39" s="91"/>
      <c r="M39" s="91"/>
    </row>
    <row r="40" spans="1:13" x14ac:dyDescent="0.3">
      <c r="A40" s="91"/>
      <c r="B40" s="91"/>
      <c r="C40" s="91"/>
      <c r="D40" s="91"/>
      <c r="E40" s="91"/>
      <c r="F40" s="91"/>
      <c r="G40" s="91"/>
      <c r="H40" s="91"/>
      <c r="I40" s="91"/>
      <c r="J40" s="91"/>
      <c r="K40" s="91"/>
      <c r="L40" s="91"/>
      <c r="M40" s="91"/>
    </row>
    <row r="41" spans="1:13" x14ac:dyDescent="0.3">
      <c r="A41" s="91"/>
      <c r="B41" s="91"/>
      <c r="C41" s="91"/>
      <c r="D41" s="91"/>
      <c r="E41" s="91"/>
      <c r="F41" s="91"/>
      <c r="G41" s="91"/>
      <c r="H41" s="91"/>
      <c r="I41" s="91"/>
      <c r="J41" s="91"/>
      <c r="K41" s="91"/>
      <c r="L41" s="91"/>
      <c r="M41" s="91"/>
    </row>
  </sheetData>
  <mergeCells count="1">
    <mergeCell ref="C4:C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3D89A-EB52-468C-B240-CBB9492FE0F7}">
  <dimension ref="A1:P200"/>
  <sheetViews>
    <sheetView zoomScale="80" zoomScaleNormal="80" workbookViewId="0">
      <pane xSplit="4" ySplit="1" topLeftCell="E169" activePane="bottomRight" state="frozen"/>
      <selection pane="topRight" activeCell="E1" sqref="E1"/>
      <selection pane="bottomLeft" activeCell="A2" sqref="A2"/>
      <selection pane="bottomRight" activeCell="B4" sqref="B4:D198"/>
    </sheetView>
  </sheetViews>
  <sheetFormatPr baseColWidth="10" defaultRowHeight="15.6" x14ac:dyDescent="0.3"/>
  <cols>
    <col min="1" max="1" width="8.3984375" style="56" customWidth="1"/>
    <col min="2" max="2" width="22.5" style="74" customWidth="1"/>
    <col min="3" max="3" width="11.5" style="75" customWidth="1"/>
    <col min="4" max="4" width="57" style="76" customWidth="1"/>
    <col min="5" max="5" width="24.09765625" customWidth="1"/>
    <col min="6" max="6" width="23.8984375" customWidth="1"/>
    <col min="7" max="7" width="23.19921875" customWidth="1"/>
    <col min="8" max="8" width="23.3984375" customWidth="1"/>
    <col min="9" max="9" width="26.09765625" customWidth="1"/>
    <col min="10" max="10" width="23.5" customWidth="1"/>
    <col min="11" max="11" width="23.19921875" customWidth="1"/>
    <col min="12" max="14" width="24" customWidth="1"/>
    <col min="15" max="15" width="21.69921875" customWidth="1"/>
    <col min="16" max="16" width="21.3984375" style="176" customWidth="1"/>
  </cols>
  <sheetData>
    <row r="1" spans="1:16" ht="33" customHeight="1" thickBot="1" x14ac:dyDescent="0.35">
      <c r="A1" s="301" t="s">
        <v>0</v>
      </c>
      <c r="B1" s="301" t="s">
        <v>1</v>
      </c>
      <c r="C1" s="301" t="s">
        <v>2</v>
      </c>
      <c r="D1" s="301" t="s">
        <v>3</v>
      </c>
      <c r="E1" s="268" t="s">
        <v>7</v>
      </c>
      <c r="F1" s="269"/>
      <c r="G1" s="269"/>
      <c r="H1" s="300"/>
      <c r="I1" s="271" t="s">
        <v>532</v>
      </c>
      <c r="J1" s="272"/>
      <c r="K1" s="272"/>
      <c r="L1" s="273"/>
      <c r="M1" s="297" t="s">
        <v>533</v>
      </c>
      <c r="N1" s="298"/>
      <c r="O1" s="298"/>
      <c r="P1" s="299"/>
    </row>
    <row r="2" spans="1:16" ht="16.2" thickBot="1" x14ac:dyDescent="0.35">
      <c r="A2" s="302"/>
      <c r="B2" s="302"/>
      <c r="C2" s="302"/>
      <c r="D2" s="302"/>
      <c r="E2" s="12" t="s">
        <v>9</v>
      </c>
      <c r="F2" s="3" t="s">
        <v>10</v>
      </c>
      <c r="G2" s="3" t="s">
        <v>13</v>
      </c>
      <c r="H2" s="172" t="s">
        <v>14</v>
      </c>
      <c r="I2" s="138" t="s">
        <v>9</v>
      </c>
      <c r="J2" s="138" t="s">
        <v>10</v>
      </c>
      <c r="K2" s="138" t="s">
        <v>13</v>
      </c>
      <c r="L2" s="138" t="s">
        <v>14</v>
      </c>
      <c r="M2" s="147" t="s">
        <v>9</v>
      </c>
      <c r="N2" s="147" t="s">
        <v>10</v>
      </c>
      <c r="O2" s="147" t="s">
        <v>13</v>
      </c>
      <c r="P2" s="147" t="s">
        <v>14</v>
      </c>
    </row>
    <row r="3" spans="1:16" ht="16.2" thickBot="1" x14ac:dyDescent="0.35">
      <c r="A3" s="294" t="s">
        <v>14</v>
      </c>
      <c r="B3" s="295"/>
      <c r="C3" s="295"/>
      <c r="D3" s="296"/>
      <c r="E3" s="128">
        <f>SUM(E4+E6+E13+E17+E21+E25+E29+E35+E44+E46+E59+E66+E73+E80+E89+E96+E105+E111+E113+E118+E122+E156+E161+E167+E172+E178+E180+E183+E187+E189+E191+E194+E200)</f>
        <v>284810586613634.19</v>
      </c>
      <c r="F3" s="128">
        <f t="shared" ref="F3:H3" si="0">SUM(F4+F6+F13+F17+F21+F25+F29+F35+F44+F46+F59+F66+F73+F80+F89+F96+F105+F111+F113+F118+F122+F156+F161+F167+F172+F178+F180+F183+F187+F189+F191+F194+F200)</f>
        <v>85719814836251.219</v>
      </c>
      <c r="G3" s="128">
        <f t="shared" si="0"/>
        <v>90905889043316.25</v>
      </c>
      <c r="H3" s="260">
        <f t="shared" si="0"/>
        <v>461436290493201.63</v>
      </c>
      <c r="I3" s="151">
        <f t="shared" ref="I3:O3" si="1">SUM(I4+I6+I13+I17+I21+I25+I29+I35+I44+I46+I59+I66+I73+I80+I89+I96+I105+I111+I113+I118+I122+I156+I161+I167+I172+I178+I180+I183+I187+I189+I191+I194)</f>
        <v>265119536594799</v>
      </c>
      <c r="J3" s="151">
        <f t="shared" si="1"/>
        <v>94521245425669</v>
      </c>
      <c r="K3" s="151">
        <f t="shared" si="1"/>
        <v>94575047806596</v>
      </c>
      <c r="L3" s="151">
        <f t="shared" si="1"/>
        <v>454215829827064</v>
      </c>
      <c r="M3" s="197">
        <f t="shared" si="1"/>
        <v>307423677347934</v>
      </c>
      <c r="N3" s="197">
        <f t="shared" si="1"/>
        <v>94521847301683</v>
      </c>
      <c r="O3" s="197">
        <f t="shared" si="1"/>
        <v>99725473574572</v>
      </c>
      <c r="P3" s="197">
        <v>502596833224189</v>
      </c>
    </row>
    <row r="4" spans="1:16" x14ac:dyDescent="0.3">
      <c r="A4" s="27" t="s">
        <v>15</v>
      </c>
      <c r="B4" s="28" t="s">
        <v>16</v>
      </c>
      <c r="C4" s="29"/>
      <c r="D4" s="30"/>
      <c r="E4" s="120">
        <f>SUM(E5)</f>
        <v>825742008000.00012</v>
      </c>
      <c r="F4" s="121">
        <f t="shared" ref="F4:H4" si="2">SUM(F5)</f>
        <v>4988871742.7639999</v>
      </c>
      <c r="G4" s="121">
        <f t="shared" si="2"/>
        <v>301956264227.43604</v>
      </c>
      <c r="H4" s="121">
        <f t="shared" si="2"/>
        <v>1132687143970.2002</v>
      </c>
      <c r="I4" s="152">
        <f t="shared" ref="I4:P4" si="3">SUM(I5)</f>
        <v>901360000000</v>
      </c>
      <c r="J4" s="257">
        <f t="shared" si="3"/>
        <v>1106000000</v>
      </c>
      <c r="K4" s="257">
        <f t="shared" si="3"/>
        <v>153000000000</v>
      </c>
      <c r="L4" s="257">
        <f t="shared" si="3"/>
        <v>1055466000000</v>
      </c>
      <c r="M4" s="170">
        <f t="shared" si="3"/>
        <v>938360000000</v>
      </c>
      <c r="N4" s="256">
        <f t="shared" si="3"/>
        <v>1106000000</v>
      </c>
      <c r="O4" s="256">
        <f t="shared" si="3"/>
        <v>263000000000</v>
      </c>
      <c r="P4" s="261">
        <f t="shared" si="3"/>
        <v>1202466000000</v>
      </c>
    </row>
    <row r="5" spans="1:16" ht="16.2" thickBot="1" x14ac:dyDescent="0.35">
      <c r="A5" s="38"/>
      <c r="B5" s="39"/>
      <c r="C5" s="40" t="s">
        <v>17</v>
      </c>
      <c r="D5" s="41" t="s">
        <v>18</v>
      </c>
      <c r="E5" s="129">
        <f>'PGN 2023 C2023'!Q5</f>
        <v>825742008000.00012</v>
      </c>
      <c r="F5" s="130">
        <f>'PGN 2023 C2023'!R5</f>
        <v>4988871742.7639999</v>
      </c>
      <c r="G5" s="130">
        <f>'PGN 2023 C2023'!S5</f>
        <v>301956264227.43604</v>
      </c>
      <c r="H5" s="130">
        <f>'PGN 2023 C2023'!T5</f>
        <v>1132687143970.2002</v>
      </c>
      <c r="I5" s="142">
        <v>901360000000</v>
      </c>
      <c r="J5" s="143">
        <v>1106000000</v>
      </c>
      <c r="K5" s="143">
        <v>153000000000</v>
      </c>
      <c r="L5" s="143">
        <v>1055466000000</v>
      </c>
      <c r="M5" s="144">
        <f>'Gastos - Entidades'!K4</f>
        <v>938360000000</v>
      </c>
      <c r="N5" s="171">
        <f>'Gastos - Entidades'!L4</f>
        <v>1106000000</v>
      </c>
      <c r="O5" s="171">
        <f>'Gastos - Entidades'!M4</f>
        <v>263000000000</v>
      </c>
      <c r="P5" s="262">
        <f>'Gastos - Entidades'!N4</f>
        <v>1202466000000</v>
      </c>
    </row>
    <row r="6" spans="1:16" s="56" customFormat="1" ht="36" customHeight="1" x14ac:dyDescent="0.3">
      <c r="A6" s="27" t="s">
        <v>19</v>
      </c>
      <c r="B6" s="28" t="s">
        <v>20</v>
      </c>
      <c r="C6" s="49"/>
      <c r="D6" s="50"/>
      <c r="E6" s="124">
        <f>SUM(E7:E12)</f>
        <v>2058191772000</v>
      </c>
      <c r="F6" s="125">
        <f t="shared" ref="F6:H6" si="4">SUM(F7:F12)</f>
        <v>7505016464.3999996</v>
      </c>
      <c r="G6" s="125">
        <f t="shared" si="4"/>
        <v>529054328994.82806</v>
      </c>
      <c r="H6" s="125">
        <f t="shared" si="4"/>
        <v>2594751117459.2285</v>
      </c>
      <c r="I6" s="152">
        <f>SUM(I7:I12)</f>
        <v>2062003000000</v>
      </c>
      <c r="J6" s="257">
        <f t="shared" ref="J6:L6" si="5">SUM(J7:J12)</f>
        <v>0</v>
      </c>
      <c r="K6" s="257">
        <f t="shared" si="5"/>
        <v>462235986637</v>
      </c>
      <c r="L6" s="257">
        <f t="shared" si="5"/>
        <v>2524238986637</v>
      </c>
      <c r="M6" s="170">
        <f>SUM(M7:M12)</f>
        <v>2112003000000</v>
      </c>
      <c r="N6" s="256">
        <f t="shared" ref="N6:P6" si="6">SUM(N7:N12)</f>
        <v>0</v>
      </c>
      <c r="O6" s="256">
        <f t="shared" si="6"/>
        <v>522502036862</v>
      </c>
      <c r="P6" s="261">
        <f t="shared" si="6"/>
        <v>2634505036862</v>
      </c>
    </row>
    <row r="7" spans="1:16" x14ac:dyDescent="0.3">
      <c r="A7" s="38"/>
      <c r="B7" s="39"/>
      <c r="C7" s="40" t="s">
        <v>21</v>
      </c>
      <c r="D7" s="41" t="s">
        <v>22</v>
      </c>
      <c r="E7" s="122">
        <f>'PGN 2023 C2023'!Q7</f>
        <v>782699736000</v>
      </c>
      <c r="F7" s="123">
        <f>'PGN 2023 C2023'!R7</f>
        <v>655194572.75999999</v>
      </c>
      <c r="G7" s="123">
        <f>'PGN 2023 C2023'!S7</f>
        <v>199616348355.06003</v>
      </c>
      <c r="H7" s="123">
        <f>'PGN 2023 C2023'!T7</f>
        <v>982971278927.82007</v>
      </c>
      <c r="I7" s="142">
        <v>919052000000</v>
      </c>
      <c r="J7" s="143">
        <v>0</v>
      </c>
      <c r="K7" s="143">
        <v>248683124443</v>
      </c>
      <c r="L7" s="143">
        <v>1167735124443</v>
      </c>
      <c r="M7" s="144">
        <f>'Gastos - Entidades'!K5</f>
        <v>919052000000</v>
      </c>
      <c r="N7" s="171">
        <f>'Gastos - Entidades'!L5</f>
        <v>0</v>
      </c>
      <c r="O7" s="171">
        <f>'Gastos - Entidades'!M5</f>
        <v>259365174668</v>
      </c>
      <c r="P7" s="262">
        <f>'Gastos - Entidades'!N5</f>
        <v>1178417174668</v>
      </c>
    </row>
    <row r="8" spans="1:16" ht="29.4" x14ac:dyDescent="0.3">
      <c r="A8" s="38"/>
      <c r="B8" s="39"/>
      <c r="C8" s="40" t="s">
        <v>23</v>
      </c>
      <c r="D8" s="41" t="s">
        <v>24</v>
      </c>
      <c r="E8" s="122">
        <f>'PGN 2023 C2023'!Q8</f>
        <v>38427480000</v>
      </c>
      <c r="F8" s="123">
        <f>'PGN 2023 C2023'!R8</f>
        <v>19134913.98</v>
      </c>
      <c r="G8" s="123">
        <f>'PGN 2023 C2023'!S8</f>
        <v>118775966400.00002</v>
      </c>
      <c r="H8" s="123">
        <f>'PGN 2023 C2023'!T8</f>
        <v>157222581313.98001</v>
      </c>
      <c r="I8" s="142">
        <v>38988000000</v>
      </c>
      <c r="J8" s="143">
        <v>0</v>
      </c>
      <c r="K8" s="143">
        <v>104129291656</v>
      </c>
      <c r="L8" s="143">
        <v>143117291656</v>
      </c>
      <c r="M8" s="144">
        <f>'Gastos - Entidades'!K6</f>
        <v>38988000000</v>
      </c>
      <c r="N8" s="171">
        <f>'Gastos - Entidades'!L6</f>
        <v>0</v>
      </c>
      <c r="O8" s="171">
        <f>'Gastos - Entidades'!M6</f>
        <v>103713291656</v>
      </c>
      <c r="P8" s="262">
        <f>'Gastos - Entidades'!N6</f>
        <v>142701291656</v>
      </c>
    </row>
    <row r="9" spans="1:16" x14ac:dyDescent="0.3">
      <c r="A9" s="38"/>
      <c r="B9" s="39"/>
      <c r="C9" s="40" t="s">
        <v>25</v>
      </c>
      <c r="D9" s="41" t="s">
        <v>26</v>
      </c>
      <c r="E9" s="122">
        <f>'PGN 2023 C2023'!Q9</f>
        <v>875265300000.00012</v>
      </c>
      <c r="F9" s="123">
        <f>'PGN 2023 C2023'!R9</f>
        <v>6548991092.2800007</v>
      </c>
      <c r="G9" s="123">
        <f>'PGN 2023 C2023'!S9</f>
        <v>54823677039.768005</v>
      </c>
      <c r="H9" s="123">
        <f>'PGN 2023 C2023'!T9</f>
        <v>936637968132.0481</v>
      </c>
      <c r="I9" s="142">
        <v>704693000000</v>
      </c>
      <c r="J9" s="143">
        <v>0</v>
      </c>
      <c r="K9" s="143">
        <v>25586241893</v>
      </c>
      <c r="L9" s="143">
        <v>730279241893</v>
      </c>
      <c r="M9" s="144">
        <f>'Gastos - Entidades'!K7</f>
        <v>754693000000</v>
      </c>
      <c r="N9" s="171">
        <f>'Gastos - Entidades'!L7</f>
        <v>0</v>
      </c>
      <c r="O9" s="171">
        <f>'Gastos - Entidades'!M7</f>
        <v>25586241893</v>
      </c>
      <c r="P9" s="262">
        <f>'Gastos - Entidades'!N7</f>
        <v>780279241893</v>
      </c>
    </row>
    <row r="10" spans="1:16" x14ac:dyDescent="0.3">
      <c r="A10" s="38"/>
      <c r="B10" s="39"/>
      <c r="C10" s="40" t="s">
        <v>27</v>
      </c>
      <c r="D10" s="41" t="s">
        <v>28</v>
      </c>
      <c r="E10" s="122">
        <f>'PGN 2023 C2023'!Q10</f>
        <v>287270256000</v>
      </c>
      <c r="F10" s="123">
        <f>'PGN 2023 C2023'!R10</f>
        <v>180498532.03200001</v>
      </c>
      <c r="G10" s="123">
        <f>'PGN 2023 C2023'!S10</f>
        <v>2730000000</v>
      </c>
      <c r="H10" s="123">
        <f>'PGN 2023 C2023'!T10</f>
        <v>290180754532.03204</v>
      </c>
      <c r="I10" s="142">
        <v>318203000000</v>
      </c>
      <c r="J10" s="143">
        <v>0</v>
      </c>
      <c r="K10" s="143">
        <v>2116977856</v>
      </c>
      <c r="L10" s="143">
        <v>320319977856</v>
      </c>
      <c r="M10" s="144">
        <f>'Gastos - Entidades'!K8</f>
        <v>318203000000</v>
      </c>
      <c r="N10" s="171">
        <f>'Gastos - Entidades'!L8</f>
        <v>0</v>
      </c>
      <c r="O10" s="171">
        <f>'Gastos - Entidades'!M8</f>
        <v>2116977856</v>
      </c>
      <c r="P10" s="262">
        <f>'Gastos - Entidades'!N8</f>
        <v>320319977856</v>
      </c>
    </row>
    <row r="11" spans="1:16" x14ac:dyDescent="0.3">
      <c r="A11" s="38"/>
      <c r="B11" s="39"/>
      <c r="C11" s="40" t="s">
        <v>29</v>
      </c>
      <c r="D11" s="41" t="s">
        <v>30</v>
      </c>
      <c r="E11" s="122">
        <f>'PGN 2023 C2023'!Q11</f>
        <v>7348068000.000001</v>
      </c>
      <c r="F11" s="123">
        <f>'PGN 2023 C2023'!R11</f>
        <v>32356999.584000003</v>
      </c>
      <c r="G11" s="123">
        <f>'PGN 2023 C2023'!S11</f>
        <v>72072000000</v>
      </c>
      <c r="H11" s="123">
        <f>'PGN 2023 C2023'!T11</f>
        <v>79452424999.584</v>
      </c>
      <c r="I11" s="142">
        <v>11303000000</v>
      </c>
      <c r="J11" s="143">
        <v>0</v>
      </c>
      <c r="K11" s="143">
        <v>57248086775</v>
      </c>
      <c r="L11" s="143">
        <v>68551086775</v>
      </c>
      <c r="M11" s="144">
        <f>'Gastos - Entidades'!K9</f>
        <v>11303000000</v>
      </c>
      <c r="N11" s="171">
        <f>'Gastos - Entidades'!L9</f>
        <v>0</v>
      </c>
      <c r="O11" s="171">
        <f>'Gastos - Entidades'!M9</f>
        <v>57248086775</v>
      </c>
      <c r="P11" s="262">
        <f>'Gastos - Entidades'!N9</f>
        <v>68551086775</v>
      </c>
    </row>
    <row r="12" spans="1:16" ht="16.2" thickBot="1" x14ac:dyDescent="0.35">
      <c r="A12" s="38"/>
      <c r="B12" s="39"/>
      <c r="C12" s="40" t="s">
        <v>31</v>
      </c>
      <c r="D12" s="41" t="s">
        <v>32</v>
      </c>
      <c r="E12" s="129">
        <f>'PGN 2023 C2023'!Q12</f>
        <v>67180932000.000008</v>
      </c>
      <c r="F12" s="130">
        <f>'PGN 2023 C2023'!R12</f>
        <v>68840353.763999999</v>
      </c>
      <c r="G12" s="130">
        <f>'PGN 2023 C2023'!S12</f>
        <v>81036337200</v>
      </c>
      <c r="H12" s="130">
        <f>'PGN 2023 C2023'!T12</f>
        <v>148286109553.76401</v>
      </c>
      <c r="I12" s="142">
        <v>69764000000</v>
      </c>
      <c r="J12" s="143">
        <v>0</v>
      </c>
      <c r="K12" s="143">
        <v>24472264014</v>
      </c>
      <c r="L12" s="143">
        <v>94236264014</v>
      </c>
      <c r="M12" s="144">
        <f>'Gastos - Entidades'!K10</f>
        <v>69764000000</v>
      </c>
      <c r="N12" s="171">
        <f>'Gastos - Entidades'!L10</f>
        <v>0</v>
      </c>
      <c r="O12" s="171">
        <f>'Gastos - Entidades'!M10</f>
        <v>74472264014</v>
      </c>
      <c r="P12" s="262">
        <f>'Gastos - Entidades'!N10</f>
        <v>144236264014</v>
      </c>
    </row>
    <row r="13" spans="1:16" s="56" customFormat="1" x14ac:dyDescent="0.3">
      <c r="A13" s="27" t="s">
        <v>33</v>
      </c>
      <c r="B13" s="28" t="s">
        <v>34</v>
      </c>
      <c r="C13" s="49"/>
      <c r="D13" s="50"/>
      <c r="E13" s="124">
        <f>SUM(E14:E16)</f>
        <v>595895363083.02002</v>
      </c>
      <c r="F13" s="125">
        <f t="shared" ref="F13:P13" si="7">SUM(F14:F16)</f>
        <v>14382904692.156002</v>
      </c>
      <c r="G13" s="125">
        <f t="shared" si="7"/>
        <v>1563961602399.9241</v>
      </c>
      <c r="H13" s="125">
        <f t="shared" si="7"/>
        <v>2174239870175.1001</v>
      </c>
      <c r="I13" s="152">
        <f t="shared" si="7"/>
        <v>509877262781</v>
      </c>
      <c r="J13" s="257">
        <f t="shared" si="7"/>
        <v>0</v>
      </c>
      <c r="K13" s="257">
        <f t="shared" si="7"/>
        <v>1144883221579</v>
      </c>
      <c r="L13" s="257">
        <f t="shared" si="7"/>
        <v>1654760484360</v>
      </c>
      <c r="M13" s="170">
        <f t="shared" si="7"/>
        <v>539877262781</v>
      </c>
      <c r="N13" s="256">
        <f t="shared" si="7"/>
        <v>0</v>
      </c>
      <c r="O13" s="256">
        <f t="shared" si="7"/>
        <v>1144681221579</v>
      </c>
      <c r="P13" s="261">
        <f t="shared" si="7"/>
        <v>1684558484360</v>
      </c>
    </row>
    <row r="14" spans="1:16" x14ac:dyDescent="0.3">
      <c r="A14" s="38"/>
      <c r="B14" s="39"/>
      <c r="C14" s="40" t="s">
        <v>35</v>
      </c>
      <c r="D14" s="41" t="s">
        <v>36</v>
      </c>
      <c r="E14" s="122">
        <f>'PGN 2023 C2023'!Q14</f>
        <v>122295128749.24802</v>
      </c>
      <c r="F14" s="123">
        <f>'PGN 2023 C2023'!R14</f>
        <v>11615352135.660002</v>
      </c>
      <c r="G14" s="123">
        <f>'PGN 2023 C2023'!S14</f>
        <v>1474838568399.9241</v>
      </c>
      <c r="H14" s="123">
        <f>'PGN 2023 C2023'!T14</f>
        <v>1608749049284.832</v>
      </c>
      <c r="I14" s="142">
        <v>128808300000</v>
      </c>
      <c r="J14" s="143">
        <v>0</v>
      </c>
      <c r="K14" s="143">
        <v>1044305317205</v>
      </c>
      <c r="L14" s="143">
        <v>1173113617205</v>
      </c>
      <c r="M14" s="144">
        <f>'Gastos - Entidades'!K11</f>
        <v>128808300000</v>
      </c>
      <c r="N14" s="171">
        <f>'Gastos - Entidades'!L11</f>
        <v>0</v>
      </c>
      <c r="O14" s="171">
        <f>'Gastos - Entidades'!M11</f>
        <v>1044103317205</v>
      </c>
      <c r="P14" s="262">
        <f>'Gastos - Entidades'!N11</f>
        <v>1172911617205</v>
      </c>
    </row>
    <row r="15" spans="1:16" ht="29.4" x14ac:dyDescent="0.3">
      <c r="A15" s="38"/>
      <c r="B15" s="39"/>
      <c r="C15" s="40" t="s">
        <v>37</v>
      </c>
      <c r="D15" s="41" t="s">
        <v>38</v>
      </c>
      <c r="E15" s="122">
        <f>'PGN 2023 C2023'!Q15</f>
        <v>23949119693.772003</v>
      </c>
      <c r="F15" s="123">
        <f>'PGN 2023 C2023'!R15</f>
        <v>589870415.31599998</v>
      </c>
      <c r="G15" s="123">
        <f>'PGN 2023 C2023'!S15</f>
        <v>56369040000.000008</v>
      </c>
      <c r="H15" s="123">
        <f>'PGN 2023 C2023'!T15</f>
        <v>80908030109.088013</v>
      </c>
      <c r="I15" s="142">
        <v>25816000000</v>
      </c>
      <c r="J15" s="143">
        <v>0</v>
      </c>
      <c r="K15" s="143">
        <v>67545904374</v>
      </c>
      <c r="L15" s="143">
        <v>93361904374</v>
      </c>
      <c r="M15" s="144">
        <f>'Gastos - Entidades'!K12</f>
        <v>25816000000</v>
      </c>
      <c r="N15" s="171">
        <f>'Gastos - Entidades'!L12</f>
        <v>0</v>
      </c>
      <c r="O15" s="171">
        <f>'Gastos - Entidades'!M12</f>
        <v>67545904374</v>
      </c>
      <c r="P15" s="262">
        <f>'Gastos - Entidades'!N12</f>
        <v>93361904374</v>
      </c>
    </row>
    <row r="16" spans="1:16" ht="16.2" thickBot="1" x14ac:dyDescent="0.35">
      <c r="A16" s="63"/>
      <c r="B16" s="64"/>
      <c r="C16" s="65" t="s">
        <v>39</v>
      </c>
      <c r="D16" s="66" t="s">
        <v>40</v>
      </c>
      <c r="E16" s="129">
        <f>'PGN 2023 C2023'!Q16</f>
        <v>449651114640.00006</v>
      </c>
      <c r="F16" s="130">
        <f>'PGN 2023 C2023'!R16</f>
        <v>2177682141.1800003</v>
      </c>
      <c r="G16" s="130">
        <f>'PGN 2023 C2023'!S16</f>
        <v>32753994000.000004</v>
      </c>
      <c r="H16" s="130">
        <f>'PGN 2023 C2023'!T16</f>
        <v>484582790781.18005</v>
      </c>
      <c r="I16" s="142">
        <v>355252962781</v>
      </c>
      <c r="J16" s="143">
        <v>0</v>
      </c>
      <c r="K16" s="143">
        <v>33032000000</v>
      </c>
      <c r="L16" s="143">
        <v>388284962781</v>
      </c>
      <c r="M16" s="144">
        <f>'Gastos - Entidades'!K13</f>
        <v>385252962781</v>
      </c>
      <c r="N16" s="171">
        <f>'Gastos - Entidades'!L13</f>
        <v>0</v>
      </c>
      <c r="O16" s="171">
        <f>'Gastos - Entidades'!M13</f>
        <v>33032000000</v>
      </c>
      <c r="P16" s="262">
        <f>'Gastos - Entidades'!N13</f>
        <v>418284962781</v>
      </c>
    </row>
    <row r="17" spans="1:16" s="56" customFormat="1" x14ac:dyDescent="0.3">
      <c r="A17" s="38" t="s">
        <v>41</v>
      </c>
      <c r="B17" s="39" t="s">
        <v>42</v>
      </c>
      <c r="C17" s="40"/>
      <c r="D17" s="67"/>
      <c r="E17" s="124">
        <f>SUM(E18:E20)</f>
        <v>235647048000</v>
      </c>
      <c r="F17" s="125">
        <f t="shared" ref="F17:P17" si="8">SUM(F18:F20)</f>
        <v>0</v>
      </c>
      <c r="G17" s="125">
        <f t="shared" si="8"/>
        <v>875272553237.62805</v>
      </c>
      <c r="H17" s="125">
        <f t="shared" si="8"/>
        <v>1110919601237.6279</v>
      </c>
      <c r="I17" s="152">
        <f t="shared" si="8"/>
        <v>246994000000</v>
      </c>
      <c r="J17" s="257">
        <f t="shared" si="8"/>
        <v>0</v>
      </c>
      <c r="K17" s="257">
        <f t="shared" si="8"/>
        <v>1382232285328</v>
      </c>
      <c r="L17" s="257">
        <f t="shared" si="8"/>
        <v>1629226285328</v>
      </c>
      <c r="M17" s="170">
        <f t="shared" si="8"/>
        <v>246994000000</v>
      </c>
      <c r="N17" s="256">
        <f t="shared" si="8"/>
        <v>0</v>
      </c>
      <c r="O17" s="256">
        <f t="shared" si="8"/>
        <v>1382232285328</v>
      </c>
      <c r="P17" s="261">
        <f t="shared" si="8"/>
        <v>1629226285328</v>
      </c>
    </row>
    <row r="18" spans="1:16" x14ac:dyDescent="0.3">
      <c r="A18" s="38"/>
      <c r="B18" s="39"/>
      <c r="C18" s="40" t="s">
        <v>43</v>
      </c>
      <c r="D18" s="41" t="s">
        <v>44</v>
      </c>
      <c r="E18" s="122">
        <f>'PGN 2023 C2023'!Q18</f>
        <v>131967108000.00002</v>
      </c>
      <c r="F18" s="123">
        <f>'PGN 2023 C2023'!R18</f>
        <v>0</v>
      </c>
      <c r="G18" s="123">
        <f>'PGN 2023 C2023'!S18</f>
        <v>273596797088.16003</v>
      </c>
      <c r="H18" s="123">
        <f>'PGN 2023 C2023'!T18</f>
        <v>405563905088.16003</v>
      </c>
      <c r="I18" s="142">
        <v>135419000000</v>
      </c>
      <c r="J18" s="143">
        <v>0</v>
      </c>
      <c r="K18" s="143">
        <v>408409048337</v>
      </c>
      <c r="L18" s="143">
        <v>543828048337</v>
      </c>
      <c r="M18" s="144">
        <f>'Gastos - Entidades'!K14</f>
        <v>135419000000</v>
      </c>
      <c r="N18" s="171">
        <f>'Gastos - Entidades'!L14</f>
        <v>0</v>
      </c>
      <c r="O18" s="171">
        <f>'Gastos - Entidades'!M14</f>
        <v>489409048337</v>
      </c>
      <c r="P18" s="262">
        <f>'Gastos - Entidades'!N14</f>
        <v>624828048337</v>
      </c>
    </row>
    <row r="19" spans="1:16" x14ac:dyDescent="0.3">
      <c r="A19" s="38"/>
      <c r="B19" s="39"/>
      <c r="C19" s="40" t="s">
        <v>45</v>
      </c>
      <c r="D19" s="41" t="s">
        <v>46</v>
      </c>
      <c r="E19" s="122">
        <f>'PGN 2023 C2023'!Q19</f>
        <v>3182088000</v>
      </c>
      <c r="F19" s="123">
        <f>'PGN 2023 C2023'!R19</f>
        <v>0</v>
      </c>
      <c r="G19" s="123">
        <f>'PGN 2023 C2023'!S19</f>
        <v>26361972000.000004</v>
      </c>
      <c r="H19" s="123">
        <f>'PGN 2023 C2023'!T19</f>
        <v>29544060000.000004</v>
      </c>
      <c r="I19" s="142">
        <v>1061000000</v>
      </c>
      <c r="J19" s="143">
        <v>0</v>
      </c>
      <c r="K19" s="143">
        <v>25000000000</v>
      </c>
      <c r="L19" s="143">
        <v>26061000000</v>
      </c>
      <c r="M19" s="144">
        <f>'Gastos - Entidades'!K15</f>
        <v>1061000000</v>
      </c>
      <c r="N19" s="171">
        <f>'Gastos - Entidades'!L15</f>
        <v>0</v>
      </c>
      <c r="O19" s="171">
        <f>'Gastos - Entidades'!M15</f>
        <v>25000000000</v>
      </c>
      <c r="P19" s="262">
        <f>'Gastos - Entidades'!N15</f>
        <v>26061000000</v>
      </c>
    </row>
    <row r="20" spans="1:16" ht="16.2" thickBot="1" x14ac:dyDescent="0.35">
      <c r="A20" s="38"/>
      <c r="B20" s="39"/>
      <c r="C20" s="40" t="s">
        <v>47</v>
      </c>
      <c r="D20" s="41" t="s">
        <v>48</v>
      </c>
      <c r="E20" s="129">
        <f>'PGN 2023 C2023'!Q20</f>
        <v>100497852000</v>
      </c>
      <c r="F20" s="130">
        <f>'PGN 2023 C2023'!R20</f>
        <v>0</v>
      </c>
      <c r="G20" s="130">
        <f>'PGN 2023 C2023'!S20</f>
        <v>575313784149.46802</v>
      </c>
      <c r="H20" s="130">
        <f>'PGN 2023 C2023'!T20</f>
        <v>675811636149.46802</v>
      </c>
      <c r="I20" s="142">
        <v>110514000000</v>
      </c>
      <c r="J20" s="143">
        <v>0</v>
      </c>
      <c r="K20" s="143">
        <v>948823236991</v>
      </c>
      <c r="L20" s="143">
        <v>1059337236991</v>
      </c>
      <c r="M20" s="144">
        <f>'Gastos - Entidades'!K16</f>
        <v>110514000000</v>
      </c>
      <c r="N20" s="171">
        <f>'Gastos - Entidades'!L16</f>
        <v>0</v>
      </c>
      <c r="O20" s="171">
        <f>'Gastos - Entidades'!M16</f>
        <v>867823236991</v>
      </c>
      <c r="P20" s="262">
        <f>'Gastos - Entidades'!N16</f>
        <v>978337236991</v>
      </c>
    </row>
    <row r="21" spans="1:16" s="56" customFormat="1" x14ac:dyDescent="0.3">
      <c r="A21" s="27" t="s">
        <v>49</v>
      </c>
      <c r="B21" s="28" t="s">
        <v>50</v>
      </c>
      <c r="C21" s="49"/>
      <c r="D21" s="50"/>
      <c r="E21" s="124">
        <f>SUM(E22:E24)</f>
        <v>197960867752.284</v>
      </c>
      <c r="F21" s="125">
        <f t="shared" ref="F21:H21" si="9">SUM(F22:F24)</f>
        <v>319161678.10800004</v>
      </c>
      <c r="G21" s="125">
        <f t="shared" si="9"/>
        <v>429134473431.30005</v>
      </c>
      <c r="H21" s="125">
        <f t="shared" si="9"/>
        <v>627414502861.69202</v>
      </c>
      <c r="I21" s="152">
        <f>SUM(I22:I24)</f>
        <v>206877002583</v>
      </c>
      <c r="J21" s="257">
        <f>SUM(J22:J24)</f>
        <v>0</v>
      </c>
      <c r="K21" s="257">
        <f>SUM(K22:K24)</f>
        <v>373620740303</v>
      </c>
      <c r="L21" s="257">
        <f>SUM(L22:L24)</f>
        <v>580497742886</v>
      </c>
      <c r="M21" s="170">
        <f t="shared" ref="M21:P21" si="10">SUM(M22:M24)</f>
        <v>206877002583</v>
      </c>
      <c r="N21" s="256">
        <f t="shared" si="10"/>
        <v>0</v>
      </c>
      <c r="O21" s="256">
        <f t="shared" si="10"/>
        <v>373620740303</v>
      </c>
      <c r="P21" s="261">
        <f t="shared" si="10"/>
        <v>580497742886</v>
      </c>
    </row>
    <row r="22" spans="1:16" x14ac:dyDescent="0.3">
      <c r="A22" s="38"/>
      <c r="B22" s="39"/>
      <c r="C22" s="40" t="s">
        <v>51</v>
      </c>
      <c r="D22" s="41" t="s">
        <v>52</v>
      </c>
      <c r="E22" s="122">
        <f>'PGN 2023 C2023'!Q22</f>
        <v>31595849408.760002</v>
      </c>
      <c r="F22" s="123">
        <f>'PGN 2023 C2023'!R22</f>
        <v>0</v>
      </c>
      <c r="G22" s="123">
        <f>'PGN 2023 C2023'!S22</f>
        <v>21624381927.876003</v>
      </c>
      <c r="H22" s="123">
        <f>'PGN 2023 C2023'!T22</f>
        <v>53220231336.636002</v>
      </c>
      <c r="I22" s="142">
        <v>33771723785</v>
      </c>
      <c r="J22" s="143">
        <v>0</v>
      </c>
      <c r="K22" s="143">
        <v>16760427248</v>
      </c>
      <c r="L22" s="143">
        <v>50532151033</v>
      </c>
      <c r="M22" s="144">
        <f>'Gastos - Entidades'!K17</f>
        <v>33771723785</v>
      </c>
      <c r="N22" s="171">
        <f>'Gastos - Entidades'!L17</f>
        <v>0</v>
      </c>
      <c r="O22" s="171">
        <f>'Gastos - Entidades'!M17</f>
        <v>16760427248</v>
      </c>
      <c r="P22" s="262">
        <f>'Gastos - Entidades'!N17</f>
        <v>50532151033</v>
      </c>
    </row>
    <row r="23" spans="1:16" x14ac:dyDescent="0.3">
      <c r="A23" s="38"/>
      <c r="B23" s="39"/>
      <c r="C23" s="40" t="s">
        <v>53</v>
      </c>
      <c r="D23" s="41" t="s">
        <v>54</v>
      </c>
      <c r="E23" s="122">
        <f>'PGN 2023 C2023'!Q23</f>
        <v>132534099746.412</v>
      </c>
      <c r="F23" s="123">
        <f>'PGN 2023 C2023'!R23</f>
        <v>58904281.800000004</v>
      </c>
      <c r="G23" s="123">
        <f>'PGN 2023 C2023'!S23</f>
        <v>297614249488.92004</v>
      </c>
      <c r="H23" s="123">
        <f>'PGN 2023 C2023'!T23</f>
        <v>430207253517.13202</v>
      </c>
      <c r="I23" s="142">
        <v>138722970617</v>
      </c>
      <c r="J23" s="143">
        <v>0</v>
      </c>
      <c r="K23" s="143">
        <v>252589818675</v>
      </c>
      <c r="L23" s="143">
        <v>391312789292</v>
      </c>
      <c r="M23" s="144">
        <f>'Gastos - Entidades'!K18</f>
        <v>138722970617</v>
      </c>
      <c r="N23" s="171">
        <f>'Gastos - Entidades'!L18</f>
        <v>0</v>
      </c>
      <c r="O23" s="171">
        <f>'Gastos - Entidades'!M18</f>
        <v>252589818675</v>
      </c>
      <c r="P23" s="262">
        <f>'Gastos - Entidades'!N18</f>
        <v>391312789292</v>
      </c>
    </row>
    <row r="24" spans="1:16" ht="16.2" thickBot="1" x14ac:dyDescent="0.35">
      <c r="A24" s="63"/>
      <c r="B24" s="64"/>
      <c r="C24" s="65" t="s">
        <v>55</v>
      </c>
      <c r="D24" s="66" t="s">
        <v>56</v>
      </c>
      <c r="E24" s="129">
        <f>'PGN 2023 C2023'!Q183</f>
        <v>33830918597.112003</v>
      </c>
      <c r="F24" s="130">
        <f>'PGN 2023 C2023'!R183</f>
        <v>260257396.30800003</v>
      </c>
      <c r="G24" s="130">
        <f>'PGN 2023 C2023'!S183</f>
        <v>109895842014.50401</v>
      </c>
      <c r="H24" s="130">
        <f>'PGN 2023 C2023'!T183</f>
        <v>143987018007.92401</v>
      </c>
      <c r="I24" s="142">
        <v>34382308181</v>
      </c>
      <c r="J24" s="143">
        <v>0</v>
      </c>
      <c r="K24" s="143">
        <v>104270494380</v>
      </c>
      <c r="L24" s="143">
        <v>138652802561</v>
      </c>
      <c r="M24" s="144">
        <f>'Gastos - Entidades'!K19</f>
        <v>34382308181</v>
      </c>
      <c r="N24" s="171">
        <f>'Gastos - Entidades'!L19</f>
        <v>0</v>
      </c>
      <c r="O24" s="171">
        <f>'Gastos - Entidades'!M19</f>
        <v>104270494380</v>
      </c>
      <c r="P24" s="262">
        <f>'Gastos - Entidades'!N19</f>
        <v>138652802561</v>
      </c>
    </row>
    <row r="25" spans="1:16" s="56" customFormat="1" x14ac:dyDescent="0.3">
      <c r="A25" s="38" t="s">
        <v>57</v>
      </c>
      <c r="B25" s="39" t="s">
        <v>58</v>
      </c>
      <c r="C25" s="40"/>
      <c r="D25" s="67"/>
      <c r="E25" s="124">
        <f>SUM(E26:E28)</f>
        <v>1491911148000</v>
      </c>
      <c r="F25" s="125">
        <f t="shared" ref="F25:H25" si="11">SUM(F26:F28)</f>
        <v>4591755532.7280006</v>
      </c>
      <c r="G25" s="125">
        <f t="shared" si="11"/>
        <v>129283292212.62001</v>
      </c>
      <c r="H25" s="125">
        <f t="shared" si="11"/>
        <v>1625786195745.3481</v>
      </c>
      <c r="I25" s="152">
        <f>SUM(I26:I28)</f>
        <v>1659734000000</v>
      </c>
      <c r="J25" s="257">
        <f t="shared" ref="J25:P25" si="12">SUM(J26:J28)</f>
        <v>0</v>
      </c>
      <c r="K25" s="257">
        <f t="shared" si="12"/>
        <v>115949623725</v>
      </c>
      <c r="L25" s="257">
        <f t="shared" si="12"/>
        <v>1775683623725</v>
      </c>
      <c r="M25" s="170">
        <f t="shared" si="12"/>
        <v>1659734000000</v>
      </c>
      <c r="N25" s="256">
        <f t="shared" si="12"/>
        <v>0</v>
      </c>
      <c r="O25" s="256">
        <f t="shared" si="12"/>
        <v>115949623725</v>
      </c>
      <c r="P25" s="261">
        <f t="shared" si="12"/>
        <v>1775683623725</v>
      </c>
    </row>
    <row r="26" spans="1:16" x14ac:dyDescent="0.3">
      <c r="A26" s="38"/>
      <c r="B26" s="39"/>
      <c r="C26" s="40" t="s">
        <v>59</v>
      </c>
      <c r="D26" s="41" t="s">
        <v>60</v>
      </c>
      <c r="E26" s="122">
        <f>'PGN 2023 C2023'!Q25</f>
        <v>618011940000</v>
      </c>
      <c r="F26" s="123">
        <f>'PGN 2023 C2023'!R25</f>
        <v>548552020.38</v>
      </c>
      <c r="G26" s="123">
        <f>'PGN 2023 C2023'!S25</f>
        <v>0</v>
      </c>
      <c r="H26" s="123">
        <f>'PGN 2023 C2023'!T25</f>
        <v>618560492020.38</v>
      </c>
      <c r="I26" s="142">
        <v>703351000000</v>
      </c>
      <c r="J26" s="143">
        <v>0</v>
      </c>
      <c r="K26" s="143">
        <v>0</v>
      </c>
      <c r="L26" s="143">
        <v>703351000000</v>
      </c>
      <c r="M26" s="144">
        <f>'Gastos - Entidades'!K20</f>
        <v>703351000000</v>
      </c>
      <c r="N26" s="171">
        <f>'Gastos - Entidades'!L20</f>
        <v>0</v>
      </c>
      <c r="O26" s="171">
        <f>'Gastos - Entidades'!M20</f>
        <v>0</v>
      </c>
      <c r="P26" s="262">
        <f>'Gastos - Entidades'!N20</f>
        <v>703351000000</v>
      </c>
    </row>
    <row r="27" spans="1:16" x14ac:dyDescent="0.3">
      <c r="A27" s="38"/>
      <c r="B27" s="39"/>
      <c r="C27" s="40" t="s">
        <v>61</v>
      </c>
      <c r="D27" s="41" t="s">
        <v>62</v>
      </c>
      <c r="E27" s="122">
        <f>'PGN 2023 C2023'!Q26</f>
        <v>710065356000</v>
      </c>
      <c r="F27" s="123">
        <f>'PGN 2023 C2023'!R26</f>
        <v>3530209957.0920005</v>
      </c>
      <c r="G27" s="123">
        <f>'PGN 2023 C2023'!S26</f>
        <v>67006238745.264008</v>
      </c>
      <c r="H27" s="123">
        <f>'PGN 2023 C2023'!T26</f>
        <v>780601804702.35608</v>
      </c>
      <c r="I27" s="142">
        <v>790146000000</v>
      </c>
      <c r="J27" s="143">
        <v>0</v>
      </c>
      <c r="K27" s="143">
        <v>72353303177</v>
      </c>
      <c r="L27" s="143">
        <v>862499303177</v>
      </c>
      <c r="M27" s="144">
        <f>'Gastos - Entidades'!K21</f>
        <v>790146000000</v>
      </c>
      <c r="N27" s="171">
        <f>'Gastos - Entidades'!L21</f>
        <v>0</v>
      </c>
      <c r="O27" s="171">
        <f>'Gastos - Entidades'!M21</f>
        <v>72353303177</v>
      </c>
      <c r="P27" s="262">
        <f>'Gastos - Entidades'!N21</f>
        <v>862499303177</v>
      </c>
    </row>
    <row r="28" spans="1:16" ht="16.2" thickBot="1" x14ac:dyDescent="0.35">
      <c r="A28" s="63"/>
      <c r="B28" s="64"/>
      <c r="C28" s="65" t="s">
        <v>63</v>
      </c>
      <c r="D28" s="66" t="s">
        <v>64</v>
      </c>
      <c r="E28" s="129">
        <f>'PGN 2023 C2023'!Q27</f>
        <v>163833852000</v>
      </c>
      <c r="F28" s="130">
        <f>'PGN 2023 C2023'!R27</f>
        <v>512993555.25600004</v>
      </c>
      <c r="G28" s="130">
        <f>'PGN 2023 C2023'!S27</f>
        <v>62277053467.356003</v>
      </c>
      <c r="H28" s="130">
        <f>'PGN 2023 C2023'!T27</f>
        <v>226623899022.61203</v>
      </c>
      <c r="I28" s="142">
        <v>166237000000</v>
      </c>
      <c r="J28" s="143">
        <v>0</v>
      </c>
      <c r="K28" s="143">
        <v>43596320548</v>
      </c>
      <c r="L28" s="143">
        <v>209833320548</v>
      </c>
      <c r="M28" s="144">
        <f>'Gastos - Entidades'!K22</f>
        <v>166237000000</v>
      </c>
      <c r="N28" s="171">
        <f>'Gastos - Entidades'!L22</f>
        <v>0</v>
      </c>
      <c r="O28" s="171">
        <f>'Gastos - Entidades'!M22</f>
        <v>43596320548</v>
      </c>
      <c r="P28" s="262">
        <f>'Gastos - Entidades'!N22</f>
        <v>209833320548</v>
      </c>
    </row>
    <row r="29" spans="1:16" s="56" customFormat="1" x14ac:dyDescent="0.3">
      <c r="A29" s="27" t="s">
        <v>65</v>
      </c>
      <c r="B29" s="28" t="s">
        <v>66</v>
      </c>
      <c r="C29" s="49"/>
      <c r="D29" s="50"/>
      <c r="E29" s="124">
        <f>SUM(E30:E34)</f>
        <v>4161265071600.0005</v>
      </c>
      <c r="F29" s="125">
        <f t="shared" ref="F29:H29" si="13">SUM(F30:F34)</f>
        <v>99864404595.227997</v>
      </c>
      <c r="G29" s="125">
        <f t="shared" si="13"/>
        <v>591975082948.7041</v>
      </c>
      <c r="H29" s="125">
        <f t="shared" si="13"/>
        <v>4853104559143.9326</v>
      </c>
      <c r="I29" s="152">
        <f>SUM(I30:I34)</f>
        <v>4261151707000</v>
      </c>
      <c r="J29" s="257">
        <f t="shared" ref="J29:P29" si="14">SUM(J30:J34)</f>
        <v>0</v>
      </c>
      <c r="K29" s="257">
        <f t="shared" si="14"/>
        <v>1092201844636</v>
      </c>
      <c r="L29" s="257">
        <f t="shared" si="14"/>
        <v>5353353551636</v>
      </c>
      <c r="M29" s="170">
        <f t="shared" si="14"/>
        <v>4323142676000</v>
      </c>
      <c r="N29" s="256">
        <f t="shared" si="14"/>
        <v>0</v>
      </c>
      <c r="O29" s="256">
        <f t="shared" si="14"/>
        <v>755242872615</v>
      </c>
      <c r="P29" s="261">
        <f t="shared" si="14"/>
        <v>5078385548615</v>
      </c>
    </row>
    <row r="30" spans="1:16" x14ac:dyDescent="0.3">
      <c r="A30" s="38"/>
      <c r="B30" s="39"/>
      <c r="C30" s="40" t="s">
        <v>67</v>
      </c>
      <c r="D30" s="41" t="s">
        <v>68</v>
      </c>
      <c r="E30" s="122">
        <f>'PGN 2023 C2023'!Q29</f>
        <v>145743234000</v>
      </c>
      <c r="F30" s="123">
        <f>'PGN 2023 C2023'!R29</f>
        <v>642746506.58399999</v>
      </c>
      <c r="G30" s="123">
        <f>'PGN 2023 C2023'!S29</f>
        <v>71102265609.64801</v>
      </c>
      <c r="H30" s="123">
        <f>'PGN 2023 C2023'!T29</f>
        <v>217488246116.23203</v>
      </c>
      <c r="I30" s="142">
        <v>100455000000</v>
      </c>
      <c r="J30" s="143">
        <v>0</v>
      </c>
      <c r="K30" s="143">
        <v>400000000000</v>
      </c>
      <c r="L30" s="143">
        <v>500455000000</v>
      </c>
      <c r="M30" s="144">
        <f>'Gastos - Entidades'!K23</f>
        <v>148445969000</v>
      </c>
      <c r="N30" s="171">
        <f>'Gastos - Entidades'!L23</f>
        <v>0</v>
      </c>
      <c r="O30" s="171">
        <f>'Gastos - Entidades'!M23</f>
        <v>63041027979</v>
      </c>
      <c r="P30" s="262">
        <f>'Gastos - Entidades'!N23</f>
        <v>211486996979</v>
      </c>
    </row>
    <row r="31" spans="1:16" x14ac:dyDescent="0.3">
      <c r="A31" s="38"/>
      <c r="B31" s="39"/>
      <c r="C31" s="40" t="s">
        <v>69</v>
      </c>
      <c r="D31" s="41" t="s">
        <v>70</v>
      </c>
      <c r="E31" s="122">
        <f>'PGN 2023 C2023'!Q30</f>
        <v>887819696400.00012</v>
      </c>
      <c r="F31" s="123">
        <f>'PGN 2023 C2023'!R30</f>
        <v>12288932072.508001</v>
      </c>
      <c r="G31" s="123">
        <f>'PGN 2023 C2023'!S30</f>
        <v>183986687784.90002</v>
      </c>
      <c r="H31" s="123">
        <f>'PGN 2023 C2023'!T30</f>
        <v>1084095316257.4081</v>
      </c>
      <c r="I31" s="142">
        <v>682283800000</v>
      </c>
      <c r="J31" s="143">
        <v>0</v>
      </c>
      <c r="K31" s="143">
        <v>153838844636</v>
      </c>
      <c r="L31" s="143">
        <v>836122644636</v>
      </c>
      <c r="M31" s="144">
        <f>'Gastos - Entidades'!K24</f>
        <v>682283800000</v>
      </c>
      <c r="N31" s="171">
        <f>'Gastos - Entidades'!L24</f>
        <v>0</v>
      </c>
      <c r="O31" s="171">
        <f>'Gastos - Entidades'!M24</f>
        <v>153838844636</v>
      </c>
      <c r="P31" s="262">
        <f>'Gastos - Entidades'!N24</f>
        <v>836122644636</v>
      </c>
    </row>
    <row r="32" spans="1:16" x14ac:dyDescent="0.3">
      <c r="A32" s="38"/>
      <c r="B32" s="39"/>
      <c r="C32" s="40" t="s">
        <v>71</v>
      </c>
      <c r="D32" s="41" t="s">
        <v>72</v>
      </c>
      <c r="E32" s="122">
        <f>'PGN 2023 C2023'!Q31</f>
        <v>1751446242000.0002</v>
      </c>
      <c r="F32" s="123">
        <f>'PGN 2023 C2023'!R31</f>
        <v>86932726016.136002</v>
      </c>
      <c r="G32" s="123">
        <f>'PGN 2023 C2023'!S31</f>
        <v>3276000000.0000005</v>
      </c>
      <c r="H32" s="123">
        <f>'PGN 2023 C2023'!T31</f>
        <v>1841654968016.1362</v>
      </c>
      <c r="I32" s="142">
        <v>1932451007000</v>
      </c>
      <c r="J32" s="143">
        <v>0</v>
      </c>
      <c r="K32" s="143">
        <v>4000000000</v>
      </c>
      <c r="L32" s="143">
        <v>1936451007000</v>
      </c>
      <c r="M32" s="144">
        <f>'Gastos - Entidades'!K25</f>
        <v>1932451007000</v>
      </c>
      <c r="N32" s="171">
        <f>'Gastos - Entidades'!L25</f>
        <v>0</v>
      </c>
      <c r="O32" s="171">
        <f>'Gastos - Entidades'!M25</f>
        <v>4000000000</v>
      </c>
      <c r="P32" s="262">
        <f>'Gastos - Entidades'!N25</f>
        <v>1936451007000</v>
      </c>
    </row>
    <row r="33" spans="1:16" ht="29.4" x14ac:dyDescent="0.3">
      <c r="A33" s="38"/>
      <c r="B33" s="39"/>
      <c r="C33" s="40" t="s">
        <v>73</v>
      </c>
      <c r="D33" s="41" t="s">
        <v>74</v>
      </c>
      <c r="E33" s="122">
        <f>'PGN 2023 C2023'!Q32</f>
        <v>112967509200.00002</v>
      </c>
      <c r="F33" s="123">
        <f>'PGN 2023 C2023'!R32</f>
        <v>0</v>
      </c>
      <c r="G33" s="123">
        <f>'PGN 2023 C2023'!S32</f>
        <v>16408992600.000002</v>
      </c>
      <c r="H33" s="123">
        <f>'PGN 2023 C2023'!T32</f>
        <v>129376501800.00002</v>
      </c>
      <c r="I33" s="142">
        <v>121052300000</v>
      </c>
      <c r="J33" s="143">
        <v>0</v>
      </c>
      <c r="K33" s="143">
        <v>15477000000</v>
      </c>
      <c r="L33" s="143">
        <v>136529300000</v>
      </c>
      <c r="M33" s="144">
        <f>'Gastos - Entidades'!K26</f>
        <v>121052300000</v>
      </c>
      <c r="N33" s="171">
        <f>'Gastos - Entidades'!L26</f>
        <v>0</v>
      </c>
      <c r="O33" s="171">
        <f>'Gastos - Entidades'!M26</f>
        <v>15477000000</v>
      </c>
      <c r="P33" s="262">
        <f>'Gastos - Entidades'!N26</f>
        <v>136529300000</v>
      </c>
    </row>
    <row r="34" spans="1:16" ht="16.2" thickBot="1" x14ac:dyDescent="0.35">
      <c r="A34" s="38"/>
      <c r="B34" s="39"/>
      <c r="C34" s="40" t="s">
        <v>75</v>
      </c>
      <c r="D34" s="41" t="s">
        <v>76</v>
      </c>
      <c r="E34" s="129">
        <f>'PGN 2023 C2023'!Q33</f>
        <v>1263288390000</v>
      </c>
      <c r="F34" s="130">
        <f>'PGN 2023 C2023'!R33</f>
        <v>0</v>
      </c>
      <c r="G34" s="130">
        <f>'PGN 2023 C2023'!S33</f>
        <v>317201136954.15601</v>
      </c>
      <c r="H34" s="130">
        <f>'PGN 2023 C2023'!T33</f>
        <v>1580489526954.156</v>
      </c>
      <c r="I34" s="142">
        <v>1424909600000</v>
      </c>
      <c r="J34" s="143">
        <v>0</v>
      </c>
      <c r="K34" s="143">
        <v>518886000000</v>
      </c>
      <c r="L34" s="143">
        <v>1943795600000</v>
      </c>
      <c r="M34" s="144">
        <f>'Gastos - Entidades'!K27</f>
        <v>1438909600000</v>
      </c>
      <c r="N34" s="171">
        <f>'Gastos - Entidades'!L27</f>
        <v>0</v>
      </c>
      <c r="O34" s="171">
        <f>'Gastos - Entidades'!M27</f>
        <v>518886000000</v>
      </c>
      <c r="P34" s="262">
        <f>'Gastos - Entidades'!N27</f>
        <v>1957795600000</v>
      </c>
    </row>
    <row r="35" spans="1:16" s="56" customFormat="1" x14ac:dyDescent="0.3">
      <c r="A35" s="27" t="s">
        <v>77</v>
      </c>
      <c r="B35" s="28" t="s">
        <v>78</v>
      </c>
      <c r="C35" s="49"/>
      <c r="D35" s="50"/>
      <c r="E35" s="124">
        <f>SUM(E36:E43)</f>
        <v>48008216899426.063</v>
      </c>
      <c r="F35" s="125">
        <f t="shared" ref="F35:H35" si="15">SUM(F36:F43)</f>
        <v>23812407577.139999</v>
      </c>
      <c r="G35" s="125">
        <f t="shared" si="15"/>
        <v>11220428559324.35</v>
      </c>
      <c r="H35" s="125">
        <f t="shared" si="15"/>
        <v>59252457866327.547</v>
      </c>
      <c r="I35" s="152">
        <f>SUM(I36:I43)</f>
        <v>61259375492646</v>
      </c>
      <c r="J35" s="257">
        <f t="shared" ref="J35:P35" si="16">SUM(J36:J43)</f>
        <v>14007000000</v>
      </c>
      <c r="K35" s="257">
        <f t="shared" si="16"/>
        <v>8566470679368</v>
      </c>
      <c r="L35" s="257">
        <f t="shared" si="16"/>
        <v>69839853172014</v>
      </c>
      <c r="M35" s="170">
        <f t="shared" si="16"/>
        <v>46827038654094</v>
      </c>
      <c r="N35" s="256">
        <f t="shared" si="16"/>
        <v>14007000000</v>
      </c>
      <c r="O35" s="256">
        <f t="shared" si="16"/>
        <v>7536270685494</v>
      </c>
      <c r="P35" s="261">
        <f t="shared" si="16"/>
        <v>54377316339588</v>
      </c>
    </row>
    <row r="36" spans="1:16" x14ac:dyDescent="0.3">
      <c r="A36" s="38"/>
      <c r="B36" s="39"/>
      <c r="C36" s="40" t="s">
        <v>79</v>
      </c>
      <c r="D36" s="41" t="s">
        <v>80</v>
      </c>
      <c r="E36" s="122">
        <f>'PGN 2023 C2023'!Q35:Q35</f>
        <v>45036645751426.063</v>
      </c>
      <c r="F36" s="123">
        <f>'PGN 2023 C2023'!R35:R35</f>
        <v>193914721.72800002</v>
      </c>
      <c r="G36" s="123">
        <f>'PGN 2023 C2023'!S35:S35</f>
        <v>10860798665424.709</v>
      </c>
      <c r="H36" s="123">
        <f>'PGN 2023 C2023'!T35:T35</f>
        <v>55897638331572.5</v>
      </c>
      <c r="I36" s="142">
        <v>56433020868111</v>
      </c>
      <c r="J36" s="143">
        <v>0</v>
      </c>
      <c r="K36" s="143">
        <v>6220042784412</v>
      </c>
      <c r="L36" s="143">
        <v>62653063652523</v>
      </c>
      <c r="M36" s="144">
        <f>'Gastos - Entidades'!K28</f>
        <v>42000684029559</v>
      </c>
      <c r="N36" s="171">
        <f>'Gastos - Entidades'!L28</f>
        <v>0</v>
      </c>
      <c r="O36" s="171">
        <f>'Gastos - Entidades'!M28</f>
        <v>5189842790538</v>
      </c>
      <c r="P36" s="262">
        <f>'Gastos - Entidades'!N28</f>
        <v>47190526820097</v>
      </c>
    </row>
    <row r="37" spans="1:16" ht="29.4" x14ac:dyDescent="0.3">
      <c r="A37" s="38"/>
      <c r="B37" s="39"/>
      <c r="C37" s="40" t="s">
        <v>81</v>
      </c>
      <c r="D37" s="41" t="s">
        <v>82</v>
      </c>
      <c r="E37" s="122">
        <f>'PGN 2023 C2023'!Q36:Q36</f>
        <v>17820348000</v>
      </c>
      <c r="F37" s="123">
        <f>'PGN 2023 C2023'!R36:R36</f>
        <v>0</v>
      </c>
      <c r="G37" s="123">
        <f>'PGN 2023 C2023'!S36:S36</f>
        <v>10987977000</v>
      </c>
      <c r="H37" s="123">
        <f>'PGN 2023 C2023'!T36:T36</f>
        <v>28808325000.000004</v>
      </c>
      <c r="I37" s="142">
        <v>15817624535</v>
      </c>
      <c r="J37" s="143">
        <v>0</v>
      </c>
      <c r="K37" s="143">
        <v>2000000000000</v>
      </c>
      <c r="L37" s="143">
        <v>2015817624535</v>
      </c>
      <c r="M37" s="144">
        <f>'Gastos - Entidades'!K29</f>
        <v>15817624535</v>
      </c>
      <c r="N37" s="171">
        <f>'Gastos - Entidades'!L29</f>
        <v>0</v>
      </c>
      <c r="O37" s="171">
        <f>'Gastos - Entidades'!M29</f>
        <v>2000000000000</v>
      </c>
      <c r="P37" s="262">
        <f>'Gastos - Entidades'!N29</f>
        <v>2015817624535</v>
      </c>
    </row>
    <row r="38" spans="1:16" x14ac:dyDescent="0.3">
      <c r="A38" s="38"/>
      <c r="B38" s="39"/>
      <c r="C38" s="40" t="s">
        <v>83</v>
      </c>
      <c r="D38" s="41" t="s">
        <v>84</v>
      </c>
      <c r="E38" s="122">
        <f>'PGN 2023 C2023'!Q37:Q37</f>
        <v>22680840000</v>
      </c>
      <c r="F38" s="123">
        <f>'PGN 2023 C2023'!R37:R37</f>
        <v>90636000</v>
      </c>
      <c r="G38" s="123">
        <f>'PGN 2023 C2023'!S37:S37</f>
        <v>48790909149.528</v>
      </c>
      <c r="H38" s="123">
        <f>'PGN 2023 C2023'!T37:T37</f>
        <v>71562385149.528</v>
      </c>
      <c r="I38" s="142">
        <v>24007000000</v>
      </c>
      <c r="J38" s="143">
        <v>0</v>
      </c>
      <c r="K38" s="143">
        <v>24920453895</v>
      </c>
      <c r="L38" s="143">
        <v>48927453895</v>
      </c>
      <c r="M38" s="144">
        <f>'Gastos - Entidades'!K30</f>
        <v>24007000000</v>
      </c>
      <c r="N38" s="171">
        <f>'Gastos - Entidades'!L30</f>
        <v>0</v>
      </c>
      <c r="O38" s="171">
        <f>'Gastos - Entidades'!M30</f>
        <v>24920453895</v>
      </c>
      <c r="P38" s="262">
        <f>'Gastos - Entidades'!N30</f>
        <v>48927453895</v>
      </c>
    </row>
    <row r="39" spans="1:16" ht="29.4" x14ac:dyDescent="0.3">
      <c r="A39" s="38"/>
      <c r="B39" s="39"/>
      <c r="C39" s="40" t="s">
        <v>85</v>
      </c>
      <c r="D39" s="41" t="s">
        <v>86</v>
      </c>
      <c r="E39" s="122">
        <f>'PGN 2023 C2023'!Q38:Q38</f>
        <v>2314261404000</v>
      </c>
      <c r="F39" s="123">
        <f>'PGN 2023 C2023'!R38:R38</f>
        <v>0</v>
      </c>
      <c r="G39" s="123">
        <f>'PGN 2023 C2023'!S38:S38</f>
        <v>122522400000.00002</v>
      </c>
      <c r="H39" s="123">
        <f>'PGN 2023 C2023'!T38:T38</f>
        <v>2436783804000</v>
      </c>
      <c r="I39" s="142">
        <v>4060829000000</v>
      </c>
      <c r="J39" s="143">
        <v>0</v>
      </c>
      <c r="K39" s="143">
        <v>111480371005</v>
      </c>
      <c r="L39" s="143">
        <v>4172309371005</v>
      </c>
      <c r="M39" s="144">
        <f>'Gastos - Entidades'!K31</f>
        <v>4060829000000</v>
      </c>
      <c r="N39" s="171">
        <f>'Gastos - Entidades'!L31</f>
        <v>0</v>
      </c>
      <c r="O39" s="171">
        <f>'Gastos - Entidades'!M31</f>
        <v>111480371005</v>
      </c>
      <c r="P39" s="262">
        <f>'Gastos - Entidades'!N31</f>
        <v>4172309371005</v>
      </c>
    </row>
    <row r="40" spans="1:16" x14ac:dyDescent="0.3">
      <c r="A40" s="38"/>
      <c r="B40" s="39"/>
      <c r="C40" s="40" t="s">
        <v>87</v>
      </c>
      <c r="D40" s="41" t="s">
        <v>88</v>
      </c>
      <c r="E40" s="122">
        <f>'PGN 2023 C2023'!Q39:Q39</f>
        <v>21309288000</v>
      </c>
      <c r="F40" s="123">
        <f>'PGN 2023 C2023'!R39:R39</f>
        <v>0</v>
      </c>
      <c r="G40" s="123">
        <f>'PGN 2023 C2023'!S39:S39</f>
        <v>5533972080</v>
      </c>
      <c r="H40" s="123">
        <f>'PGN 2023 C2023'!T39:T39</f>
        <v>26843260080.000004</v>
      </c>
      <c r="I40" s="142">
        <v>28289000000</v>
      </c>
      <c r="J40" s="143">
        <v>0</v>
      </c>
      <c r="K40" s="143">
        <v>4403313940</v>
      </c>
      <c r="L40" s="143">
        <v>32692313940</v>
      </c>
      <c r="M40" s="144">
        <f>'Gastos - Entidades'!K32</f>
        <v>28289000000</v>
      </c>
      <c r="N40" s="171">
        <f>'Gastos - Entidades'!L32</f>
        <v>0</v>
      </c>
      <c r="O40" s="171">
        <f>'Gastos - Entidades'!M32</f>
        <v>4403313940</v>
      </c>
      <c r="P40" s="262">
        <f>'Gastos - Entidades'!N32</f>
        <v>32692313940</v>
      </c>
    </row>
    <row r="41" spans="1:16" x14ac:dyDescent="0.3">
      <c r="A41" s="38"/>
      <c r="B41" s="39"/>
      <c r="C41" s="40" t="s">
        <v>89</v>
      </c>
      <c r="D41" s="41" t="s">
        <v>90</v>
      </c>
      <c r="E41" s="122">
        <f>'PGN 2023 C2023'!Q40:Q40</f>
        <v>324652692000</v>
      </c>
      <c r="F41" s="123">
        <f>'PGN 2023 C2023'!R40:R40</f>
        <v>50232000.000000007</v>
      </c>
      <c r="G41" s="123">
        <f>'PGN 2023 C2023'!S40:S40</f>
        <v>39450424205.556</v>
      </c>
      <c r="H41" s="123">
        <f>'PGN 2023 C2023'!T40:T40</f>
        <v>364153348205.55603</v>
      </c>
      <c r="I41" s="142">
        <v>383586000000</v>
      </c>
      <c r="J41" s="143">
        <v>0</v>
      </c>
      <c r="K41" s="143">
        <v>49781000000</v>
      </c>
      <c r="L41" s="143">
        <v>433367000000</v>
      </c>
      <c r="M41" s="144">
        <f>'Gastos - Entidades'!K33</f>
        <v>383586000000</v>
      </c>
      <c r="N41" s="171">
        <f>'Gastos - Entidades'!L33</f>
        <v>0</v>
      </c>
      <c r="O41" s="171">
        <f>'Gastos - Entidades'!M33</f>
        <v>49781000000</v>
      </c>
      <c r="P41" s="262">
        <f>'Gastos - Entidades'!N33</f>
        <v>433367000000</v>
      </c>
    </row>
    <row r="42" spans="1:16" ht="29.4" x14ac:dyDescent="0.3">
      <c r="A42" s="38"/>
      <c r="B42" s="39"/>
      <c r="C42" s="40" t="s">
        <v>91</v>
      </c>
      <c r="D42" s="41" t="s">
        <v>92</v>
      </c>
      <c r="E42" s="122">
        <f>'PGN 2023 C2023'!Q41:Q41</f>
        <v>235664520000.00003</v>
      </c>
      <c r="F42" s="123">
        <f>'PGN 2023 C2023'!R41:R41</f>
        <v>21730197603.66</v>
      </c>
      <c r="G42" s="123">
        <f>'PGN 2023 C2023'!S41:S41</f>
        <v>8736000000</v>
      </c>
      <c r="H42" s="123">
        <f>'PGN 2023 C2023'!T41:T41</f>
        <v>266130717603.66003</v>
      </c>
      <c r="I42" s="142">
        <v>268284000000</v>
      </c>
      <c r="J42" s="143">
        <v>14007000000</v>
      </c>
      <c r="K42" s="143">
        <v>7194519134</v>
      </c>
      <c r="L42" s="143">
        <v>289485519134</v>
      </c>
      <c r="M42" s="144">
        <f>'Gastos - Entidades'!K34</f>
        <v>268284000000</v>
      </c>
      <c r="N42" s="171">
        <f>'Gastos - Entidades'!L34</f>
        <v>14007000000</v>
      </c>
      <c r="O42" s="171">
        <f>'Gastos - Entidades'!M34</f>
        <v>7194519134</v>
      </c>
      <c r="P42" s="262">
        <f>'Gastos - Entidades'!N34</f>
        <v>289485519134</v>
      </c>
    </row>
    <row r="43" spans="1:16" ht="16.2" thickBot="1" x14ac:dyDescent="0.35">
      <c r="A43" s="63"/>
      <c r="B43" s="64"/>
      <c r="C43" s="65" t="s">
        <v>93</v>
      </c>
      <c r="D43" s="66" t="s">
        <v>94</v>
      </c>
      <c r="E43" s="129">
        <f>'PGN 2023 C2023'!Q42:Q42</f>
        <v>35182056000</v>
      </c>
      <c r="F43" s="130">
        <f>'PGN 2023 C2023'!R42:R42</f>
        <v>1747427251.7520001</v>
      </c>
      <c r="G43" s="130">
        <f>'PGN 2023 C2023'!S42:S42</f>
        <v>123608211464.55602</v>
      </c>
      <c r="H43" s="130">
        <f>'PGN 2023 C2023'!T42:T42</f>
        <v>160537694716.30801</v>
      </c>
      <c r="I43" s="142">
        <v>45542000000</v>
      </c>
      <c r="J43" s="143">
        <v>0</v>
      </c>
      <c r="K43" s="143">
        <v>148648236982</v>
      </c>
      <c r="L43" s="143">
        <v>194190236982</v>
      </c>
      <c r="M43" s="144">
        <f>'Gastos - Entidades'!K35</f>
        <v>45542000000</v>
      </c>
      <c r="N43" s="171">
        <f>'Gastos - Entidades'!L35</f>
        <v>0</v>
      </c>
      <c r="O43" s="171">
        <f>'Gastos - Entidades'!M35</f>
        <v>148648236982</v>
      </c>
      <c r="P43" s="262">
        <f>'Gastos - Entidades'!N35</f>
        <v>194190236982</v>
      </c>
    </row>
    <row r="44" spans="1:16" s="56" customFormat="1" ht="29.4" x14ac:dyDescent="0.3">
      <c r="A44" s="38" t="s">
        <v>95</v>
      </c>
      <c r="B44" s="39" t="s">
        <v>96</v>
      </c>
      <c r="C44" s="40"/>
      <c r="D44" s="67"/>
      <c r="E44" s="124">
        <f>SUM(E45)</f>
        <v>0</v>
      </c>
      <c r="F44" s="125">
        <f t="shared" ref="F44:H44" si="17">SUM(F45)</f>
        <v>78930394667967.031</v>
      </c>
      <c r="G44" s="125">
        <f t="shared" si="17"/>
        <v>0</v>
      </c>
      <c r="H44" s="125">
        <f t="shared" si="17"/>
        <v>78930394667967.031</v>
      </c>
      <c r="I44" s="152">
        <f>SUM(I45)</f>
        <v>0</v>
      </c>
      <c r="J44" s="257">
        <f>SUM(J45)</f>
        <v>92347433153773</v>
      </c>
      <c r="K44" s="257">
        <f>SUM(K45)</f>
        <v>0</v>
      </c>
      <c r="L44" s="257">
        <f>SUM(L45)</f>
        <v>92347433153773</v>
      </c>
      <c r="M44" s="170">
        <f t="shared" ref="M44:P44" si="18">SUM(M45)</f>
        <v>0</v>
      </c>
      <c r="N44" s="256">
        <f t="shared" si="18"/>
        <v>92347433153773</v>
      </c>
      <c r="O44" s="256">
        <f t="shared" si="18"/>
        <v>0</v>
      </c>
      <c r="P44" s="261">
        <f t="shared" si="18"/>
        <v>92347433153773</v>
      </c>
    </row>
    <row r="45" spans="1:16" ht="16.2" thickBot="1" x14ac:dyDescent="0.35">
      <c r="A45" s="38"/>
      <c r="B45" s="39"/>
      <c r="C45" s="40" t="s">
        <v>97</v>
      </c>
      <c r="D45" s="41" t="s">
        <v>98</v>
      </c>
      <c r="E45" s="129">
        <f>'PGN 2023 C2023'!Q44</f>
        <v>0</v>
      </c>
      <c r="F45" s="130">
        <f>'PGN 2023 C2023'!R44</f>
        <v>78930394667967.031</v>
      </c>
      <c r="G45" s="130">
        <f>'PGN 2023 C2023'!S44</f>
        <v>0</v>
      </c>
      <c r="H45" s="130">
        <f>'PGN 2023 C2023'!T44</f>
        <v>78930394667967.031</v>
      </c>
      <c r="I45" s="142">
        <v>0</v>
      </c>
      <c r="J45" s="143">
        <v>92347433153773</v>
      </c>
      <c r="K45" s="143">
        <v>0</v>
      </c>
      <c r="L45" s="143">
        <v>92347433153773</v>
      </c>
      <c r="M45" s="185">
        <f>'Gastos - Entidades'!K36</f>
        <v>0</v>
      </c>
      <c r="N45" s="186">
        <f>'Gastos - Entidades'!L36</f>
        <v>92347433153773</v>
      </c>
      <c r="O45" s="186">
        <f>'Gastos - Entidades'!M36</f>
        <v>0</v>
      </c>
      <c r="P45" s="263">
        <f>'Gastos - Entidades'!N36</f>
        <v>92347433153773</v>
      </c>
    </row>
    <row r="46" spans="1:16" s="56" customFormat="1" x14ac:dyDescent="0.3">
      <c r="A46" s="27" t="s">
        <v>99</v>
      </c>
      <c r="B46" s="28" t="s">
        <v>100</v>
      </c>
      <c r="C46" s="49"/>
      <c r="D46" s="50"/>
      <c r="E46" s="124">
        <f>SUM(E47:E58)</f>
        <v>46723639167660</v>
      </c>
      <c r="F46" s="125">
        <f t="shared" ref="F46:H46" si="19">SUM(F47:F58)</f>
        <v>1830768815301.9722</v>
      </c>
      <c r="G46" s="125">
        <f t="shared" si="19"/>
        <v>2163789968340.0002</v>
      </c>
      <c r="H46" s="125">
        <f t="shared" si="19"/>
        <v>50718197951301.977</v>
      </c>
      <c r="I46" s="152">
        <f>SUM(I47:I58)</f>
        <v>30230400831374</v>
      </c>
      <c r="J46" s="257">
        <f t="shared" ref="J46:P46" si="20">SUM(J47:J58)</f>
        <v>87685908629</v>
      </c>
      <c r="K46" s="257">
        <f t="shared" si="20"/>
        <v>1476409291632</v>
      </c>
      <c r="L46" s="257">
        <f t="shared" si="20"/>
        <v>31794496031635</v>
      </c>
      <c r="M46" s="170">
        <f t="shared" si="20"/>
        <v>49971691880000</v>
      </c>
      <c r="N46" s="256">
        <f t="shared" si="20"/>
        <v>415370760979</v>
      </c>
      <c r="O46" s="256">
        <f t="shared" si="20"/>
        <v>3207344972947</v>
      </c>
      <c r="P46" s="261">
        <f t="shared" si="20"/>
        <v>53594407613926</v>
      </c>
    </row>
    <row r="47" spans="1:16" x14ac:dyDescent="0.3">
      <c r="A47" s="38"/>
      <c r="B47" s="39"/>
      <c r="C47" s="40" t="s">
        <v>101</v>
      </c>
      <c r="D47" s="41" t="s">
        <v>102</v>
      </c>
      <c r="E47" s="122">
        <f>'PGN 2023 C2023'!Q46</f>
        <v>19048543719660</v>
      </c>
      <c r="F47" s="123">
        <f>'PGN 2023 C2023'!R46</f>
        <v>1261169839664.28</v>
      </c>
      <c r="G47" s="123">
        <f>'PGN 2023 C2023'!S46</f>
        <v>1780192208340.0002</v>
      </c>
      <c r="H47" s="123">
        <f>'PGN 2023 C2023'!T46</f>
        <v>22089905767664.281</v>
      </c>
      <c r="I47" s="142">
        <v>375788951374</v>
      </c>
      <c r="J47" s="143">
        <v>0</v>
      </c>
      <c r="K47" s="143">
        <v>949197580182</v>
      </c>
      <c r="L47" s="143">
        <v>1324986531556</v>
      </c>
      <c r="M47" s="185">
        <f>'Gastos - Entidades'!K37</f>
        <v>19956580000000</v>
      </c>
      <c r="N47" s="186">
        <f>'Gastos - Entidades'!L37</f>
        <v>327684852350</v>
      </c>
      <c r="O47" s="186">
        <f>'Gastos - Entidades'!M37</f>
        <v>2671133261497</v>
      </c>
      <c r="P47" s="263">
        <f>'Gastos - Entidades'!N37</f>
        <v>22955398113847</v>
      </c>
    </row>
    <row r="48" spans="1:16" x14ac:dyDescent="0.3">
      <c r="A48" s="38"/>
      <c r="B48" s="39"/>
      <c r="C48" s="40" t="s">
        <v>103</v>
      </c>
      <c r="D48" s="41" t="s">
        <v>104</v>
      </c>
      <c r="E48" s="122">
        <f>'PGN 2023 C2023'!Q47</f>
        <v>6142823232000</v>
      </c>
      <c r="F48" s="123">
        <f>'PGN 2023 C2023'!R47</f>
        <v>6934780412.1960001</v>
      </c>
      <c r="G48" s="123">
        <f>'PGN 2023 C2023'!S47</f>
        <v>19764108000</v>
      </c>
      <c r="H48" s="123">
        <f>'PGN 2023 C2023'!T47</f>
        <v>6169522120412.1963</v>
      </c>
      <c r="I48" s="142">
        <v>6873758000000</v>
      </c>
      <c r="J48" s="143">
        <v>0</v>
      </c>
      <c r="K48" s="143">
        <v>18188000000</v>
      </c>
      <c r="L48" s="143">
        <v>6891946000000</v>
      </c>
      <c r="M48" s="185">
        <f>'Gastos - Entidades'!K38</f>
        <v>6873758000000</v>
      </c>
      <c r="N48" s="186">
        <f>'Gastos - Entidades'!L38</f>
        <v>0</v>
      </c>
      <c r="O48" s="186">
        <f>'Gastos - Entidades'!M38</f>
        <v>18188000000</v>
      </c>
      <c r="P48" s="263">
        <f>'Gastos - Entidades'!N38</f>
        <v>6891946000000</v>
      </c>
    </row>
    <row r="49" spans="1:16" x14ac:dyDescent="0.3">
      <c r="A49" s="38"/>
      <c r="B49" s="39"/>
      <c r="C49" s="40" t="s">
        <v>105</v>
      </c>
      <c r="D49" s="41" t="s">
        <v>106</v>
      </c>
      <c r="E49" s="122">
        <f>'PGN 2023 C2023'!Q48</f>
        <v>33336576000.000004</v>
      </c>
      <c r="F49" s="123">
        <f>'PGN 2023 C2023'!R48</f>
        <v>26678655.276000001</v>
      </c>
      <c r="G49" s="123">
        <f>'PGN 2023 C2023'!S48</f>
        <v>21037380000</v>
      </c>
      <c r="H49" s="123">
        <f>'PGN 2023 C2023'!T48</f>
        <v>54400634655.276001</v>
      </c>
      <c r="I49" s="142">
        <v>33926000000</v>
      </c>
      <c r="J49" s="143">
        <v>0</v>
      </c>
      <c r="K49" s="143">
        <v>31560000000</v>
      </c>
      <c r="L49" s="143">
        <v>65486000000</v>
      </c>
      <c r="M49" s="185">
        <f>'Gastos - Entidades'!K39</f>
        <v>33926000000</v>
      </c>
      <c r="N49" s="186">
        <f>'Gastos - Entidades'!L39</f>
        <v>0</v>
      </c>
      <c r="O49" s="186">
        <f>'Gastos - Entidades'!M39</f>
        <v>38560000000</v>
      </c>
      <c r="P49" s="263">
        <f>'Gastos - Entidades'!N39</f>
        <v>72486000000</v>
      </c>
    </row>
    <row r="50" spans="1:16" x14ac:dyDescent="0.3">
      <c r="A50" s="38"/>
      <c r="B50" s="39"/>
      <c r="C50" s="40" t="s">
        <v>107</v>
      </c>
      <c r="D50" s="41" t="s">
        <v>108</v>
      </c>
      <c r="E50" s="122">
        <f>'PGN 2023 C2023'!Q49</f>
        <v>39935532000</v>
      </c>
      <c r="F50" s="123">
        <f>'PGN 2023 C2023'!R49</f>
        <v>298818809.01600003</v>
      </c>
      <c r="G50" s="123">
        <f>'PGN 2023 C2023'!S49</f>
        <v>12159420000</v>
      </c>
      <c r="H50" s="123">
        <f>'PGN 2023 C2023'!T49</f>
        <v>52393770809.016006</v>
      </c>
      <c r="I50" s="142">
        <v>40268000000</v>
      </c>
      <c r="J50" s="143">
        <v>0</v>
      </c>
      <c r="K50" s="143">
        <v>8620000000</v>
      </c>
      <c r="L50" s="143">
        <v>48888000000</v>
      </c>
      <c r="M50" s="185">
        <f>'Gastos - Entidades'!K40</f>
        <v>40268000000</v>
      </c>
      <c r="N50" s="186">
        <f>'Gastos - Entidades'!L40</f>
        <v>0</v>
      </c>
      <c r="O50" s="186">
        <f>'Gastos - Entidades'!M40</f>
        <v>8620000000</v>
      </c>
      <c r="P50" s="263">
        <f>'Gastos - Entidades'!N40</f>
        <v>48888000000</v>
      </c>
    </row>
    <row r="51" spans="1:16" x14ac:dyDescent="0.3">
      <c r="A51" s="38"/>
      <c r="B51" s="39"/>
      <c r="C51" s="40" t="s">
        <v>109</v>
      </c>
      <c r="D51" s="41" t="s">
        <v>110</v>
      </c>
      <c r="E51" s="122">
        <f>'PGN 2023 C2023'!Q50</f>
        <v>56030520000.000008</v>
      </c>
      <c r="F51" s="123">
        <f>'PGN 2023 C2023'!R50</f>
        <v>177223786.74000001</v>
      </c>
      <c r="G51" s="123">
        <f>'PGN 2023 C2023'!S50</f>
        <v>5460000000</v>
      </c>
      <c r="H51" s="123">
        <f>'PGN 2023 C2023'!T50</f>
        <v>61667743786.740005</v>
      </c>
      <c r="I51" s="142">
        <v>59154000000</v>
      </c>
      <c r="J51" s="143">
        <v>0</v>
      </c>
      <c r="K51" s="143">
        <v>13870000000</v>
      </c>
      <c r="L51" s="143">
        <v>73024000000</v>
      </c>
      <c r="M51" s="185">
        <f>'Gastos - Entidades'!K41</f>
        <v>59154000000</v>
      </c>
      <c r="N51" s="186">
        <f>'Gastos - Entidades'!L41</f>
        <v>0</v>
      </c>
      <c r="O51" s="186">
        <f>'Gastos - Entidades'!M41</f>
        <v>13870000000</v>
      </c>
      <c r="P51" s="263">
        <f>'Gastos - Entidades'!N41</f>
        <v>73024000000</v>
      </c>
    </row>
    <row r="52" spans="1:16" x14ac:dyDescent="0.3">
      <c r="A52" s="38"/>
      <c r="B52" s="39"/>
      <c r="C52" s="40" t="s">
        <v>111</v>
      </c>
      <c r="D52" s="41" t="s">
        <v>112</v>
      </c>
      <c r="E52" s="122">
        <f>'PGN 2023 C2023'!Q51</f>
        <v>5846806056000</v>
      </c>
      <c r="F52" s="123">
        <f>'PGN 2023 C2023'!R51</f>
        <v>11507917532.748001</v>
      </c>
      <c r="G52" s="123">
        <f>'PGN 2023 C2023'!S51</f>
        <v>11452896000</v>
      </c>
      <c r="H52" s="123">
        <f>'PGN 2023 C2023'!T51</f>
        <v>5869766869532.748</v>
      </c>
      <c r="I52" s="142">
        <v>6631022000000</v>
      </c>
      <c r="J52" s="143">
        <v>0</v>
      </c>
      <c r="K52" s="143">
        <v>10540000000</v>
      </c>
      <c r="L52" s="143">
        <v>6641562000000</v>
      </c>
      <c r="M52" s="185">
        <f>'Gastos - Entidades'!K42</f>
        <v>6631022000000</v>
      </c>
      <c r="N52" s="186">
        <f>'Gastos - Entidades'!L42</f>
        <v>0</v>
      </c>
      <c r="O52" s="186">
        <f>'Gastos - Entidades'!M42</f>
        <v>10540000000</v>
      </c>
      <c r="P52" s="263">
        <f>'Gastos - Entidades'!N42</f>
        <v>6641562000000</v>
      </c>
    </row>
    <row r="53" spans="1:16" x14ac:dyDescent="0.3">
      <c r="A53" s="38"/>
      <c r="B53" s="39"/>
      <c r="C53" s="40" t="s">
        <v>113</v>
      </c>
      <c r="D53" s="41" t="s">
        <v>114</v>
      </c>
      <c r="E53" s="122">
        <f>'PGN 2023 C2023'!Q52</f>
        <v>409289244000.00006</v>
      </c>
      <c r="F53" s="123">
        <f>'PGN 2023 C2023'!R52</f>
        <v>150285608.928</v>
      </c>
      <c r="G53" s="123">
        <f>'PGN 2023 C2023'!S52</f>
        <v>1725360000.0000002</v>
      </c>
      <c r="H53" s="123">
        <f>'PGN 2023 C2023'!T52</f>
        <v>411164889608.92804</v>
      </c>
      <c r="I53" s="142">
        <v>351734000000</v>
      </c>
      <c r="J53" s="143">
        <v>0</v>
      </c>
      <c r="K53" s="143">
        <v>7000000000</v>
      </c>
      <c r="L53" s="143">
        <v>358734000000</v>
      </c>
      <c r="M53" s="185">
        <f>'Gastos - Entidades'!K43</f>
        <v>351734000000</v>
      </c>
      <c r="N53" s="186">
        <f>'Gastos - Entidades'!L43</f>
        <v>0</v>
      </c>
      <c r="O53" s="186">
        <f>'Gastos - Entidades'!M43</f>
        <v>7000000000</v>
      </c>
      <c r="P53" s="263">
        <f>'Gastos - Entidades'!N43</f>
        <v>358734000000</v>
      </c>
    </row>
    <row r="54" spans="1:16" x14ac:dyDescent="0.3">
      <c r="A54" s="38"/>
      <c r="B54" s="39"/>
      <c r="C54" s="40" t="s">
        <v>115</v>
      </c>
      <c r="D54" s="41" t="s">
        <v>116</v>
      </c>
      <c r="E54" s="122">
        <f>'PGN 2023 C2023'!Q53</f>
        <v>26087880000.000004</v>
      </c>
      <c r="F54" s="123">
        <f>'PGN 2023 C2023'!R53</f>
        <v>0</v>
      </c>
      <c r="G54" s="123">
        <f>'PGN 2023 C2023'!S53</f>
        <v>5984160000</v>
      </c>
      <c r="H54" s="123">
        <f>'PGN 2023 C2023'!T53</f>
        <v>32072040000.000004</v>
      </c>
      <c r="I54" s="142">
        <v>29744000000</v>
      </c>
      <c r="J54" s="143">
        <v>0</v>
      </c>
      <c r="K54" s="143">
        <v>5506000000</v>
      </c>
      <c r="L54" s="143">
        <v>35250000000</v>
      </c>
      <c r="M54" s="185">
        <f>'Gastos - Entidades'!K44</f>
        <v>29744000000</v>
      </c>
      <c r="N54" s="186">
        <f>'Gastos - Entidades'!L44</f>
        <v>0</v>
      </c>
      <c r="O54" s="186">
        <f>'Gastos - Entidades'!M44</f>
        <v>5506000000</v>
      </c>
      <c r="P54" s="263">
        <f>'Gastos - Entidades'!N44</f>
        <v>35250000000</v>
      </c>
    </row>
    <row r="55" spans="1:16" x14ac:dyDescent="0.3">
      <c r="A55" s="38"/>
      <c r="B55" s="39"/>
      <c r="C55" s="40" t="s">
        <v>117</v>
      </c>
      <c r="D55" s="41" t="s">
        <v>118</v>
      </c>
      <c r="E55" s="122">
        <f>'PGN 2023 C2023'!Q54</f>
        <v>488343492000.00006</v>
      </c>
      <c r="F55" s="123">
        <f>'PGN 2023 C2023'!R54</f>
        <v>1160907437.5080001</v>
      </c>
      <c r="G55" s="123">
        <f>'PGN 2023 C2023'!S54</f>
        <v>16380000000.000002</v>
      </c>
      <c r="H55" s="123">
        <f>'PGN 2023 C2023'!T54</f>
        <v>505884399437.50806</v>
      </c>
      <c r="I55" s="142">
        <v>486283000000</v>
      </c>
      <c r="J55" s="143">
        <v>0</v>
      </c>
      <c r="K55" s="143">
        <v>20000000000</v>
      </c>
      <c r="L55" s="143">
        <v>506283000000</v>
      </c>
      <c r="M55" s="185">
        <f>'Gastos - Entidades'!K45</f>
        <v>486283000000</v>
      </c>
      <c r="N55" s="186">
        <f>'Gastos - Entidades'!L45</f>
        <v>0</v>
      </c>
      <c r="O55" s="186">
        <f>'Gastos - Entidades'!M45</f>
        <v>20000000000</v>
      </c>
      <c r="P55" s="263">
        <f>'Gastos - Entidades'!N45</f>
        <v>506283000000</v>
      </c>
    </row>
    <row r="56" spans="1:16" x14ac:dyDescent="0.3">
      <c r="A56" s="38"/>
      <c r="B56" s="39"/>
      <c r="C56" s="40" t="s">
        <v>119</v>
      </c>
      <c r="D56" s="41" t="s">
        <v>120</v>
      </c>
      <c r="E56" s="122">
        <f>'PGN 2023 C2023'!Q55</f>
        <v>507292968000.00006</v>
      </c>
      <c r="F56" s="123">
        <f>'PGN 2023 C2023'!R55</f>
        <v>561109887.15600002</v>
      </c>
      <c r="G56" s="123">
        <f>'PGN 2023 C2023'!S55</f>
        <v>8364720000.000001</v>
      </c>
      <c r="H56" s="123">
        <f>'PGN 2023 C2023'!T55</f>
        <v>516218797887.15607</v>
      </c>
      <c r="I56" s="142">
        <v>512705880000</v>
      </c>
      <c r="J56" s="143">
        <v>0</v>
      </c>
      <c r="K56" s="143">
        <v>3880000000</v>
      </c>
      <c r="L56" s="143">
        <v>516585880000</v>
      </c>
      <c r="M56" s="185">
        <f>'Gastos - Entidades'!K46</f>
        <v>370705880000</v>
      </c>
      <c r="N56" s="186">
        <f>'Gastos - Entidades'!L46</f>
        <v>0</v>
      </c>
      <c r="O56" s="186">
        <f>'Gastos - Entidades'!M46</f>
        <v>3880000000</v>
      </c>
      <c r="P56" s="263">
        <f>'Gastos - Entidades'!N46</f>
        <v>374585880000</v>
      </c>
    </row>
    <row r="57" spans="1:16" ht="29.4" x14ac:dyDescent="0.3">
      <c r="A57" s="38"/>
      <c r="B57" s="39"/>
      <c r="C57" s="40" t="s">
        <v>121</v>
      </c>
      <c r="D57" s="41" t="s">
        <v>122</v>
      </c>
      <c r="E57" s="122">
        <f>'PGN 2023 C2023'!Q56</f>
        <v>109737264000.00002</v>
      </c>
      <c r="F57" s="123">
        <f>'PGN 2023 C2023'!R56</f>
        <v>101512479.43200001</v>
      </c>
      <c r="G57" s="123">
        <f>'PGN 2023 C2023'!S56</f>
        <v>5460000000</v>
      </c>
      <c r="H57" s="123">
        <f>'PGN 2023 C2023'!T56</f>
        <v>115298776479.43201</v>
      </c>
      <c r="I57" s="142">
        <v>142478000000</v>
      </c>
      <c r="J57" s="143">
        <v>0</v>
      </c>
      <c r="K57" s="143">
        <v>15000000000</v>
      </c>
      <c r="L57" s="143">
        <v>157478000000</v>
      </c>
      <c r="M57" s="185">
        <f>'Gastos - Entidades'!K47</f>
        <v>142478000000</v>
      </c>
      <c r="N57" s="186">
        <f>'Gastos - Entidades'!L47</f>
        <v>0</v>
      </c>
      <c r="O57" s="186">
        <f>'Gastos - Entidades'!M47</f>
        <v>15000000000</v>
      </c>
      <c r="P57" s="263">
        <f>'Gastos - Entidades'!N47</f>
        <v>157478000000</v>
      </c>
    </row>
    <row r="58" spans="1:16" ht="16.2" thickBot="1" x14ac:dyDescent="0.35">
      <c r="A58" s="63"/>
      <c r="B58" s="64"/>
      <c r="C58" s="65" t="s">
        <v>123</v>
      </c>
      <c r="D58" s="66" t="s">
        <v>124</v>
      </c>
      <c r="E58" s="129">
        <f>'PGN 2023 C2023'!Q58</f>
        <v>14015412684000.002</v>
      </c>
      <c r="F58" s="130">
        <f>'PGN 2023 C2023'!R58</f>
        <v>548679741028.69202</v>
      </c>
      <c r="G58" s="130">
        <f>'PGN 2023 C2023'!S58</f>
        <v>275809716000</v>
      </c>
      <c r="H58" s="130">
        <f>'PGN 2023 C2023'!T58</f>
        <v>14839902141028.693</v>
      </c>
      <c r="I58" s="142">
        <v>14693539000000</v>
      </c>
      <c r="J58" s="143">
        <v>87685908629</v>
      </c>
      <c r="K58" s="143">
        <v>393047711450</v>
      </c>
      <c r="L58" s="143">
        <v>15174272620079</v>
      </c>
      <c r="M58" s="185">
        <f>'Gastos - Entidades'!K48</f>
        <v>14996039000000</v>
      </c>
      <c r="N58" s="186">
        <f>'Gastos - Entidades'!L48</f>
        <v>87685908629</v>
      </c>
      <c r="O58" s="186">
        <f>'Gastos - Entidades'!M48</f>
        <v>395047711450</v>
      </c>
      <c r="P58" s="263">
        <f>'Gastos - Entidades'!N48</f>
        <v>15478772620079</v>
      </c>
    </row>
    <row r="59" spans="1:16" s="56" customFormat="1" ht="29.4" x14ac:dyDescent="0.3">
      <c r="A59" s="38" t="s">
        <v>125</v>
      </c>
      <c r="B59" s="39" t="s">
        <v>126</v>
      </c>
      <c r="C59" s="40"/>
      <c r="D59" s="67"/>
      <c r="E59" s="124">
        <f>SUM(E60:E65)</f>
        <v>1016682515409.2881</v>
      </c>
      <c r="F59" s="125">
        <f>SUM(F60:F65)</f>
        <v>11236683245.424</v>
      </c>
      <c r="G59" s="125">
        <f>SUM(G60:G65)</f>
        <v>4853502691369.332</v>
      </c>
      <c r="H59" s="125">
        <f>SUM(H60:H65)</f>
        <v>5881421890024.0449</v>
      </c>
      <c r="I59" s="152">
        <f>SUM(I60:I65)</f>
        <v>978881956455</v>
      </c>
      <c r="J59" s="257">
        <f t="shared" ref="J59:P59" si="21">SUM(J60:J65)</f>
        <v>0</v>
      </c>
      <c r="K59" s="257">
        <f t="shared" si="21"/>
        <v>8363708662355</v>
      </c>
      <c r="L59" s="257">
        <f t="shared" si="21"/>
        <v>9342590618810</v>
      </c>
      <c r="M59" s="170">
        <f t="shared" si="21"/>
        <v>1194619570045</v>
      </c>
      <c r="N59" s="256">
        <f t="shared" si="21"/>
        <v>0</v>
      </c>
      <c r="O59" s="256">
        <f t="shared" si="21"/>
        <v>7997971048765</v>
      </c>
      <c r="P59" s="261">
        <f t="shared" si="21"/>
        <v>9192590618810</v>
      </c>
    </row>
    <row r="60" spans="1:16" x14ac:dyDescent="0.3">
      <c r="A60" s="38"/>
      <c r="B60" s="39"/>
      <c r="C60" s="40" t="s">
        <v>127</v>
      </c>
      <c r="D60" s="41" t="s">
        <v>128</v>
      </c>
      <c r="E60" s="122">
        <f>'PGN 2023 C2023'!Q60</f>
        <v>497132301993.60004</v>
      </c>
      <c r="F60" s="123">
        <f>'PGN 2023 C2023'!R60</f>
        <v>1938896529.0240002</v>
      </c>
      <c r="G60" s="123">
        <f>'PGN 2023 C2023'!S60</f>
        <v>1496745596892</v>
      </c>
      <c r="H60" s="123">
        <f>'PGN 2023 C2023'!T60</f>
        <v>1995816795414.6243</v>
      </c>
      <c r="I60" s="142">
        <v>481869949000</v>
      </c>
      <c r="J60" s="143">
        <v>0</v>
      </c>
      <c r="K60" s="143">
        <v>1313235656012</v>
      </c>
      <c r="L60" s="143">
        <v>1795105605012</v>
      </c>
      <c r="M60" s="144">
        <f>'Gastos - Entidades'!K49</f>
        <v>486869949000</v>
      </c>
      <c r="N60" s="171">
        <f>'Gastos - Entidades'!L49</f>
        <v>0</v>
      </c>
      <c r="O60" s="171">
        <f>'Gastos - Entidades'!M49</f>
        <v>1308235656012</v>
      </c>
      <c r="P60" s="262">
        <f>'Gastos - Entidades'!N49</f>
        <v>1795105605012</v>
      </c>
    </row>
    <row r="61" spans="1:16" x14ac:dyDescent="0.3">
      <c r="A61" s="38"/>
      <c r="B61" s="39"/>
      <c r="C61" s="40" t="s">
        <v>129</v>
      </c>
      <c r="D61" s="41" t="s">
        <v>130</v>
      </c>
      <c r="E61" s="122">
        <f>'PGN 2023 C2023'!Q61</f>
        <v>215955058956.00003</v>
      </c>
      <c r="F61" s="123">
        <f>'PGN 2023 C2023'!R61</f>
        <v>363951245.11200005</v>
      </c>
      <c r="G61" s="123">
        <f>'PGN 2023 C2023'!S61</f>
        <v>279255809472.276</v>
      </c>
      <c r="H61" s="123">
        <f>'PGN 2023 C2023'!T61</f>
        <v>495574819673.38806</v>
      </c>
      <c r="I61" s="142">
        <v>231627813000</v>
      </c>
      <c r="J61" s="143">
        <v>0</v>
      </c>
      <c r="K61" s="143">
        <v>302363860434</v>
      </c>
      <c r="L61" s="143">
        <v>533991673434</v>
      </c>
      <c r="M61" s="144">
        <f>'Gastos - Entidades'!K50</f>
        <v>231627813000</v>
      </c>
      <c r="N61" s="171">
        <f>'Gastos - Entidades'!L50</f>
        <v>0</v>
      </c>
      <c r="O61" s="171">
        <f>'Gastos - Entidades'!M50</f>
        <v>302363860434</v>
      </c>
      <c r="P61" s="262">
        <f>'Gastos - Entidades'!N50</f>
        <v>533991673434</v>
      </c>
    </row>
    <row r="62" spans="1:16" x14ac:dyDescent="0.3">
      <c r="A62" s="38"/>
      <c r="B62" s="39"/>
      <c r="C62" s="40" t="s">
        <v>131</v>
      </c>
      <c r="D62" s="41" t="s">
        <v>132</v>
      </c>
      <c r="E62" s="122">
        <f>'PGN 2023 C2023'!Q62</f>
        <v>48593385204</v>
      </c>
      <c r="F62" s="123">
        <f>'PGN 2023 C2023'!R62</f>
        <v>20115774.588000003</v>
      </c>
      <c r="G62" s="123">
        <f>'PGN 2023 C2023'!S62</f>
        <v>93256510469.304001</v>
      </c>
      <c r="H62" s="123">
        <f>'PGN 2023 C2023'!T62</f>
        <v>141870011447.892</v>
      </c>
      <c r="I62" s="142">
        <v>21906299000</v>
      </c>
      <c r="J62" s="143">
        <v>0</v>
      </c>
      <c r="K62" s="143">
        <v>150217118190</v>
      </c>
      <c r="L62" s="143">
        <v>172123417190</v>
      </c>
      <c r="M62" s="144">
        <f>'Gastos - Entidades'!K51</f>
        <v>21906299000</v>
      </c>
      <c r="N62" s="171">
        <f>'Gastos - Entidades'!L51</f>
        <v>0</v>
      </c>
      <c r="O62" s="171">
        <f>'Gastos - Entidades'!M51</f>
        <v>150217118190</v>
      </c>
      <c r="P62" s="262">
        <f>'Gastos - Entidades'!N51</f>
        <v>172123417190</v>
      </c>
    </row>
    <row r="63" spans="1:16" ht="29.4" x14ac:dyDescent="0.3">
      <c r="A63" s="38"/>
      <c r="B63" s="39"/>
      <c r="C63" s="40" t="s">
        <v>137</v>
      </c>
      <c r="D63" s="41" t="s">
        <v>138</v>
      </c>
      <c r="E63" s="122">
        <f>'PGN 2023 C2023'!Q63</f>
        <v>74221160832</v>
      </c>
      <c r="F63" s="123">
        <f>'PGN 2023 C2023'!R63</f>
        <v>1956866808.6240001</v>
      </c>
      <c r="G63" s="123">
        <f>'PGN 2023 C2023'!S63</f>
        <v>387614396456.19604</v>
      </c>
      <c r="H63" s="123">
        <f>'PGN 2023 C2023'!T63</f>
        <v>463792424096.82001</v>
      </c>
      <c r="I63" s="142">
        <v>72735919000</v>
      </c>
      <c r="J63" s="143">
        <v>0</v>
      </c>
      <c r="K63" s="143">
        <v>5143238377001</v>
      </c>
      <c r="L63" s="143">
        <v>5215974296001</v>
      </c>
      <c r="M63" s="144">
        <f>'Gastos - Entidades'!K52</f>
        <v>74639984000</v>
      </c>
      <c r="N63" s="171">
        <f>'Gastos - Entidades'!L52</f>
        <v>0</v>
      </c>
      <c r="O63" s="171">
        <f>'Gastos - Entidades'!M52</f>
        <v>399023464158</v>
      </c>
      <c r="P63" s="262">
        <f>'Gastos - Entidades'!N52</f>
        <v>473663448158</v>
      </c>
    </row>
    <row r="64" spans="1:16" x14ac:dyDescent="0.3">
      <c r="A64" s="38"/>
      <c r="B64" s="39"/>
      <c r="C64" s="40" t="s">
        <v>133</v>
      </c>
      <c r="D64" s="41" t="s">
        <v>134</v>
      </c>
      <c r="E64" s="122">
        <f>'PGN 2023 C2023'!Q64</f>
        <v>80288865666.828003</v>
      </c>
      <c r="F64" s="123">
        <f>'PGN 2023 C2023'!R64</f>
        <v>6254180582.8320007</v>
      </c>
      <c r="G64" s="123">
        <f>'PGN 2023 C2023'!S64</f>
        <v>1939843656377.1721</v>
      </c>
      <c r="H64" s="123">
        <f>'PGN 2023 C2023'!T64</f>
        <v>2026386702626.832</v>
      </c>
      <c r="I64" s="142">
        <v>96101992455</v>
      </c>
      <c r="J64" s="143">
        <v>0</v>
      </c>
      <c r="K64" s="143">
        <v>1055630186560</v>
      </c>
      <c r="L64" s="143">
        <v>1151732179015</v>
      </c>
      <c r="M64" s="144">
        <f>'Gastos - Entidades'!K53</f>
        <v>272735919000</v>
      </c>
      <c r="N64" s="171">
        <f>'Gastos - Entidades'!L53</f>
        <v>0</v>
      </c>
      <c r="O64" s="171">
        <f>'Gastos - Entidades'!M53</f>
        <v>4943238377001</v>
      </c>
      <c r="P64" s="262">
        <f>'Gastos - Entidades'!N53</f>
        <v>5215974296001</v>
      </c>
    </row>
    <row r="65" spans="1:16" ht="16.2" thickBot="1" x14ac:dyDescent="0.35">
      <c r="A65" s="38"/>
      <c r="B65" s="39"/>
      <c r="C65" s="40" t="s">
        <v>135</v>
      </c>
      <c r="D65" s="41" t="s">
        <v>136</v>
      </c>
      <c r="E65" s="129">
        <f>'PGN 2023 C2023'!Q65</f>
        <v>100491742756.86</v>
      </c>
      <c r="F65" s="130">
        <f>'PGN 2023 C2023'!R65</f>
        <v>702672305.24400008</v>
      </c>
      <c r="G65" s="130">
        <f>'PGN 2023 C2023'!S65</f>
        <v>656786721702.38403</v>
      </c>
      <c r="H65" s="130">
        <f>'PGN 2023 C2023'!T65</f>
        <v>757981136764.48804</v>
      </c>
      <c r="I65" s="142">
        <v>74639984000</v>
      </c>
      <c r="J65" s="143">
        <v>0</v>
      </c>
      <c r="K65" s="143">
        <v>399023464158</v>
      </c>
      <c r="L65" s="143">
        <v>473663448158</v>
      </c>
      <c r="M65" s="144">
        <f>'Gastos - Entidades'!K54</f>
        <v>106839606045</v>
      </c>
      <c r="N65" s="171">
        <f>'Gastos - Entidades'!L54</f>
        <v>0</v>
      </c>
      <c r="O65" s="171">
        <f>'Gastos - Entidades'!M54</f>
        <v>894892572970</v>
      </c>
      <c r="P65" s="262">
        <f>'Gastos - Entidades'!N54</f>
        <v>1001732179015</v>
      </c>
    </row>
    <row r="66" spans="1:16" s="56" customFormat="1" x14ac:dyDescent="0.3">
      <c r="A66" s="27" t="s">
        <v>139</v>
      </c>
      <c r="B66" s="28" t="s">
        <v>140</v>
      </c>
      <c r="C66" s="49"/>
      <c r="D66" s="50"/>
      <c r="E66" s="124">
        <f>SUM(E67:E72)</f>
        <v>54776352725335.336</v>
      </c>
      <c r="F66" s="125">
        <f t="shared" ref="F66:H66" si="22">SUM(F67:F72)</f>
        <v>20802980783.676003</v>
      </c>
      <c r="G66" s="125">
        <f t="shared" si="22"/>
        <v>2308073942061.8882</v>
      </c>
      <c r="H66" s="125">
        <f t="shared" si="22"/>
        <v>57105229648180.906</v>
      </c>
      <c r="I66" s="152">
        <f>SUM(I67:I72)</f>
        <v>59373198242551</v>
      </c>
      <c r="J66" s="257">
        <f t="shared" ref="J66:P66" si="23">SUM(J67:J72)</f>
        <v>0</v>
      </c>
      <c r="K66" s="257">
        <f t="shared" si="23"/>
        <v>2114478420767</v>
      </c>
      <c r="L66" s="257">
        <f t="shared" si="23"/>
        <v>61487676663318</v>
      </c>
      <c r="M66" s="170">
        <f t="shared" si="23"/>
        <v>59373198242551</v>
      </c>
      <c r="N66" s="256">
        <f t="shared" si="23"/>
        <v>0</v>
      </c>
      <c r="O66" s="256">
        <f t="shared" si="23"/>
        <v>2114478420767</v>
      </c>
      <c r="P66" s="261">
        <f t="shared" si="23"/>
        <v>61487676663318</v>
      </c>
    </row>
    <row r="67" spans="1:16" x14ac:dyDescent="0.3">
      <c r="A67" s="38"/>
      <c r="B67" s="39"/>
      <c r="C67" s="40" t="s">
        <v>141</v>
      </c>
      <c r="D67" s="41" t="s">
        <v>142</v>
      </c>
      <c r="E67" s="122">
        <f>'PGN 2023 C2023'!Q67</f>
        <v>53235805691491.336</v>
      </c>
      <c r="F67" s="123">
        <f>'PGN 2023 C2023'!R67</f>
        <v>8540673108.2400007</v>
      </c>
      <c r="G67" s="123">
        <f>'PGN 2023 C2023'!S67</f>
        <v>2046482617534.9922</v>
      </c>
      <c r="H67" s="123">
        <f>'PGN 2023 C2023'!T67</f>
        <v>55290828982134.57</v>
      </c>
      <c r="I67" s="142">
        <v>57761175090551</v>
      </c>
      <c r="J67" s="143">
        <v>0</v>
      </c>
      <c r="K67" s="143">
        <v>1872516360881</v>
      </c>
      <c r="L67" s="143">
        <v>59633691451432</v>
      </c>
      <c r="M67" s="144">
        <f>'Gastos - Entidades'!K55</f>
        <v>57761175090551</v>
      </c>
      <c r="N67" s="171">
        <f>'Gastos - Entidades'!L55</f>
        <v>0</v>
      </c>
      <c r="O67" s="171">
        <f>'Gastos - Entidades'!M55</f>
        <v>1872516360881</v>
      </c>
      <c r="P67" s="262">
        <f>'Gastos - Entidades'!N55</f>
        <v>59633691451432</v>
      </c>
    </row>
    <row r="68" spans="1:16" x14ac:dyDescent="0.3">
      <c r="A68" s="38"/>
      <c r="B68" s="39"/>
      <c r="C68" s="40" t="s">
        <v>143</v>
      </c>
      <c r="D68" s="41" t="s">
        <v>144</v>
      </c>
      <c r="E68" s="122">
        <f>'PGN 2023 C2023'!Q68</f>
        <v>51913852536.000008</v>
      </c>
      <c r="F68" s="123">
        <f>'PGN 2023 C2023'!R68</f>
        <v>56931024.696000002</v>
      </c>
      <c r="G68" s="123">
        <f>'PGN 2023 C2023'!S68</f>
        <v>66113035702.896004</v>
      </c>
      <c r="H68" s="123">
        <f>'PGN 2023 C2023'!T68</f>
        <v>118083819263.59201</v>
      </c>
      <c r="I68" s="142">
        <v>54576559000</v>
      </c>
      <c r="J68" s="143">
        <v>0</v>
      </c>
      <c r="K68" s="143">
        <v>65126182897</v>
      </c>
      <c r="L68" s="143">
        <v>119702741897</v>
      </c>
      <c r="M68" s="144">
        <f>'Gastos - Entidades'!K56</f>
        <v>54576559000</v>
      </c>
      <c r="N68" s="171">
        <f>'Gastos - Entidades'!L56</f>
        <v>0</v>
      </c>
      <c r="O68" s="171">
        <f>'Gastos - Entidades'!M56</f>
        <v>65126182897</v>
      </c>
      <c r="P68" s="262">
        <f>'Gastos - Entidades'!N56</f>
        <v>119702741897</v>
      </c>
    </row>
    <row r="69" spans="1:16" x14ac:dyDescent="0.3">
      <c r="A69" s="38"/>
      <c r="B69" s="39"/>
      <c r="C69" s="40" t="s">
        <v>145</v>
      </c>
      <c r="D69" s="41" t="s">
        <v>146</v>
      </c>
      <c r="E69" s="122">
        <f>'PGN 2023 C2023'!Q69</f>
        <v>219238040112.00003</v>
      </c>
      <c r="F69" s="123">
        <f>'PGN 2023 C2023'!R69</f>
        <v>8423591348.1720009</v>
      </c>
      <c r="G69" s="123">
        <f>'PGN 2023 C2023'!S69</f>
        <v>83220688824</v>
      </c>
      <c r="H69" s="123">
        <f>'PGN 2023 C2023'!T69</f>
        <v>310882320284.172</v>
      </c>
      <c r="I69" s="142">
        <v>229182705000</v>
      </c>
      <c r="J69" s="143">
        <v>0</v>
      </c>
      <c r="K69" s="143">
        <v>79713190919</v>
      </c>
      <c r="L69" s="143">
        <v>308895895919</v>
      </c>
      <c r="M69" s="144">
        <f>'Gastos - Entidades'!K57</f>
        <v>229182705000</v>
      </c>
      <c r="N69" s="171">
        <f>'Gastos - Entidades'!L57</f>
        <v>0</v>
      </c>
      <c r="O69" s="171">
        <f>'Gastos - Entidades'!M57</f>
        <v>79713190919</v>
      </c>
      <c r="P69" s="262">
        <f>'Gastos - Entidades'!N57</f>
        <v>308895895919</v>
      </c>
    </row>
    <row r="70" spans="1:16" ht="29.4" x14ac:dyDescent="0.3">
      <c r="A70" s="38"/>
      <c r="B70" s="39"/>
      <c r="C70" s="40" t="s">
        <v>147</v>
      </c>
      <c r="D70" s="41" t="s">
        <v>148</v>
      </c>
      <c r="E70" s="122">
        <f>'PGN 2023 C2023'!Q70</f>
        <v>160100555160</v>
      </c>
      <c r="F70" s="123">
        <f>'PGN 2023 C2023'!R70</f>
        <v>2327172134.1960001</v>
      </c>
      <c r="G70" s="123">
        <f>'PGN 2023 C2023'!S70</f>
        <v>109200000000.00002</v>
      </c>
      <c r="H70" s="123">
        <f>'PGN 2023 C2023'!T70</f>
        <v>271627727294.19601</v>
      </c>
      <c r="I70" s="142">
        <v>163529334000</v>
      </c>
      <c r="J70" s="143">
        <v>0</v>
      </c>
      <c r="K70" s="143">
        <v>94135686070</v>
      </c>
      <c r="L70" s="143">
        <v>257665020070</v>
      </c>
      <c r="M70" s="144">
        <f>'Gastos - Entidades'!K58</f>
        <v>163529334000</v>
      </c>
      <c r="N70" s="171">
        <f>'Gastos - Entidades'!L58</f>
        <v>0</v>
      </c>
      <c r="O70" s="171">
        <f>'Gastos - Entidades'!M58</f>
        <v>94135686070</v>
      </c>
      <c r="P70" s="262">
        <f>'Gastos - Entidades'!N58</f>
        <v>257665020070</v>
      </c>
    </row>
    <row r="71" spans="1:16" x14ac:dyDescent="0.3">
      <c r="A71" s="38"/>
      <c r="B71" s="39"/>
      <c r="C71" s="40" t="s">
        <v>149</v>
      </c>
      <c r="D71" s="41" t="s">
        <v>150</v>
      </c>
      <c r="E71" s="122">
        <f>'PGN 2023 C2023'!Q71</f>
        <v>385070118888</v>
      </c>
      <c r="F71" s="123">
        <f>'PGN 2023 C2023'!R71</f>
        <v>1454613168.3720002</v>
      </c>
      <c r="G71" s="123">
        <f>'PGN 2023 C2023'!S71</f>
        <v>327600000</v>
      </c>
      <c r="H71" s="123">
        <f>'PGN 2023 C2023'!T71</f>
        <v>386852332056.37201</v>
      </c>
      <c r="I71" s="142">
        <v>406414390000</v>
      </c>
      <c r="J71" s="143">
        <v>0</v>
      </c>
      <c r="K71" s="143">
        <v>307000000</v>
      </c>
      <c r="L71" s="143">
        <v>406721390000</v>
      </c>
      <c r="M71" s="144">
        <f>'Gastos - Entidades'!K59</f>
        <v>406414390000</v>
      </c>
      <c r="N71" s="171">
        <f>'Gastos - Entidades'!L59</f>
        <v>0</v>
      </c>
      <c r="O71" s="171">
        <f>'Gastos - Entidades'!M59</f>
        <v>307000000</v>
      </c>
      <c r="P71" s="262">
        <f>'Gastos - Entidades'!N59</f>
        <v>406721390000</v>
      </c>
    </row>
    <row r="72" spans="1:16" ht="16.2" thickBot="1" x14ac:dyDescent="0.35">
      <c r="A72" s="38"/>
      <c r="B72" s="39"/>
      <c r="C72" s="40" t="s">
        <v>151</v>
      </c>
      <c r="D72" s="41" t="s">
        <v>152</v>
      </c>
      <c r="E72" s="129">
        <f>'PGN 2023 C2023'!Q72</f>
        <v>724224467148</v>
      </c>
      <c r="F72" s="130">
        <f>'PGN 2023 C2023'!R72</f>
        <v>0</v>
      </c>
      <c r="G72" s="130">
        <f>'PGN 2023 C2023'!S72</f>
        <v>2730000000</v>
      </c>
      <c r="H72" s="130">
        <f>'PGN 2023 C2023'!T72</f>
        <v>726954467148</v>
      </c>
      <c r="I72" s="142">
        <v>758320164000</v>
      </c>
      <c r="J72" s="143">
        <v>0</v>
      </c>
      <c r="K72" s="143">
        <v>2680000000</v>
      </c>
      <c r="L72" s="143">
        <v>761000164000</v>
      </c>
      <c r="M72" s="144">
        <f>'Gastos - Entidades'!K60</f>
        <v>758320164000</v>
      </c>
      <c r="N72" s="171">
        <f>'Gastos - Entidades'!L60</f>
        <v>0</v>
      </c>
      <c r="O72" s="171">
        <f>'Gastos - Entidades'!M60</f>
        <v>2680000000</v>
      </c>
      <c r="P72" s="262">
        <f>'Gastos - Entidades'!N60</f>
        <v>761000164000</v>
      </c>
    </row>
    <row r="73" spans="1:16" s="56" customFormat="1" x14ac:dyDescent="0.3">
      <c r="A73" s="27" t="s">
        <v>153</v>
      </c>
      <c r="B73" s="28" t="s">
        <v>154</v>
      </c>
      <c r="C73" s="49"/>
      <c r="D73" s="50"/>
      <c r="E73" s="124">
        <f>SUM(E74:E79)</f>
        <v>1926832115663.364</v>
      </c>
      <c r="F73" s="125">
        <f t="shared" ref="F73:H73" si="24">SUM(F74:F79)</f>
        <v>27117164359.739998</v>
      </c>
      <c r="G73" s="125">
        <f t="shared" si="24"/>
        <v>7911087857446.9561</v>
      </c>
      <c r="H73" s="125">
        <f t="shared" si="24"/>
        <v>9865037137470.0605</v>
      </c>
      <c r="I73" s="152">
        <f>SUM(I74:I79)</f>
        <v>4511496872747</v>
      </c>
      <c r="J73" s="257">
        <f t="shared" ref="J73:P73" si="25">SUM(J74:J79)</f>
        <v>3459701283</v>
      </c>
      <c r="K73" s="257">
        <f t="shared" si="25"/>
        <v>8046646769310</v>
      </c>
      <c r="L73" s="257">
        <f t="shared" si="25"/>
        <v>12561603343340</v>
      </c>
      <c r="M73" s="170">
        <f t="shared" si="25"/>
        <v>4511496872747</v>
      </c>
      <c r="N73" s="256">
        <f t="shared" si="25"/>
        <v>3459701283</v>
      </c>
      <c r="O73" s="256">
        <f t="shared" si="25"/>
        <v>8053437573406</v>
      </c>
      <c r="P73" s="261">
        <f t="shared" si="25"/>
        <v>12568394147436</v>
      </c>
    </row>
    <row r="74" spans="1:16" x14ac:dyDescent="0.3">
      <c r="A74" s="38"/>
      <c r="B74" s="39"/>
      <c r="C74" s="40" t="s">
        <v>155</v>
      </c>
      <c r="D74" s="41" t="s">
        <v>156</v>
      </c>
      <c r="E74" s="122">
        <f>'PGN 2023 C2023'!Q74</f>
        <v>198464834512.30801</v>
      </c>
      <c r="F74" s="123">
        <f>'PGN 2023 C2023'!R74</f>
        <v>19468378816.068001</v>
      </c>
      <c r="G74" s="123">
        <f>'PGN 2023 C2023'!S74</f>
        <v>7166008908637.4883</v>
      </c>
      <c r="H74" s="123">
        <f>'PGN 2023 C2023'!T74</f>
        <v>7383942121965.8643</v>
      </c>
      <c r="I74" s="142">
        <v>212613387648</v>
      </c>
      <c r="J74" s="143">
        <v>3459701283</v>
      </c>
      <c r="K74" s="143">
        <v>7168737208897</v>
      </c>
      <c r="L74" s="143">
        <v>7384810297828</v>
      </c>
      <c r="M74" s="144">
        <f>'Gastos - Entidades'!K61</f>
        <v>212613387648</v>
      </c>
      <c r="N74" s="171">
        <f>'Gastos - Entidades'!L61</f>
        <v>3459701283</v>
      </c>
      <c r="O74" s="171">
        <f>'Gastos - Entidades'!M61</f>
        <v>7168737208897</v>
      </c>
      <c r="P74" s="262">
        <f>'Gastos - Entidades'!N61</f>
        <v>7384810297828</v>
      </c>
    </row>
    <row r="75" spans="1:16" x14ac:dyDescent="0.3">
      <c r="A75" s="38"/>
      <c r="B75" s="39"/>
      <c r="C75" s="40" t="s">
        <v>157</v>
      </c>
      <c r="D75" s="41" t="s">
        <v>158</v>
      </c>
      <c r="E75" s="122">
        <f>'PGN 2023 C2023'!Q75</f>
        <v>72977102025.828003</v>
      </c>
      <c r="F75" s="123">
        <f>'PGN 2023 C2023'!R75</f>
        <v>150032990.016</v>
      </c>
      <c r="G75" s="123">
        <f>'PGN 2023 C2023'!S75</f>
        <v>142656837609.46802</v>
      </c>
      <c r="H75" s="123">
        <f>'PGN 2023 C2023'!T75</f>
        <v>215783972625.31201</v>
      </c>
      <c r="I75" s="142">
        <v>74509646000</v>
      </c>
      <c r="J75" s="143">
        <v>0</v>
      </c>
      <c r="K75" s="143">
        <v>54630503938</v>
      </c>
      <c r="L75" s="143">
        <v>129140149938</v>
      </c>
      <c r="M75" s="144">
        <f>'Gastos - Entidades'!K62</f>
        <v>74509646000</v>
      </c>
      <c r="N75" s="171">
        <f>'Gastos - Entidades'!L62</f>
        <v>0</v>
      </c>
      <c r="O75" s="171">
        <f>'Gastos - Entidades'!M62</f>
        <v>61421308034</v>
      </c>
      <c r="P75" s="262">
        <f>'Gastos - Entidades'!N62</f>
        <v>135930954034</v>
      </c>
    </row>
    <row r="76" spans="1:16" x14ac:dyDescent="0.3">
      <c r="A76" s="38"/>
      <c r="B76" s="39"/>
      <c r="C76" s="40" t="s">
        <v>159</v>
      </c>
      <c r="D76" s="41" t="s">
        <v>160</v>
      </c>
      <c r="E76" s="122">
        <f>'PGN 2023 C2023'!Q76</f>
        <v>28828800000.000004</v>
      </c>
      <c r="F76" s="123">
        <f>'PGN 2023 C2023'!R76</f>
        <v>0</v>
      </c>
      <c r="G76" s="123">
        <f>'PGN 2023 C2023'!S76</f>
        <v>30261504000.000004</v>
      </c>
      <c r="H76" s="123">
        <f>'PGN 2023 C2023'!T76</f>
        <v>59090304000.000008</v>
      </c>
      <c r="I76" s="142">
        <v>33049617730</v>
      </c>
      <c r="J76" s="143">
        <v>0</v>
      </c>
      <c r="K76" s="143">
        <v>27168241168</v>
      </c>
      <c r="L76" s="143">
        <v>60217858898</v>
      </c>
      <c r="M76" s="144">
        <f>'Gastos - Entidades'!K63</f>
        <v>33049617730</v>
      </c>
      <c r="N76" s="171">
        <f>'Gastos - Entidades'!L63</f>
        <v>0</v>
      </c>
      <c r="O76" s="171">
        <f>'Gastos - Entidades'!M63</f>
        <v>27168241168</v>
      </c>
      <c r="P76" s="262">
        <f>'Gastos - Entidades'!N63</f>
        <v>60217858898</v>
      </c>
    </row>
    <row r="77" spans="1:16" ht="29.4" x14ac:dyDescent="0.3">
      <c r="A77" s="38"/>
      <c r="B77" s="39"/>
      <c r="C77" s="40" t="s">
        <v>161</v>
      </c>
      <c r="D77" s="41" t="s">
        <v>162</v>
      </c>
      <c r="E77" s="122">
        <f>'PGN 2023 C2023'!Q77</f>
        <v>30158027359.824001</v>
      </c>
      <c r="F77" s="123">
        <f>'PGN 2023 C2023'!R77</f>
        <v>1164032742.6000001</v>
      </c>
      <c r="G77" s="123">
        <f>'PGN 2023 C2023'!S77</f>
        <v>109200000000.00002</v>
      </c>
      <c r="H77" s="123">
        <f>'PGN 2023 C2023'!T77</f>
        <v>140522060102.42401</v>
      </c>
      <c r="I77" s="142">
        <v>25668576000</v>
      </c>
      <c r="J77" s="143">
        <v>0</v>
      </c>
      <c r="K77" s="143">
        <v>256636117750</v>
      </c>
      <c r="L77" s="143">
        <v>282304693750</v>
      </c>
      <c r="M77" s="144">
        <f>'Gastos - Entidades'!K64</f>
        <v>25668576000</v>
      </c>
      <c r="N77" s="171">
        <f>'Gastos - Entidades'!L64</f>
        <v>0</v>
      </c>
      <c r="O77" s="171">
        <f>'Gastos - Entidades'!M64</f>
        <v>256636117750</v>
      </c>
      <c r="P77" s="262">
        <f>'Gastos - Entidades'!N64</f>
        <v>282304693750</v>
      </c>
    </row>
    <row r="78" spans="1:16" x14ac:dyDescent="0.3">
      <c r="A78" s="38"/>
      <c r="B78" s="39"/>
      <c r="C78" s="40" t="s">
        <v>163</v>
      </c>
      <c r="D78" s="41" t="s">
        <v>164</v>
      </c>
      <c r="E78" s="122">
        <f>'PGN 2023 C2023'!Q78</f>
        <v>1502668255765.4041</v>
      </c>
      <c r="F78" s="123">
        <f>'PGN 2023 C2023'!R78</f>
        <v>6334719811.0560007</v>
      </c>
      <c r="G78" s="123">
        <f>'PGN 2023 C2023'!S78</f>
        <v>409362189600.00006</v>
      </c>
      <c r="H78" s="123">
        <f>'PGN 2023 C2023'!T78</f>
        <v>1918365165176.4602</v>
      </c>
      <c r="I78" s="142">
        <v>4062376545369</v>
      </c>
      <c r="J78" s="143">
        <v>0</v>
      </c>
      <c r="K78" s="143">
        <v>382524997557</v>
      </c>
      <c r="L78" s="143">
        <v>4444901542926</v>
      </c>
      <c r="M78" s="144">
        <f>'Gastos - Entidades'!K65</f>
        <v>4062376545369</v>
      </c>
      <c r="N78" s="171">
        <f>'Gastos - Entidades'!L65</f>
        <v>0</v>
      </c>
      <c r="O78" s="171">
        <f>'Gastos - Entidades'!M65</f>
        <v>382524997557</v>
      </c>
      <c r="P78" s="262">
        <f>'Gastos - Entidades'!N65</f>
        <v>4444901542926</v>
      </c>
    </row>
    <row r="79" spans="1:16" ht="16.2" thickBot="1" x14ac:dyDescent="0.35">
      <c r="A79" s="38"/>
      <c r="B79" s="39"/>
      <c r="C79" s="40" t="s">
        <v>165</v>
      </c>
      <c r="D79" s="41" t="s">
        <v>166</v>
      </c>
      <c r="E79" s="129">
        <f>'PGN 2023 C2023'!Q79</f>
        <v>93735096000</v>
      </c>
      <c r="F79" s="130">
        <f>'PGN 2023 C2023'!R79</f>
        <v>0</v>
      </c>
      <c r="G79" s="130">
        <f>'PGN 2023 C2023'!S79</f>
        <v>53598417600.000008</v>
      </c>
      <c r="H79" s="130">
        <f>'PGN 2023 C2023'!T79</f>
        <v>147333513600</v>
      </c>
      <c r="I79" s="142">
        <v>103279100000</v>
      </c>
      <c r="J79" s="143">
        <v>0</v>
      </c>
      <c r="K79" s="143">
        <v>156949700000</v>
      </c>
      <c r="L79" s="143">
        <v>260228800000</v>
      </c>
      <c r="M79" s="144">
        <f>'Gastos - Entidades'!K66</f>
        <v>103279100000</v>
      </c>
      <c r="N79" s="171">
        <f>'Gastos - Entidades'!L66</f>
        <v>0</v>
      </c>
      <c r="O79" s="171">
        <f>'Gastos - Entidades'!M66</f>
        <v>156949700000</v>
      </c>
      <c r="P79" s="262">
        <f>'Gastos - Entidades'!N66</f>
        <v>260228800000</v>
      </c>
    </row>
    <row r="80" spans="1:16" s="56" customFormat="1" x14ac:dyDescent="0.3">
      <c r="A80" s="27" t="s">
        <v>167</v>
      </c>
      <c r="B80" s="28" t="s">
        <v>168</v>
      </c>
      <c r="C80" s="49"/>
      <c r="D80" s="50"/>
      <c r="E80" s="124">
        <f>SUM(E81:E88)</f>
        <v>54202752412663.766</v>
      </c>
      <c r="F80" s="125">
        <f t="shared" ref="F80:H80" si="26">SUM(F81:F88)</f>
        <v>0</v>
      </c>
      <c r="G80" s="125">
        <f t="shared" si="26"/>
        <v>8017305836009.6533</v>
      </c>
      <c r="H80" s="125">
        <f t="shared" si="26"/>
        <v>62220058248673.422</v>
      </c>
      <c r="I80" s="152">
        <f>SUM(I81:I88)</f>
        <v>24870809484745</v>
      </c>
      <c r="J80" s="257">
        <f t="shared" ref="J80:P80" si="27">SUM(J81:J88)</f>
        <v>327684852350</v>
      </c>
      <c r="K80" s="257">
        <f t="shared" si="27"/>
        <v>2840471991549</v>
      </c>
      <c r="L80" s="257">
        <f t="shared" si="27"/>
        <v>28038966328644</v>
      </c>
      <c r="M80" s="170">
        <f t="shared" si="27"/>
        <v>62079750352856</v>
      </c>
      <c r="N80" s="256">
        <f t="shared" si="27"/>
        <v>0</v>
      </c>
      <c r="O80" s="256">
        <f t="shared" si="27"/>
        <v>6405381514464</v>
      </c>
      <c r="P80" s="261">
        <f t="shared" si="27"/>
        <v>68485131867320</v>
      </c>
    </row>
    <row r="81" spans="1:16" x14ac:dyDescent="0.3">
      <c r="A81" s="38"/>
      <c r="B81" s="39"/>
      <c r="C81" s="40" t="s">
        <v>169</v>
      </c>
      <c r="D81" s="41" t="s">
        <v>170</v>
      </c>
      <c r="E81" s="122">
        <f>'PGN 2023 C2023'!Q81</f>
        <v>48671243458008.445</v>
      </c>
      <c r="F81" s="123">
        <f>'PGN 2023 C2023'!R81</f>
        <v>0</v>
      </c>
      <c r="G81" s="123">
        <f>'PGN 2023 C2023'!S81</f>
        <v>6147832412974.9805</v>
      </c>
      <c r="H81" s="123">
        <f>'PGN 2023 C2023'!T81</f>
        <v>54819075870983.43</v>
      </c>
      <c r="I81" s="142">
        <v>19224080000000</v>
      </c>
      <c r="J81" s="143">
        <v>327684852350</v>
      </c>
      <c r="K81" s="143">
        <v>2655133261497</v>
      </c>
      <c r="L81" s="143">
        <v>22206898113847</v>
      </c>
      <c r="M81" s="144">
        <f>'Gastos - Entidades'!K67</f>
        <v>56295601403954</v>
      </c>
      <c r="N81" s="171">
        <f>'Gastos - Entidades'!L67</f>
        <v>0</v>
      </c>
      <c r="O81" s="171">
        <f>'Gastos - Entidades'!M67</f>
        <v>6220042784412</v>
      </c>
      <c r="P81" s="262">
        <f>'Gastos - Entidades'!N67</f>
        <v>62515644188366</v>
      </c>
    </row>
    <row r="82" spans="1:16" x14ac:dyDescent="0.3">
      <c r="A82" s="38"/>
      <c r="B82" s="39"/>
      <c r="C82" s="40" t="s">
        <v>171</v>
      </c>
      <c r="D82" s="41" t="s">
        <v>172</v>
      </c>
      <c r="E82" s="122">
        <f>'PGN 2023 C2023'!Q84</f>
        <v>33151761312.852001</v>
      </c>
      <c r="F82" s="123">
        <f>'PGN 2023 C2023'!R84</f>
        <v>0</v>
      </c>
      <c r="G82" s="123">
        <f>'PGN 2023 C2023'!S84</f>
        <v>13875157393.188002</v>
      </c>
      <c r="H82" s="123">
        <f>'PGN 2023 C2023'!T84</f>
        <v>47026918706.040001</v>
      </c>
      <c r="I82" s="142">
        <v>41304751141</v>
      </c>
      <c r="J82" s="143">
        <v>0</v>
      </c>
      <c r="K82" s="143">
        <v>14301492414</v>
      </c>
      <c r="L82" s="143">
        <v>55606243555</v>
      </c>
      <c r="M82" s="144">
        <f>'Gastos - Entidades'!K68</f>
        <v>41596624660</v>
      </c>
      <c r="N82" s="171">
        <f>'Gastos - Entidades'!L68</f>
        <v>0</v>
      </c>
      <c r="O82" s="171">
        <f>'Gastos - Entidades'!M68</f>
        <v>14301492414</v>
      </c>
      <c r="P82" s="262">
        <f>'Gastos - Entidades'!N68</f>
        <v>55898117074</v>
      </c>
    </row>
    <row r="83" spans="1:16" ht="29.4" x14ac:dyDescent="0.3">
      <c r="A83" s="38"/>
      <c r="B83" s="39"/>
      <c r="C83" s="40" t="s">
        <v>173</v>
      </c>
      <c r="D83" s="41" t="s">
        <v>174</v>
      </c>
      <c r="E83" s="122">
        <f>'PGN 2023 C2023'!Q85</f>
        <v>6541142533.3800001</v>
      </c>
      <c r="F83" s="123">
        <f>'PGN 2023 C2023'!R85</f>
        <v>0</v>
      </c>
      <c r="G83" s="123">
        <f>'PGN 2023 C2023'!S85</f>
        <v>4281479749.0920005</v>
      </c>
      <c r="H83" s="123">
        <f>'PGN 2023 C2023'!T85</f>
        <v>10822622282.472</v>
      </c>
      <c r="I83" s="142">
        <v>6960865448</v>
      </c>
      <c r="J83" s="143">
        <v>0</v>
      </c>
      <c r="K83" s="143">
        <v>4138232398</v>
      </c>
      <c r="L83" s="143">
        <v>11099097846</v>
      </c>
      <c r="M83" s="144">
        <f>'Gastos - Entidades'!K69</f>
        <v>7058908352</v>
      </c>
      <c r="N83" s="171">
        <f>'Gastos - Entidades'!L69</f>
        <v>0</v>
      </c>
      <c r="O83" s="171">
        <f>'Gastos - Entidades'!M69</f>
        <v>4138232398</v>
      </c>
      <c r="P83" s="262">
        <f>'Gastos - Entidades'!N69</f>
        <v>11197140750</v>
      </c>
    </row>
    <row r="84" spans="1:16" ht="29.4" x14ac:dyDescent="0.3">
      <c r="A84" s="38"/>
      <c r="B84" s="39"/>
      <c r="C84" s="40" t="s">
        <v>175</v>
      </c>
      <c r="D84" s="41" t="s">
        <v>176</v>
      </c>
      <c r="E84" s="122">
        <f>'PGN 2023 C2023'!Q86</f>
        <v>8123901947.6160002</v>
      </c>
      <c r="F84" s="123">
        <f>'PGN 2023 C2023'!R86</f>
        <v>0</v>
      </c>
      <c r="G84" s="123">
        <f>'PGN 2023 C2023'!S86</f>
        <v>4757815448.5680008</v>
      </c>
      <c r="H84" s="123">
        <f>'PGN 2023 C2023'!T86</f>
        <v>12881717396.184</v>
      </c>
      <c r="I84" s="142">
        <v>8554797468</v>
      </c>
      <c r="J84" s="143">
        <v>0</v>
      </c>
      <c r="K84" s="143">
        <v>7760786646</v>
      </c>
      <c r="L84" s="143">
        <v>16315584114</v>
      </c>
      <c r="M84" s="144">
        <f>'Gastos - Entidades'!K70</f>
        <v>8636811199</v>
      </c>
      <c r="N84" s="171">
        <f>'Gastos - Entidades'!L70</f>
        <v>0</v>
      </c>
      <c r="O84" s="171">
        <f>'Gastos - Entidades'!M70</f>
        <v>7760786646</v>
      </c>
      <c r="P84" s="262">
        <f>'Gastos - Entidades'!N70</f>
        <v>16397597845</v>
      </c>
    </row>
    <row r="85" spans="1:16" x14ac:dyDescent="0.3">
      <c r="A85" s="38"/>
      <c r="B85" s="39"/>
      <c r="C85" s="40" t="s">
        <v>177</v>
      </c>
      <c r="D85" s="41" t="s">
        <v>178</v>
      </c>
      <c r="E85" s="122">
        <f>'PGN 2023 C2023'!Q87</f>
        <v>23558621871.876003</v>
      </c>
      <c r="F85" s="123">
        <f>'PGN 2023 C2023'!R87</f>
        <v>0</v>
      </c>
      <c r="G85" s="123">
        <f>'PGN 2023 C2023'!S87</f>
        <v>9164719269.8880005</v>
      </c>
      <c r="H85" s="123">
        <f>'PGN 2023 C2023'!T87</f>
        <v>32723341141.764004</v>
      </c>
      <c r="I85" s="142">
        <v>24784648436</v>
      </c>
      <c r="J85" s="143">
        <v>0</v>
      </c>
      <c r="K85" s="143">
        <v>8492290121</v>
      </c>
      <c r="L85" s="143">
        <v>33276938557</v>
      </c>
      <c r="M85" s="144">
        <f>'Gastos - Entidades'!K71</f>
        <v>24958184872</v>
      </c>
      <c r="N85" s="171">
        <f>'Gastos - Entidades'!L71</f>
        <v>0</v>
      </c>
      <c r="O85" s="171">
        <f>'Gastos - Entidades'!M71</f>
        <v>8492290121</v>
      </c>
      <c r="P85" s="262">
        <f>'Gastos - Entidades'!N71</f>
        <v>33450474993</v>
      </c>
    </row>
    <row r="86" spans="1:16" ht="29.4" x14ac:dyDescent="0.3">
      <c r="A86" s="38"/>
      <c r="B86" s="39"/>
      <c r="C86" s="40" t="s">
        <v>179</v>
      </c>
      <c r="D86" s="41" t="s">
        <v>180</v>
      </c>
      <c r="E86" s="122">
        <f>'PGN 2023 C2023'!Q88</f>
        <v>11642847163.584002</v>
      </c>
      <c r="F86" s="123">
        <f>'PGN 2023 C2023'!R88</f>
        <v>0</v>
      </c>
      <c r="G86" s="123">
        <f>'PGN 2023 C2023'!S88</f>
        <v>7173098789.2200003</v>
      </c>
      <c r="H86" s="123">
        <f>'PGN 2023 C2023'!T88</f>
        <v>18815945952.804001</v>
      </c>
      <c r="I86" s="142">
        <v>12864450747</v>
      </c>
      <c r="J86" s="143">
        <v>0</v>
      </c>
      <c r="K86" s="143">
        <v>7620000000</v>
      </c>
      <c r="L86" s="143">
        <v>20484450747</v>
      </c>
      <c r="M86" s="144">
        <f>'Gastos - Entidades'!K72</f>
        <v>12951688079</v>
      </c>
      <c r="N86" s="171">
        <f>'Gastos - Entidades'!L72</f>
        <v>0</v>
      </c>
      <c r="O86" s="171">
        <f>'Gastos - Entidades'!M72</f>
        <v>7620000000</v>
      </c>
      <c r="P86" s="262">
        <f>'Gastos - Entidades'!N72</f>
        <v>20571688079</v>
      </c>
    </row>
    <row r="87" spans="1:16" x14ac:dyDescent="0.3">
      <c r="A87" s="38"/>
      <c r="B87" s="39"/>
      <c r="C87" s="40" t="s">
        <v>181</v>
      </c>
      <c r="D87" s="41" t="s">
        <v>182</v>
      </c>
      <c r="E87" s="122">
        <f>'PGN 2023 C2023'!Q89</f>
        <v>15056405480.844002</v>
      </c>
      <c r="F87" s="123">
        <f>'PGN 2023 C2023'!R89</f>
        <v>0</v>
      </c>
      <c r="G87" s="123">
        <f>'PGN 2023 C2023'!S89</f>
        <v>1711744316077.0681</v>
      </c>
      <c r="H87" s="123">
        <f>'PGN 2023 C2023'!T89</f>
        <v>1726800721557.9121</v>
      </c>
      <c r="I87" s="142">
        <v>34466820854</v>
      </c>
      <c r="J87" s="143">
        <v>0</v>
      </c>
      <c r="K87" s="143">
        <v>17726519146</v>
      </c>
      <c r="L87" s="143">
        <v>52193340000</v>
      </c>
      <c r="M87" s="144">
        <f>'Gastos - Entidades'!K73</f>
        <v>34466820854</v>
      </c>
      <c r="N87" s="171">
        <f>'Gastos - Entidades'!L73</f>
        <v>0</v>
      </c>
      <c r="O87" s="171">
        <f>'Gastos - Entidades'!M73</f>
        <v>17726519146</v>
      </c>
      <c r="P87" s="262">
        <f>'Gastos - Entidades'!N73</f>
        <v>52193340000</v>
      </c>
    </row>
    <row r="88" spans="1:16" ht="30" thickBot="1" x14ac:dyDescent="0.35">
      <c r="A88" s="38"/>
      <c r="B88" s="39"/>
      <c r="C88" s="40" t="s">
        <v>183</v>
      </c>
      <c r="D88" s="41" t="s">
        <v>184</v>
      </c>
      <c r="E88" s="129">
        <f>'PGN 2023 C2023'!Q90</f>
        <v>5433434274345.168</v>
      </c>
      <c r="F88" s="130">
        <f>'PGN 2023 C2023'!R90</f>
        <v>0</v>
      </c>
      <c r="G88" s="130">
        <f>'PGN 2023 C2023'!S90</f>
        <v>118476836307.64801</v>
      </c>
      <c r="H88" s="130">
        <f>'PGN 2023 C2023'!T90</f>
        <v>5551911110652.8164</v>
      </c>
      <c r="I88" s="142">
        <v>5517793150651</v>
      </c>
      <c r="J88" s="143">
        <v>0</v>
      </c>
      <c r="K88" s="143">
        <v>125299409327</v>
      </c>
      <c r="L88" s="143">
        <v>5643092559978</v>
      </c>
      <c r="M88" s="144">
        <f>'Gastos - Entidades'!K74</f>
        <v>5654479910886</v>
      </c>
      <c r="N88" s="171">
        <f>'Gastos - Entidades'!L74</f>
        <v>0</v>
      </c>
      <c r="O88" s="171">
        <f>'Gastos - Entidades'!M74</f>
        <v>125299409327</v>
      </c>
      <c r="P88" s="262">
        <f>'Gastos - Entidades'!N74</f>
        <v>5779779320213</v>
      </c>
    </row>
    <row r="89" spans="1:16" s="56" customFormat="1" ht="43.8" x14ac:dyDescent="0.3">
      <c r="A89" s="27" t="s">
        <v>185</v>
      </c>
      <c r="B89" s="28" t="s">
        <v>186</v>
      </c>
      <c r="C89" s="49"/>
      <c r="D89" s="50"/>
      <c r="E89" s="124">
        <f>SUM(E90:E95)</f>
        <v>1123506709675.896</v>
      </c>
      <c r="F89" s="125">
        <f t="shared" ref="F89:H89" si="28">SUM(F90:F95)</f>
        <v>16264934805.756001</v>
      </c>
      <c r="G89" s="125">
        <f t="shared" si="28"/>
        <v>1610735494216.2119</v>
      </c>
      <c r="H89" s="125">
        <f t="shared" si="28"/>
        <v>2750507138697.8647</v>
      </c>
      <c r="I89" s="152">
        <f>SUM(I90:I95)</f>
        <v>779314866003</v>
      </c>
      <c r="J89" s="257">
        <f t="shared" ref="J89:P89" si="29">SUM(J90:J95)</f>
        <v>0</v>
      </c>
      <c r="K89" s="257">
        <f t="shared" si="29"/>
        <v>3066288991473</v>
      </c>
      <c r="L89" s="257">
        <f t="shared" si="29"/>
        <v>3845603857476</v>
      </c>
      <c r="M89" s="170">
        <f t="shared" si="29"/>
        <v>779151903921</v>
      </c>
      <c r="N89" s="256">
        <f t="shared" si="29"/>
        <v>0</v>
      </c>
      <c r="O89" s="256">
        <f t="shared" si="29"/>
        <v>3210196308555</v>
      </c>
      <c r="P89" s="261">
        <f t="shared" si="29"/>
        <v>3989348212476</v>
      </c>
    </row>
    <row r="90" spans="1:16" ht="29.4" x14ac:dyDescent="0.3">
      <c r="A90" s="38"/>
      <c r="B90" s="39"/>
      <c r="C90" s="40" t="s">
        <v>187</v>
      </c>
      <c r="D90" s="41" t="s">
        <v>188</v>
      </c>
      <c r="E90" s="122">
        <f>'PGN 2023 C2023'!Q92</f>
        <v>118154622657.70801</v>
      </c>
      <c r="F90" s="123">
        <f>'PGN 2023 C2023'!R92</f>
        <v>7447678809.4800005</v>
      </c>
      <c r="G90" s="123">
        <f>'PGN 2023 C2023'!S92</f>
        <v>0</v>
      </c>
      <c r="H90" s="123">
        <f>'PGN 2023 C2023'!T92</f>
        <v>125602301467.188</v>
      </c>
      <c r="I90" s="142">
        <v>120086000000</v>
      </c>
      <c r="J90" s="143">
        <v>0</v>
      </c>
      <c r="K90" s="143">
        <v>0</v>
      </c>
      <c r="L90" s="143">
        <v>120086000000</v>
      </c>
      <c r="M90" s="144">
        <f>'Gastos - Entidades'!K75</f>
        <v>120086000000</v>
      </c>
      <c r="N90" s="171">
        <f>'Gastos - Entidades'!L75</f>
        <v>0</v>
      </c>
      <c r="O90" s="171">
        <f>'Gastos - Entidades'!M75</f>
        <v>0</v>
      </c>
      <c r="P90" s="262">
        <f>'Gastos - Entidades'!N75</f>
        <v>120086000000</v>
      </c>
    </row>
    <row r="91" spans="1:16" ht="29.4" x14ac:dyDescent="0.3">
      <c r="A91" s="38"/>
      <c r="B91" s="39"/>
      <c r="C91" s="40" t="s">
        <v>189</v>
      </c>
      <c r="D91" s="41" t="s">
        <v>190</v>
      </c>
      <c r="E91" s="122">
        <f>'PGN 2023 C2023'!Q93</f>
        <v>929416823985.46802</v>
      </c>
      <c r="F91" s="123">
        <f>'PGN 2023 C2023'!R93</f>
        <v>8739630319.0559998</v>
      </c>
      <c r="G91" s="123">
        <f>'PGN 2023 C2023'!S93</f>
        <v>1423434027164.604</v>
      </c>
      <c r="H91" s="123">
        <f>'PGN 2023 C2023'!T93</f>
        <v>2361590481469.1284</v>
      </c>
      <c r="I91" s="142">
        <v>590536481108</v>
      </c>
      <c r="J91" s="143">
        <v>0</v>
      </c>
      <c r="K91" s="143">
        <v>2873578828258</v>
      </c>
      <c r="L91" s="143">
        <v>3464115309366</v>
      </c>
      <c r="M91" s="144">
        <f>'Gastos - Entidades'!K76</f>
        <v>590536481108</v>
      </c>
      <c r="N91" s="171">
        <f>'Gastos - Entidades'!L76</f>
        <v>0</v>
      </c>
      <c r="O91" s="171">
        <f>'Gastos - Entidades'!M76</f>
        <v>2973578828258</v>
      </c>
      <c r="P91" s="262">
        <f>'Gastos - Entidades'!N76</f>
        <v>3564115309366</v>
      </c>
    </row>
    <row r="92" spans="1:16" ht="29.4" x14ac:dyDescent="0.3">
      <c r="A92" s="38"/>
      <c r="B92" s="39"/>
      <c r="C92" s="40" t="s">
        <v>191</v>
      </c>
      <c r="D92" s="41" t="s">
        <v>192</v>
      </c>
      <c r="E92" s="122">
        <f>'PGN 2023 C2023'!Q94</f>
        <v>28753062094.848003</v>
      </c>
      <c r="F92" s="123">
        <f>'PGN 2023 C2023'!R94</f>
        <v>5585641.1520000007</v>
      </c>
      <c r="G92" s="123">
        <f>'PGN 2023 C2023'!S94</f>
        <v>22879468248</v>
      </c>
      <c r="H92" s="123">
        <f>'PGN 2023 C2023'!T94</f>
        <v>51638115984.000008</v>
      </c>
      <c r="I92" s="142">
        <v>20535000000</v>
      </c>
      <c r="J92" s="143">
        <v>0</v>
      </c>
      <c r="K92" s="143">
        <v>8882489110</v>
      </c>
      <c r="L92" s="143">
        <v>29417489110</v>
      </c>
      <c r="M92" s="144">
        <f>'Gastos - Entidades'!K77</f>
        <v>20535000000</v>
      </c>
      <c r="N92" s="171">
        <f>'Gastos - Entidades'!L77</f>
        <v>0</v>
      </c>
      <c r="O92" s="171">
        <f>'Gastos - Entidades'!M77</f>
        <v>8882489110</v>
      </c>
      <c r="P92" s="262">
        <f>'Gastos - Entidades'!N77</f>
        <v>29417489110</v>
      </c>
    </row>
    <row r="93" spans="1:16" x14ac:dyDescent="0.3">
      <c r="A93" s="38"/>
      <c r="B93" s="39"/>
      <c r="C93" s="40" t="s">
        <v>193</v>
      </c>
      <c r="D93" s="41" t="s">
        <v>194</v>
      </c>
      <c r="E93" s="122">
        <f>'PGN 2023 C2023'!Q95</f>
        <v>20168332548</v>
      </c>
      <c r="F93" s="123">
        <f>'PGN 2023 C2023'!R95</f>
        <v>72040036.068000004</v>
      </c>
      <c r="G93" s="123">
        <f>'PGN 2023 C2023'!S95</f>
        <v>21569325163.932003</v>
      </c>
      <c r="H93" s="123">
        <f>'PGN 2023 C2023'!T95</f>
        <v>41809697748</v>
      </c>
      <c r="I93" s="142">
        <v>20197057368</v>
      </c>
      <c r="J93" s="143">
        <v>0</v>
      </c>
      <c r="K93" s="143">
        <v>27103942632</v>
      </c>
      <c r="L93" s="143">
        <v>47301000000</v>
      </c>
      <c r="M93" s="144">
        <f>'Gastos - Entidades'!K78</f>
        <v>20197057368</v>
      </c>
      <c r="N93" s="171">
        <f>'Gastos - Entidades'!L78</f>
        <v>0</v>
      </c>
      <c r="O93" s="171">
        <f>'Gastos - Entidades'!M78</f>
        <v>27103942632</v>
      </c>
      <c r="P93" s="262">
        <f>'Gastos - Entidades'!N78</f>
        <v>47301000000</v>
      </c>
    </row>
    <row r="94" spans="1:16" x14ac:dyDescent="0.3">
      <c r="A94" s="38"/>
      <c r="B94" s="39"/>
      <c r="C94" s="40" t="s">
        <v>195</v>
      </c>
      <c r="D94" s="41" t="s">
        <v>196</v>
      </c>
      <c r="E94" s="122">
        <f>'PGN 2023 C2023'!Q96</f>
        <v>21905188539.780003</v>
      </c>
      <c r="F94" s="123">
        <f>'PGN 2023 C2023'!R96</f>
        <v>0</v>
      </c>
      <c r="G94" s="123">
        <f>'PGN 2023 C2023'!S96</f>
        <v>93236539158.672012</v>
      </c>
      <c r="H94" s="123">
        <f>'PGN 2023 C2023'!T96</f>
        <v>115141727698.45201</v>
      </c>
      <c r="I94" s="142">
        <v>23190260527</v>
      </c>
      <c r="J94" s="143">
        <v>0</v>
      </c>
      <c r="K94" s="143">
        <v>156723731473</v>
      </c>
      <c r="L94" s="143">
        <v>179913992000</v>
      </c>
      <c r="M94" s="144">
        <f>'Gastos - Entidades'!K79</f>
        <v>23190260527</v>
      </c>
      <c r="N94" s="171">
        <f>'Gastos - Entidades'!L79</f>
        <v>0</v>
      </c>
      <c r="O94" s="171">
        <f>'Gastos - Entidades'!M79</f>
        <v>156723731473</v>
      </c>
      <c r="P94" s="262">
        <f>'Gastos - Entidades'!N79</f>
        <v>179913992000</v>
      </c>
    </row>
    <row r="95" spans="1:16" ht="16.2" thickBot="1" x14ac:dyDescent="0.35">
      <c r="A95" s="38"/>
      <c r="B95" s="39"/>
      <c r="C95" s="40" t="s">
        <v>197</v>
      </c>
      <c r="D95" s="41" t="s">
        <v>198</v>
      </c>
      <c r="E95" s="129">
        <f>'PGN 2023 C2023'!Q97</f>
        <v>5108679850.092</v>
      </c>
      <c r="F95" s="130">
        <f>'PGN 2023 C2023'!R97</f>
        <v>0</v>
      </c>
      <c r="G95" s="130">
        <f>'PGN 2023 C2023'!S97</f>
        <v>49616134481.004005</v>
      </c>
      <c r="H95" s="130">
        <f>'PGN 2023 C2023'!T97</f>
        <v>54724814331.096001</v>
      </c>
      <c r="I95" s="142">
        <v>4770067000</v>
      </c>
      <c r="J95" s="143">
        <v>0</v>
      </c>
      <c r="K95" s="143">
        <v>0</v>
      </c>
      <c r="L95" s="143">
        <v>4770067000</v>
      </c>
      <c r="M95" s="144">
        <f>'Gastos - Entidades'!K80</f>
        <v>4607104918</v>
      </c>
      <c r="N95" s="171">
        <f>'Gastos - Entidades'!L80</f>
        <v>0</v>
      </c>
      <c r="O95" s="171">
        <f>'Gastos - Entidades'!M80</f>
        <v>43907317082</v>
      </c>
      <c r="P95" s="262">
        <f>'Gastos - Entidades'!N80</f>
        <v>48514422000</v>
      </c>
    </row>
    <row r="96" spans="1:16" s="56" customFormat="1" x14ac:dyDescent="0.3">
      <c r="A96" s="27" t="s">
        <v>199</v>
      </c>
      <c r="B96" s="28" t="s">
        <v>200</v>
      </c>
      <c r="C96" s="49"/>
      <c r="D96" s="50"/>
      <c r="E96" s="124">
        <f>SUM(E97:E104)</f>
        <v>1769671248959.7961</v>
      </c>
      <c r="F96" s="125">
        <f t="shared" ref="F96:H96" si="30">SUM(F97:F104)</f>
        <v>3660696285645.6724</v>
      </c>
      <c r="G96" s="125">
        <f t="shared" si="30"/>
        <v>12300004604828.305</v>
      </c>
      <c r="H96" s="125">
        <f t="shared" si="30"/>
        <v>17730372139433.773</v>
      </c>
      <c r="I96" s="152">
        <f>SUM(I97:I104)</f>
        <v>1585866440957</v>
      </c>
      <c r="J96" s="257">
        <f t="shared" ref="J96:P96" si="31">SUM(J97:J104)</f>
        <v>1544584605135</v>
      </c>
      <c r="K96" s="257">
        <f t="shared" si="31"/>
        <v>13856924965558</v>
      </c>
      <c r="L96" s="257">
        <f t="shared" si="31"/>
        <v>16987376011650</v>
      </c>
      <c r="M96" s="170">
        <f t="shared" si="31"/>
        <v>1575264564943</v>
      </c>
      <c r="N96" s="256">
        <f t="shared" si="31"/>
        <v>1545186481149</v>
      </c>
      <c r="O96" s="256">
        <f t="shared" si="31"/>
        <v>13962924965558</v>
      </c>
      <c r="P96" s="261">
        <f t="shared" si="31"/>
        <v>17083376011650</v>
      </c>
    </row>
    <row r="97" spans="1:16" x14ac:dyDescent="0.3">
      <c r="A97" s="38"/>
      <c r="B97" s="39"/>
      <c r="C97" s="40" t="s">
        <v>201</v>
      </c>
      <c r="D97" s="41" t="s">
        <v>202</v>
      </c>
      <c r="E97" s="122">
        <f>'PGN 2023 C2023'!Q99</f>
        <v>345701948215.26001</v>
      </c>
      <c r="F97" s="123">
        <f>'PGN 2023 C2023'!R99</f>
        <v>14585377166.724001</v>
      </c>
      <c r="G97" s="123">
        <f>'PGN 2023 C2023'!S99</f>
        <v>152818909135.62003</v>
      </c>
      <c r="H97" s="123">
        <f>'PGN 2023 C2023'!T99</f>
        <v>513106234517.60406</v>
      </c>
      <c r="I97" s="142">
        <v>323798605865</v>
      </c>
      <c r="J97" s="143">
        <v>5072034135</v>
      </c>
      <c r="K97" s="143">
        <v>194842660893</v>
      </c>
      <c r="L97" s="143">
        <v>523713300893</v>
      </c>
      <c r="M97" s="144">
        <f>'Gastos - Entidades'!K81</f>
        <v>323798605865</v>
      </c>
      <c r="N97" s="171">
        <f>'Gastos - Entidades'!L81</f>
        <v>5072034135</v>
      </c>
      <c r="O97" s="171">
        <f>'Gastos - Entidades'!M81</f>
        <v>194842660893</v>
      </c>
      <c r="P97" s="262">
        <f>'Gastos - Entidades'!N81</f>
        <v>523713300893</v>
      </c>
    </row>
    <row r="98" spans="1:16" x14ac:dyDescent="0.3">
      <c r="A98" s="38"/>
      <c r="B98" s="39"/>
      <c r="C98" s="40" t="s">
        <v>203</v>
      </c>
      <c r="D98" s="41" t="s">
        <v>204</v>
      </c>
      <c r="E98" s="122">
        <f>'PGN 2023 C2023'!Q100</f>
        <v>253460492302.83603</v>
      </c>
      <c r="F98" s="123">
        <f>'PGN 2023 C2023'!R100</f>
        <v>125353507902.16801</v>
      </c>
      <c r="G98" s="123">
        <f>'PGN 2023 C2023'!S100</f>
        <v>4679429400390.1084</v>
      </c>
      <c r="H98" s="123">
        <f>'PGN 2023 C2023'!T100</f>
        <v>5058243400595.1123</v>
      </c>
      <c r="I98" s="142">
        <v>223776900000</v>
      </c>
      <c r="J98" s="143">
        <v>0</v>
      </c>
      <c r="K98" s="143">
        <v>4228695629106</v>
      </c>
      <c r="L98" s="143">
        <v>4452472529106</v>
      </c>
      <c r="M98" s="144">
        <f>'Gastos - Entidades'!K82</f>
        <v>213175023986</v>
      </c>
      <c r="N98" s="171">
        <f>'Gastos - Entidades'!L82</f>
        <v>601876014</v>
      </c>
      <c r="O98" s="171">
        <f>'Gastos - Entidades'!M82</f>
        <v>4318695629106</v>
      </c>
      <c r="P98" s="262">
        <f>'Gastos - Entidades'!N82</f>
        <v>4532472529106</v>
      </c>
    </row>
    <row r="99" spans="1:16" x14ac:dyDescent="0.3">
      <c r="A99" s="38"/>
      <c r="B99" s="39"/>
      <c r="C99" s="40" t="s">
        <v>205</v>
      </c>
      <c r="D99" s="41" t="s">
        <v>206</v>
      </c>
      <c r="E99" s="122">
        <f>'PGN 2023 C2023'!Q101</f>
        <v>948152734448.55603</v>
      </c>
      <c r="F99" s="123">
        <f>'PGN 2023 C2023'!R101</f>
        <v>3440311227.4440002</v>
      </c>
      <c r="G99" s="123">
        <f>'PGN 2023 C2023'!S101</f>
        <v>1458893651124</v>
      </c>
      <c r="H99" s="123">
        <f>'PGN 2023 C2023'!T101</f>
        <v>2410486696800</v>
      </c>
      <c r="I99" s="142">
        <v>805690344000</v>
      </c>
      <c r="J99" s="143">
        <v>0</v>
      </c>
      <c r="K99" s="143">
        <v>1752182313328</v>
      </c>
      <c r="L99" s="143">
        <v>2557872657328</v>
      </c>
      <c r="M99" s="144">
        <f>'Gastos - Entidades'!K83</f>
        <v>805690344000</v>
      </c>
      <c r="N99" s="171">
        <f>'Gastos - Entidades'!L83</f>
        <v>0</v>
      </c>
      <c r="O99" s="171">
        <f>'Gastos - Entidades'!M83</f>
        <v>1768182313328</v>
      </c>
      <c r="P99" s="262">
        <f>'Gastos - Entidades'!N83</f>
        <v>2573872657328</v>
      </c>
    </row>
    <row r="100" spans="1:16" x14ac:dyDescent="0.3">
      <c r="A100" s="38"/>
      <c r="B100" s="39"/>
      <c r="C100" s="40" t="s">
        <v>207</v>
      </c>
      <c r="D100" s="41" t="s">
        <v>208</v>
      </c>
      <c r="E100" s="122">
        <f>'PGN 2023 C2023'!Q102</f>
        <v>124420292756.76001</v>
      </c>
      <c r="F100" s="123">
        <f>'PGN 2023 C2023'!R102</f>
        <v>3516241994888.5322</v>
      </c>
      <c r="G100" s="123">
        <f>'PGN 2023 C2023'!S102</f>
        <v>5813831160755.4365</v>
      </c>
      <c r="H100" s="123">
        <f>'PGN 2023 C2023'!T102</f>
        <v>9454493448400.7285</v>
      </c>
      <c r="I100" s="142">
        <v>129839105092</v>
      </c>
      <c r="J100" s="143">
        <v>1539512571000</v>
      </c>
      <c r="K100" s="143">
        <v>7473864539630</v>
      </c>
      <c r="L100" s="143">
        <v>9143216215722</v>
      </c>
      <c r="M100" s="144">
        <f>'Gastos - Entidades'!K84</f>
        <v>129839105092</v>
      </c>
      <c r="N100" s="171">
        <f>'Gastos - Entidades'!L84</f>
        <v>1539512571000</v>
      </c>
      <c r="O100" s="171">
        <f>'Gastos - Entidades'!M84</f>
        <v>7473864539630</v>
      </c>
      <c r="P100" s="262">
        <f>'Gastos - Entidades'!N84</f>
        <v>9143216215722</v>
      </c>
    </row>
    <row r="101" spans="1:16" ht="29.4" x14ac:dyDescent="0.3">
      <c r="A101" s="38"/>
      <c r="B101" s="39"/>
      <c r="C101" s="40" t="s">
        <v>209</v>
      </c>
      <c r="D101" s="41" t="s">
        <v>210</v>
      </c>
      <c r="E101" s="122">
        <f>'PGN 2023 C2023'!Q103</f>
        <v>16314996516.000002</v>
      </c>
      <c r="F101" s="123">
        <f>'PGN 2023 C2023'!R103</f>
        <v>0</v>
      </c>
      <c r="G101" s="123">
        <f>'PGN 2023 C2023'!S103</f>
        <v>15218112000.000002</v>
      </c>
      <c r="H101" s="123">
        <f>'PGN 2023 C2023'!T103</f>
        <v>31533108516.000004</v>
      </c>
      <c r="I101" s="142">
        <v>17097628000</v>
      </c>
      <c r="J101" s="143">
        <v>0</v>
      </c>
      <c r="K101" s="143">
        <v>17612900123</v>
      </c>
      <c r="L101" s="143">
        <v>34710528123</v>
      </c>
      <c r="M101" s="144">
        <f>'Gastos - Entidades'!K85</f>
        <v>17097628000</v>
      </c>
      <c r="N101" s="171">
        <f>'Gastos - Entidades'!L85</f>
        <v>0</v>
      </c>
      <c r="O101" s="171">
        <f>'Gastos - Entidades'!M85</f>
        <v>17612900123</v>
      </c>
      <c r="P101" s="262">
        <f>'Gastos - Entidades'!N85</f>
        <v>34710528123</v>
      </c>
    </row>
    <row r="102" spans="1:16" x14ac:dyDescent="0.3">
      <c r="A102" s="38"/>
      <c r="B102" s="39"/>
      <c r="C102" s="40" t="s">
        <v>211</v>
      </c>
      <c r="D102" s="41" t="s">
        <v>212</v>
      </c>
      <c r="E102" s="122">
        <f>'PGN 2023 C2023'!Q104</f>
        <v>1360959600</v>
      </c>
      <c r="F102" s="123">
        <f>'PGN 2023 C2023'!R104</f>
        <v>0</v>
      </c>
      <c r="G102" s="123">
        <f>'PGN 2023 C2023'!S104</f>
        <v>0</v>
      </c>
      <c r="H102" s="123">
        <f>'PGN 2023 C2023'!T104</f>
        <v>1360959600</v>
      </c>
      <c r="I102" s="142">
        <v>1330936000</v>
      </c>
      <c r="J102" s="143">
        <v>0</v>
      </c>
      <c r="K102" s="143">
        <v>0</v>
      </c>
      <c r="L102" s="143">
        <v>1330936000</v>
      </c>
      <c r="M102" s="144">
        <f>'Gastos - Entidades'!K86</f>
        <v>1330936000</v>
      </c>
      <c r="N102" s="171">
        <f>'Gastos - Entidades'!L86</f>
        <v>0</v>
      </c>
      <c r="O102" s="171">
        <f>'Gastos - Entidades'!M86</f>
        <v>0</v>
      </c>
      <c r="P102" s="262">
        <f>'Gastos - Entidades'!N86</f>
        <v>1330936000</v>
      </c>
    </row>
    <row r="103" spans="1:16" x14ac:dyDescent="0.3">
      <c r="A103" s="38"/>
      <c r="B103" s="39"/>
      <c r="C103" s="40" t="s">
        <v>213</v>
      </c>
      <c r="D103" s="41" t="s">
        <v>214</v>
      </c>
      <c r="E103" s="122">
        <f>'PGN 2023 C2023'!Q105</f>
        <v>27476554944.384003</v>
      </c>
      <c r="F103" s="123">
        <f>'PGN 2023 C2023'!R105</f>
        <v>74752475.616000012</v>
      </c>
      <c r="G103" s="123">
        <f>'PGN 2023 C2023'!S105</f>
        <v>160746768000</v>
      </c>
      <c r="H103" s="123">
        <f>'PGN 2023 C2023'!T105</f>
        <v>188298075420</v>
      </c>
      <c r="I103" s="142">
        <v>26774065000</v>
      </c>
      <c r="J103" s="143">
        <v>0</v>
      </c>
      <c r="K103" s="143">
        <v>168269000000</v>
      </c>
      <c r="L103" s="143">
        <v>195043065000</v>
      </c>
      <c r="M103" s="144">
        <f>'Gastos - Entidades'!K87</f>
        <v>26774065000</v>
      </c>
      <c r="N103" s="171">
        <f>'Gastos - Entidades'!L87</f>
        <v>0</v>
      </c>
      <c r="O103" s="171">
        <f>'Gastos - Entidades'!M87</f>
        <v>168269000000</v>
      </c>
      <c r="P103" s="262">
        <f>'Gastos - Entidades'!N87</f>
        <v>195043065000</v>
      </c>
    </row>
    <row r="104" spans="1:16" ht="16.2" thickBot="1" x14ac:dyDescent="0.35">
      <c r="A104" s="38"/>
      <c r="B104" s="39"/>
      <c r="C104" s="40" t="s">
        <v>215</v>
      </c>
      <c r="D104" s="41" t="s">
        <v>216</v>
      </c>
      <c r="E104" s="129">
        <f>'PGN 2023 C2023'!Q106</f>
        <v>52783270176.000008</v>
      </c>
      <c r="F104" s="130">
        <f>'PGN 2023 C2023'!R106</f>
        <v>1000341985.1880001</v>
      </c>
      <c r="G104" s="130">
        <f>'PGN 2023 C2023'!S106</f>
        <v>19066603423.140003</v>
      </c>
      <c r="H104" s="130">
        <f>'PGN 2023 C2023'!T106</f>
        <v>72850215584.328003</v>
      </c>
      <c r="I104" s="142">
        <v>57558857000</v>
      </c>
      <c r="J104" s="143">
        <v>0</v>
      </c>
      <c r="K104" s="143">
        <v>21457922478</v>
      </c>
      <c r="L104" s="143">
        <v>79016779478</v>
      </c>
      <c r="M104" s="144">
        <f>'Gastos - Entidades'!K88</f>
        <v>57558857000</v>
      </c>
      <c r="N104" s="171">
        <f>'Gastos - Entidades'!L88</f>
        <v>0</v>
      </c>
      <c r="O104" s="171">
        <f>'Gastos - Entidades'!M88</f>
        <v>21457922478</v>
      </c>
      <c r="P104" s="262">
        <f>'Gastos - Entidades'!N88</f>
        <v>79016779478</v>
      </c>
    </row>
    <row r="105" spans="1:16" s="56" customFormat="1" x14ac:dyDescent="0.3">
      <c r="A105" s="27" t="s">
        <v>217</v>
      </c>
      <c r="B105" s="28" t="s">
        <v>218</v>
      </c>
      <c r="C105" s="49"/>
      <c r="D105" s="50"/>
      <c r="E105" s="124">
        <f>SUM(E106:E110)</f>
        <v>3702082014908.0039</v>
      </c>
      <c r="F105" s="125">
        <f t="shared" ref="F105:H105" si="32">SUM(F106:F110)</f>
        <v>18749872160.292</v>
      </c>
      <c r="G105" s="125">
        <f t="shared" si="32"/>
        <v>635127820006.67993</v>
      </c>
      <c r="H105" s="125">
        <f t="shared" si="32"/>
        <v>4355959707074.9761</v>
      </c>
      <c r="I105" s="152">
        <f>SUM(I106:I110)</f>
        <v>3743474000000</v>
      </c>
      <c r="J105" s="257">
        <f t="shared" ref="J105:P105" si="33">SUM(J106:J110)</f>
        <v>0</v>
      </c>
      <c r="K105" s="257">
        <f t="shared" si="33"/>
        <v>552161660645</v>
      </c>
      <c r="L105" s="257">
        <f t="shared" si="33"/>
        <v>4295635660645</v>
      </c>
      <c r="M105" s="170">
        <f t="shared" si="33"/>
        <v>3743474000000</v>
      </c>
      <c r="N105" s="256">
        <f t="shared" si="33"/>
        <v>0</v>
      </c>
      <c r="O105" s="256">
        <f t="shared" si="33"/>
        <v>552161660645</v>
      </c>
      <c r="P105" s="261">
        <f t="shared" si="33"/>
        <v>4295635660645</v>
      </c>
    </row>
    <row r="106" spans="1:16" x14ac:dyDescent="0.3">
      <c r="A106" s="38"/>
      <c r="B106" s="39"/>
      <c r="C106" s="40" t="s">
        <v>219</v>
      </c>
      <c r="D106" s="41" t="s">
        <v>220</v>
      </c>
      <c r="E106" s="122">
        <f>'PGN 2023 C2023'!Q108</f>
        <v>1136295117205.248</v>
      </c>
      <c r="F106" s="123">
        <f>'PGN 2023 C2023'!R108</f>
        <v>17008890889.536001</v>
      </c>
      <c r="G106" s="123">
        <f>'PGN 2023 C2023'!S108</f>
        <v>165958864520.90402</v>
      </c>
      <c r="H106" s="123">
        <f>'PGN 2023 C2023'!T108</f>
        <v>1319262872615.688</v>
      </c>
      <c r="I106" s="142">
        <v>1235228000000</v>
      </c>
      <c r="J106" s="143">
        <v>0</v>
      </c>
      <c r="K106" s="143">
        <v>137314716530</v>
      </c>
      <c r="L106" s="143">
        <v>1372542716530</v>
      </c>
      <c r="M106" s="144">
        <f>'Gastos - Entidades'!K89</f>
        <v>1235228000000</v>
      </c>
      <c r="N106" s="171">
        <f>'Gastos - Entidades'!L89</f>
        <v>0</v>
      </c>
      <c r="O106" s="171">
        <f>'Gastos - Entidades'!M89</f>
        <v>137314716530</v>
      </c>
      <c r="P106" s="262">
        <f>'Gastos - Entidades'!N89</f>
        <v>1372542716530</v>
      </c>
    </row>
    <row r="107" spans="1:16" x14ac:dyDescent="0.3">
      <c r="A107" s="38"/>
      <c r="B107" s="39"/>
      <c r="C107" s="40" t="s">
        <v>221</v>
      </c>
      <c r="D107" s="41" t="s">
        <v>222</v>
      </c>
      <c r="E107" s="122">
        <f>'PGN 2023 C2023'!Q109</f>
        <v>1148678824230.7561</v>
      </c>
      <c r="F107" s="123">
        <f>'PGN 2023 C2023'!R109</f>
        <v>674474651.76000011</v>
      </c>
      <c r="G107" s="123">
        <f>'PGN 2023 C2023'!S109</f>
        <v>162076866332.47202</v>
      </c>
      <c r="H107" s="123">
        <f>'PGN 2023 C2023'!T109</f>
        <v>1311430165214.988</v>
      </c>
      <c r="I107" s="142">
        <v>1110889000000</v>
      </c>
      <c r="J107" s="143">
        <v>0</v>
      </c>
      <c r="K107" s="143">
        <v>162901505415</v>
      </c>
      <c r="L107" s="143">
        <v>1273790505415</v>
      </c>
      <c r="M107" s="144">
        <f>'Gastos - Entidades'!K90</f>
        <v>1110889000000</v>
      </c>
      <c r="N107" s="171">
        <f>'Gastos - Entidades'!L90</f>
        <v>0</v>
      </c>
      <c r="O107" s="171">
        <f>'Gastos - Entidades'!M90</f>
        <v>162901505415</v>
      </c>
      <c r="P107" s="262">
        <f>'Gastos - Entidades'!N90</f>
        <v>1273790505415</v>
      </c>
    </row>
    <row r="108" spans="1:16" x14ac:dyDescent="0.3">
      <c r="A108" s="38"/>
      <c r="B108" s="39"/>
      <c r="C108" s="40" t="s">
        <v>223</v>
      </c>
      <c r="D108" s="41" t="s">
        <v>224</v>
      </c>
      <c r="E108" s="122">
        <f>'PGN 2023 C2023'!Q111</f>
        <v>1219618589280</v>
      </c>
      <c r="F108" s="123">
        <f>'PGN 2023 C2023'!R111</f>
        <v>993898497.22800004</v>
      </c>
      <c r="G108" s="123">
        <f>'PGN 2023 C2023'!S111</f>
        <v>293503555923.396</v>
      </c>
      <c r="H108" s="123">
        <f>'PGN 2023 C2023'!T111</f>
        <v>1514116043700.624</v>
      </c>
      <c r="I108" s="142">
        <v>1224929000000</v>
      </c>
      <c r="J108" s="143">
        <v>0</v>
      </c>
      <c r="K108" s="143">
        <v>238842438700</v>
      </c>
      <c r="L108" s="143">
        <v>1463771438700</v>
      </c>
      <c r="M108" s="144">
        <f>'Gastos - Entidades'!K91</f>
        <v>1224929000000</v>
      </c>
      <c r="N108" s="171">
        <f>'Gastos - Entidades'!L91</f>
        <v>0</v>
      </c>
      <c r="O108" s="171">
        <f>'Gastos - Entidades'!M91</f>
        <v>238842438700</v>
      </c>
      <c r="P108" s="262">
        <f>'Gastos - Entidades'!N91</f>
        <v>1463771438700</v>
      </c>
    </row>
    <row r="109" spans="1:16" ht="29.4" x14ac:dyDescent="0.3">
      <c r="A109" s="38"/>
      <c r="B109" s="39"/>
      <c r="C109" s="40" t="s">
        <v>225</v>
      </c>
      <c r="D109" s="41" t="s">
        <v>226</v>
      </c>
      <c r="E109" s="122">
        <f>'PGN 2023 C2023'!Q112</f>
        <v>152704188000</v>
      </c>
      <c r="F109" s="123">
        <f>'PGN 2023 C2023'!R112</f>
        <v>28231900.788000003</v>
      </c>
      <c r="G109" s="123">
        <f>'PGN 2023 C2023'!S112</f>
        <v>0</v>
      </c>
      <c r="H109" s="123">
        <f>'PGN 2023 C2023'!T112</f>
        <v>152732419900.78802</v>
      </c>
      <c r="I109" s="142">
        <v>126176000000</v>
      </c>
      <c r="J109" s="143">
        <v>0</v>
      </c>
      <c r="K109" s="143">
        <v>0</v>
      </c>
      <c r="L109" s="143">
        <v>126176000000</v>
      </c>
      <c r="M109" s="144">
        <f>'Gastos - Entidades'!K92</f>
        <v>126176000000</v>
      </c>
      <c r="N109" s="171">
        <f>'Gastos - Entidades'!L92</f>
        <v>0</v>
      </c>
      <c r="O109" s="171">
        <f>'Gastos - Entidades'!M92</f>
        <v>0</v>
      </c>
      <c r="P109" s="262">
        <f>'Gastos - Entidades'!N92</f>
        <v>126176000000</v>
      </c>
    </row>
    <row r="110" spans="1:16" ht="16.2" thickBot="1" x14ac:dyDescent="0.35">
      <c r="A110" s="63"/>
      <c r="B110" s="64"/>
      <c r="C110" s="65" t="s">
        <v>227</v>
      </c>
      <c r="D110" s="66" t="s">
        <v>228</v>
      </c>
      <c r="E110" s="129">
        <f>'PGN 2023 C2023'!Q164</f>
        <v>44785296192</v>
      </c>
      <c r="F110" s="130">
        <f>'PGN 2023 C2023'!R164</f>
        <v>44376220.980000004</v>
      </c>
      <c r="G110" s="130">
        <f>'PGN 2023 C2023'!S164</f>
        <v>13588533229.908001</v>
      </c>
      <c r="H110" s="130">
        <f>'PGN 2023 C2023'!T164</f>
        <v>58418205642.888008</v>
      </c>
      <c r="I110" s="142">
        <v>46252000000</v>
      </c>
      <c r="J110" s="143">
        <v>0</v>
      </c>
      <c r="K110" s="143">
        <v>13103000000</v>
      </c>
      <c r="L110" s="143">
        <v>59355000000</v>
      </c>
      <c r="M110" s="144">
        <f>'Gastos - Entidades'!K93</f>
        <v>46252000000</v>
      </c>
      <c r="N110" s="171">
        <f>'Gastos - Entidades'!L93</f>
        <v>0</v>
      </c>
      <c r="O110" s="171">
        <f>'Gastos - Entidades'!M93</f>
        <v>13103000000</v>
      </c>
      <c r="P110" s="262">
        <f>'Gastos - Entidades'!N93</f>
        <v>59355000000</v>
      </c>
    </row>
    <row r="111" spans="1:16" s="56" customFormat="1" x14ac:dyDescent="0.3">
      <c r="A111" s="27" t="s">
        <v>229</v>
      </c>
      <c r="B111" s="28" t="s">
        <v>230</v>
      </c>
      <c r="C111" s="49"/>
      <c r="D111" s="50"/>
      <c r="E111" s="124">
        <f>SUM(E112)</f>
        <v>6571014450000.001</v>
      </c>
      <c r="F111" s="125">
        <f t="shared" ref="F111:H111" si="34">SUM(F112)</f>
        <v>327449014415.79602</v>
      </c>
      <c r="G111" s="125">
        <f t="shared" si="34"/>
        <v>793785556200</v>
      </c>
      <c r="H111" s="125">
        <f t="shared" si="34"/>
        <v>7692249020615.7969</v>
      </c>
      <c r="I111" s="152">
        <f>SUM(I112)</f>
        <v>8048691500000</v>
      </c>
      <c r="J111" s="257">
        <f t="shared" ref="J111:P111" si="35">SUM(J112)</f>
        <v>17695578136</v>
      </c>
      <c r="K111" s="257">
        <f t="shared" si="35"/>
        <v>905643367971</v>
      </c>
      <c r="L111" s="257">
        <f t="shared" si="35"/>
        <v>8972030446107</v>
      </c>
      <c r="M111" s="170">
        <f t="shared" si="35"/>
        <v>8048691500000</v>
      </c>
      <c r="N111" s="256">
        <f t="shared" si="35"/>
        <v>17695578136</v>
      </c>
      <c r="O111" s="256">
        <f t="shared" si="35"/>
        <v>1148691817886</v>
      </c>
      <c r="P111" s="261">
        <f t="shared" si="35"/>
        <v>9215078896022</v>
      </c>
    </row>
    <row r="112" spans="1:16" ht="16.2" thickBot="1" x14ac:dyDescent="0.35">
      <c r="A112" s="38"/>
      <c r="B112" s="39"/>
      <c r="C112" s="40" t="s">
        <v>231</v>
      </c>
      <c r="D112" s="41" t="s">
        <v>232</v>
      </c>
      <c r="E112" s="129">
        <f>'PGN 2023 C2023'!Q114</f>
        <v>6571014450000.001</v>
      </c>
      <c r="F112" s="130">
        <f>'PGN 2023 C2023'!R114</f>
        <v>327449014415.79602</v>
      </c>
      <c r="G112" s="130">
        <f>'PGN 2023 C2023'!S114</f>
        <v>793785556200</v>
      </c>
      <c r="H112" s="130">
        <f>'PGN 2023 C2023'!T114</f>
        <v>7692249020615.7969</v>
      </c>
      <c r="I112" s="142">
        <v>8048691500000</v>
      </c>
      <c r="J112" s="143">
        <v>17695578136</v>
      </c>
      <c r="K112" s="143">
        <v>905643367971</v>
      </c>
      <c r="L112" s="143">
        <v>8972030446107</v>
      </c>
      <c r="M112" s="144">
        <f>'Gastos - Entidades'!K94</f>
        <v>8048691500000</v>
      </c>
      <c r="N112" s="171">
        <f>'Gastos - Entidades'!L94</f>
        <v>17695578136</v>
      </c>
      <c r="O112" s="171">
        <f>'Gastos - Entidades'!M94</f>
        <v>1148691817886</v>
      </c>
      <c r="P112" s="262">
        <f>'Gastos - Entidades'!N94</f>
        <v>9215078896022</v>
      </c>
    </row>
    <row r="113" spans="1:16" s="56" customFormat="1" x14ac:dyDescent="0.3">
      <c r="A113" s="27" t="s">
        <v>233</v>
      </c>
      <c r="B113" s="28" t="s">
        <v>234</v>
      </c>
      <c r="C113" s="49"/>
      <c r="D113" s="50"/>
      <c r="E113" s="124">
        <f>SUM(E114:E117)</f>
        <v>2362424023610.1963</v>
      </c>
      <c r="F113" s="125">
        <f t="shared" ref="F113:H113" si="36">SUM(F114:F117)</f>
        <v>1387505734.5240002</v>
      </c>
      <c r="G113" s="125">
        <f t="shared" si="36"/>
        <v>213338892419.01602</v>
      </c>
      <c r="H113" s="125">
        <f t="shared" si="36"/>
        <v>2577150421763.7363</v>
      </c>
      <c r="I113" s="152">
        <f>SUM(I114:I117)</f>
        <v>1349344072247</v>
      </c>
      <c r="J113" s="257">
        <f t="shared" ref="J113:L113" si="37">SUM(J114:J117)</f>
        <v>0</v>
      </c>
      <c r="K113" s="257">
        <f t="shared" si="37"/>
        <v>310408411808</v>
      </c>
      <c r="L113" s="257">
        <f t="shared" si="37"/>
        <v>1659752484055</v>
      </c>
      <c r="M113" s="170">
        <f>SUM(M114:M117)</f>
        <v>1349344072247</v>
      </c>
      <c r="N113" s="256">
        <f t="shared" ref="N113:P113" si="38">SUM(N114:N117)</f>
        <v>0</v>
      </c>
      <c r="O113" s="256">
        <f t="shared" si="38"/>
        <v>310408411808</v>
      </c>
      <c r="P113" s="261">
        <f t="shared" si="38"/>
        <v>1659752484055</v>
      </c>
    </row>
    <row r="114" spans="1:16" x14ac:dyDescent="0.3">
      <c r="A114" s="38"/>
      <c r="B114" s="39"/>
      <c r="C114" s="40" t="s">
        <v>235</v>
      </c>
      <c r="D114" s="41" t="s">
        <v>236</v>
      </c>
      <c r="E114" s="122">
        <f>'PGN 2023 C2023'!Q116</f>
        <v>2273802470312.1001</v>
      </c>
      <c r="F114" s="123">
        <f>'PGN 2023 C2023'!R116</f>
        <v>1387505734.5240002</v>
      </c>
      <c r="G114" s="123">
        <f>'PGN 2023 C2023'!S116</f>
        <v>108709942674.06001</v>
      </c>
      <c r="H114" s="123">
        <f>'PGN 2023 C2023'!T116</f>
        <v>2383899918720.6841</v>
      </c>
      <c r="I114" s="142">
        <v>1136813322433</v>
      </c>
      <c r="J114" s="143">
        <v>0</v>
      </c>
      <c r="K114" s="143">
        <v>174199572685</v>
      </c>
      <c r="L114" s="143">
        <v>1311012895118</v>
      </c>
      <c r="M114" s="144">
        <f>'Gastos - Entidades'!K95</f>
        <v>1028930729617</v>
      </c>
      <c r="N114" s="171">
        <f>'Gastos - Entidades'!L95</f>
        <v>0</v>
      </c>
      <c r="O114" s="171">
        <f>'Gastos - Entidades'!M95</f>
        <v>174199572685</v>
      </c>
      <c r="P114" s="262">
        <f>'Gastos - Entidades'!N95</f>
        <v>1203130302302</v>
      </c>
    </row>
    <row r="115" spans="1:16" x14ac:dyDescent="0.3">
      <c r="A115" s="38"/>
      <c r="B115" s="39"/>
      <c r="C115" s="40" t="s">
        <v>237</v>
      </c>
      <c r="D115" s="41" t="s">
        <v>238</v>
      </c>
      <c r="E115" s="122">
        <f>'PGN 2023 C2023'!Q117</f>
        <v>69427598160.64801</v>
      </c>
      <c r="F115" s="123">
        <f>'PGN 2023 C2023'!R117</f>
        <v>0</v>
      </c>
      <c r="G115" s="123">
        <f>'PGN 2023 C2023'!S117</f>
        <v>104628949744.95601</v>
      </c>
      <c r="H115" s="123">
        <f>'PGN 2023 C2023'!T117</f>
        <v>174056547905.604</v>
      </c>
      <c r="I115" s="142">
        <v>80764416835</v>
      </c>
      <c r="J115" s="143">
        <v>0</v>
      </c>
      <c r="K115" s="143">
        <v>135518132970</v>
      </c>
      <c r="L115" s="143">
        <v>216282549805</v>
      </c>
      <c r="M115" s="144">
        <f>'Gastos - Entidades'!K96</f>
        <v>80764416835</v>
      </c>
      <c r="N115" s="171">
        <f>'Gastos - Entidades'!L96</f>
        <v>0</v>
      </c>
      <c r="O115" s="171">
        <f>'Gastos - Entidades'!M96</f>
        <v>135518132970</v>
      </c>
      <c r="P115" s="262">
        <f>'Gastos - Entidades'!N96</f>
        <v>216282549805</v>
      </c>
    </row>
    <row r="116" spans="1:16" ht="29.4" x14ac:dyDescent="0.3">
      <c r="A116" s="38"/>
      <c r="B116" s="39"/>
      <c r="C116" s="40" t="s">
        <v>239</v>
      </c>
      <c r="D116" s="41" t="s">
        <v>240</v>
      </c>
      <c r="E116" s="122">
        <f>'PGN 2023 C2023'!Q118</f>
        <v>19193955137.448002</v>
      </c>
      <c r="F116" s="123">
        <f>'PGN 2023 C2023'!R118</f>
        <v>0</v>
      </c>
      <c r="G116" s="123">
        <f>'PGN 2023 C2023'!S118</f>
        <v>0</v>
      </c>
      <c r="H116" s="123">
        <f>'PGN 2023 C2023'!T118</f>
        <v>19193955137.448002</v>
      </c>
      <c r="I116" s="142">
        <v>15349613200</v>
      </c>
      <c r="J116" s="143">
        <v>0</v>
      </c>
      <c r="K116" s="143">
        <v>0</v>
      </c>
      <c r="L116" s="143">
        <v>15349613200</v>
      </c>
      <c r="M116" s="144">
        <f>'Gastos - Entidades'!K97</f>
        <v>15349613200</v>
      </c>
      <c r="N116" s="171">
        <f>'Gastos - Entidades'!L97</f>
        <v>0</v>
      </c>
      <c r="O116" s="171">
        <f>'Gastos - Entidades'!M97</f>
        <v>0</v>
      </c>
      <c r="P116" s="262">
        <f>'Gastos - Entidades'!N97</f>
        <v>15349613200</v>
      </c>
    </row>
    <row r="117" spans="1:16" ht="16.2" thickBot="1" x14ac:dyDescent="0.35">
      <c r="A117" s="38"/>
      <c r="B117" s="39"/>
      <c r="C117" s="40" t="s">
        <v>241</v>
      </c>
      <c r="D117" s="41" t="s">
        <v>242</v>
      </c>
      <c r="E117" s="129">
        <f>'PGN 2023 C2023'!Q119</f>
        <v>0</v>
      </c>
      <c r="F117" s="130">
        <f>'PGN 2023 C2023'!R119</f>
        <v>0</v>
      </c>
      <c r="G117" s="130">
        <f>'PGN 2023 C2023'!S119</f>
        <v>0</v>
      </c>
      <c r="H117" s="130">
        <f>'PGN 2023 C2023'!T119</f>
        <v>0</v>
      </c>
      <c r="I117" s="142">
        <v>116416719779</v>
      </c>
      <c r="J117" s="143">
        <v>0</v>
      </c>
      <c r="K117" s="143">
        <v>690706153</v>
      </c>
      <c r="L117" s="143">
        <v>117107425932</v>
      </c>
      <c r="M117" s="144">
        <f>'Gastos - Entidades'!K98</f>
        <v>224299312595</v>
      </c>
      <c r="N117" s="171">
        <f>'Gastos - Entidades'!L98</f>
        <v>0</v>
      </c>
      <c r="O117" s="171">
        <f>'Gastos - Entidades'!M98</f>
        <v>690706153</v>
      </c>
      <c r="P117" s="262">
        <f>'Gastos - Entidades'!N98</f>
        <v>224990018748</v>
      </c>
    </row>
    <row r="118" spans="1:16" s="56" customFormat="1" x14ac:dyDescent="0.3">
      <c r="A118" s="27" t="s">
        <v>243</v>
      </c>
      <c r="B118" s="28" t="s">
        <v>244</v>
      </c>
      <c r="C118" s="49"/>
      <c r="D118" s="50"/>
      <c r="E118" s="124">
        <f>SUM(E119:E121)</f>
        <v>5393319313200</v>
      </c>
      <c r="F118" s="125">
        <f t="shared" ref="F118:H118" si="39">SUM(F119:F121)</f>
        <v>650985790914.73206</v>
      </c>
      <c r="G118" s="125">
        <f t="shared" si="39"/>
        <v>261343305503.28003</v>
      </c>
      <c r="H118" s="125">
        <f t="shared" si="39"/>
        <v>6305648409618.0137</v>
      </c>
      <c r="I118" s="152">
        <f>SUM(I119:I121)</f>
        <v>6049100963000</v>
      </c>
      <c r="J118" s="257">
        <f t="shared" ref="J118:P118" si="40">SUM(J119:J121)</f>
        <v>173977914661</v>
      </c>
      <c r="K118" s="257">
        <f t="shared" si="40"/>
        <v>261086831363</v>
      </c>
      <c r="L118" s="257">
        <f t="shared" si="40"/>
        <v>6484165709024</v>
      </c>
      <c r="M118" s="170">
        <f t="shared" si="40"/>
        <v>6049388949000</v>
      </c>
      <c r="N118" s="256">
        <f t="shared" si="40"/>
        <v>173977914661</v>
      </c>
      <c r="O118" s="256">
        <f t="shared" si="40"/>
        <v>269936118155</v>
      </c>
      <c r="P118" s="261">
        <f t="shared" si="40"/>
        <v>6493302981816</v>
      </c>
    </row>
    <row r="119" spans="1:16" x14ac:dyDescent="0.3">
      <c r="A119" s="38"/>
      <c r="B119" s="39"/>
      <c r="C119" s="40" t="s">
        <v>245</v>
      </c>
      <c r="D119" s="41" t="s">
        <v>246</v>
      </c>
      <c r="E119" s="122">
        <f>'PGN 2023 C2023'!Q121</f>
        <v>5071629435600</v>
      </c>
      <c r="F119" s="123">
        <f>'PGN 2023 C2023'!R121</f>
        <v>650715604796.71204</v>
      </c>
      <c r="G119" s="123">
        <f>'PGN 2023 C2023'!S121</f>
        <v>156742054560</v>
      </c>
      <c r="H119" s="123">
        <f>'PGN 2023 C2023'!T121</f>
        <v>5879087094956.7129</v>
      </c>
      <c r="I119" s="142">
        <v>5696420000000</v>
      </c>
      <c r="J119" s="143">
        <v>173977914661</v>
      </c>
      <c r="K119" s="143">
        <v>151786000000</v>
      </c>
      <c r="L119" s="143">
        <v>6022183914661</v>
      </c>
      <c r="M119" s="144">
        <f>'Gastos - Entidades'!K99</f>
        <v>5696420000000</v>
      </c>
      <c r="N119" s="171">
        <f>'Gastos - Entidades'!L99</f>
        <v>173977914661</v>
      </c>
      <c r="O119" s="171">
        <f>'Gastos - Entidades'!M99</f>
        <v>151786000000</v>
      </c>
      <c r="P119" s="262">
        <f>'Gastos - Entidades'!N99</f>
        <v>6022183914661</v>
      </c>
    </row>
    <row r="120" spans="1:16" x14ac:dyDescent="0.3">
      <c r="A120" s="38"/>
      <c r="B120" s="39"/>
      <c r="C120" s="40" t="s">
        <v>247</v>
      </c>
      <c r="D120" s="41" t="s">
        <v>248</v>
      </c>
      <c r="E120" s="122">
        <f>'PGN 2023 C2023'!Q122</f>
        <v>303012964800</v>
      </c>
      <c r="F120" s="123">
        <f>'PGN 2023 C2023'!R122</f>
        <v>270186118.02000004</v>
      </c>
      <c r="G120" s="123">
        <f>'PGN 2023 C2023'!S122</f>
        <v>80359787450.124008</v>
      </c>
      <c r="H120" s="123">
        <f>'PGN 2023 C2023'!T122</f>
        <v>383642938368.14404</v>
      </c>
      <c r="I120" s="142">
        <v>334098700000</v>
      </c>
      <c r="J120" s="143">
        <v>0</v>
      </c>
      <c r="K120" s="143">
        <v>96593275679</v>
      </c>
      <c r="L120" s="143">
        <v>430691975679</v>
      </c>
      <c r="M120" s="144">
        <f>'Gastos - Entidades'!K100</f>
        <v>334098700000</v>
      </c>
      <c r="N120" s="171">
        <f>'Gastos - Entidades'!L100</f>
        <v>0</v>
      </c>
      <c r="O120" s="171">
        <f>'Gastos - Entidades'!M100</f>
        <v>96593275679</v>
      </c>
      <c r="P120" s="262">
        <f>'Gastos - Entidades'!N100</f>
        <v>430691975679</v>
      </c>
    </row>
    <row r="121" spans="1:16" ht="30" thickBot="1" x14ac:dyDescent="0.35">
      <c r="A121" s="63"/>
      <c r="B121" s="64"/>
      <c r="C121" s="65" t="s">
        <v>249</v>
      </c>
      <c r="D121" s="66" t="s">
        <v>250</v>
      </c>
      <c r="E121" s="129">
        <f>'PGN 2023 C2023'!Q123</f>
        <v>18676912800</v>
      </c>
      <c r="F121" s="130">
        <f>'PGN 2023 C2023'!R123</f>
        <v>0</v>
      </c>
      <c r="G121" s="130">
        <f>'PGN 2023 C2023'!S123</f>
        <v>24241463493.156002</v>
      </c>
      <c r="H121" s="130">
        <f>'PGN 2023 C2023'!T123</f>
        <v>42918376293.156006</v>
      </c>
      <c r="I121" s="142">
        <v>18582263000</v>
      </c>
      <c r="J121" s="143">
        <v>0</v>
      </c>
      <c r="K121" s="143">
        <v>12707555684</v>
      </c>
      <c r="L121" s="143">
        <v>31289818684</v>
      </c>
      <c r="M121" s="144">
        <f>'Gastos - Entidades'!K101</f>
        <v>18870249000</v>
      </c>
      <c r="N121" s="171">
        <f>'Gastos - Entidades'!L101</f>
        <v>0</v>
      </c>
      <c r="O121" s="171">
        <f>'Gastos - Entidades'!M101</f>
        <v>21556842476</v>
      </c>
      <c r="P121" s="262">
        <f>'Gastos - Entidades'!N101</f>
        <v>40427091476</v>
      </c>
    </row>
    <row r="122" spans="1:16" s="56" customFormat="1" ht="29.4" x14ac:dyDescent="0.3">
      <c r="A122" s="38">
        <v>32</v>
      </c>
      <c r="B122" s="39" t="s">
        <v>251</v>
      </c>
      <c r="C122" s="40"/>
      <c r="D122" s="67"/>
      <c r="E122" s="124">
        <f>SUM(E123:E155)</f>
        <v>554151382256.47205</v>
      </c>
      <c r="F122" s="125">
        <f t="shared" ref="F122:H122" si="41">SUM(F123:F155)</f>
        <v>30421513266.144009</v>
      </c>
      <c r="G122" s="125">
        <f t="shared" si="41"/>
        <v>1611511817511.9604</v>
      </c>
      <c r="H122" s="125">
        <f t="shared" si="41"/>
        <v>2196084713034.5764</v>
      </c>
      <c r="I122" s="152">
        <f>SUM(I123:I155)</f>
        <v>575956140918</v>
      </c>
      <c r="J122" s="257">
        <f t="shared" ref="J122:P122" si="42">SUM(J123:J155)</f>
        <v>0</v>
      </c>
      <c r="K122" s="257">
        <f t="shared" si="42"/>
        <v>1518295279900</v>
      </c>
      <c r="L122" s="257">
        <f t="shared" si="42"/>
        <v>2094251420818</v>
      </c>
      <c r="M122" s="170">
        <f t="shared" si="42"/>
        <v>574916894000</v>
      </c>
      <c r="N122" s="256">
        <f t="shared" si="42"/>
        <v>0</v>
      </c>
      <c r="O122" s="256">
        <f t="shared" si="42"/>
        <v>1463660715310</v>
      </c>
      <c r="P122" s="261">
        <f t="shared" si="42"/>
        <v>2038577609310</v>
      </c>
    </row>
    <row r="123" spans="1:16" x14ac:dyDescent="0.3">
      <c r="A123" s="38"/>
      <c r="B123" s="39"/>
      <c r="C123" s="40" t="s">
        <v>252</v>
      </c>
      <c r="D123" s="41" t="s">
        <v>253</v>
      </c>
      <c r="E123" s="122">
        <f>'PGN 2023 C2023'!Q125</f>
        <v>301325655262.63202</v>
      </c>
      <c r="F123" s="123">
        <f>'PGN 2023 C2023'!R125</f>
        <v>6056640855.7200003</v>
      </c>
      <c r="G123" s="123">
        <f>'PGN 2023 C2023'!S125</f>
        <v>378812385013.60803</v>
      </c>
      <c r="H123" s="123">
        <f>'PGN 2023 C2023'!T125</f>
        <v>686194681131.96008</v>
      </c>
      <c r="I123" s="142">
        <v>315421261000</v>
      </c>
      <c r="J123" s="143">
        <v>0</v>
      </c>
      <c r="K123" s="143">
        <v>1248384032374</v>
      </c>
      <c r="L123" s="143">
        <v>1563805293374</v>
      </c>
      <c r="M123" s="144">
        <f>'Gastos - Entidades'!K102</f>
        <v>315421261000</v>
      </c>
      <c r="N123" s="171">
        <f>'Gastos - Entidades'!L102</f>
        <v>0</v>
      </c>
      <c r="O123" s="171">
        <f>'Gastos - Entidades'!M102</f>
        <v>1242981081052</v>
      </c>
      <c r="P123" s="262">
        <f>'Gastos - Entidades'!N102</f>
        <v>1558402342052</v>
      </c>
    </row>
    <row r="124" spans="1:16" ht="29.4" x14ac:dyDescent="0.3">
      <c r="A124" s="38"/>
      <c r="B124" s="39"/>
      <c r="C124" s="40" t="s">
        <v>254</v>
      </c>
      <c r="D124" s="41" t="s">
        <v>255</v>
      </c>
      <c r="E124" s="122">
        <f>'PGN 2023 C2023'!Q126</f>
        <v>60007584000.000008</v>
      </c>
      <c r="F124" s="123">
        <f>'PGN 2023 C2023'!R126</f>
        <v>143869666.66800001</v>
      </c>
      <c r="G124" s="123">
        <f>'PGN 2023 C2023'!S126</f>
        <v>76959873501.419998</v>
      </c>
      <c r="H124" s="123">
        <f>'PGN 2023 C2023'!T126</f>
        <v>137111327168.08801</v>
      </c>
      <c r="I124" s="142">
        <v>61520291000</v>
      </c>
      <c r="J124" s="143">
        <v>0</v>
      </c>
      <c r="K124" s="143">
        <v>36160985482</v>
      </c>
      <c r="L124" s="143">
        <v>97681276482</v>
      </c>
      <c r="M124" s="144">
        <f>'Gastos - Entidades'!K103</f>
        <v>61520291000</v>
      </c>
      <c r="N124" s="171">
        <f>'Gastos - Entidades'!L103</f>
        <v>0</v>
      </c>
      <c r="O124" s="171">
        <f>'Gastos - Entidades'!M103</f>
        <v>36160985482</v>
      </c>
      <c r="P124" s="262">
        <f>'Gastos - Entidades'!N103</f>
        <v>97681276482</v>
      </c>
    </row>
    <row r="125" spans="1:16" x14ac:dyDescent="0.3">
      <c r="A125" s="38"/>
      <c r="B125" s="39"/>
      <c r="C125" s="40" t="s">
        <v>256</v>
      </c>
      <c r="D125" s="41" t="s">
        <v>257</v>
      </c>
      <c r="E125" s="122">
        <f>'PGN 2023 C2023'!Q127</f>
        <v>93886408980</v>
      </c>
      <c r="F125" s="123">
        <f>'PGN 2023 C2023'!R127</f>
        <v>0</v>
      </c>
      <c r="G125" s="123">
        <f>'PGN 2023 C2023'!S127</f>
        <v>1136489242380.4922</v>
      </c>
      <c r="H125" s="123">
        <f>'PGN 2023 C2023'!T127</f>
        <v>1230375651360.4922</v>
      </c>
      <c r="I125" s="142">
        <v>94262862000</v>
      </c>
      <c r="J125" s="143">
        <v>0</v>
      </c>
      <c r="K125" s="143">
        <v>179088697454</v>
      </c>
      <c r="L125" s="143">
        <v>273351559454</v>
      </c>
      <c r="M125" s="144">
        <f>'Gastos - Entidades'!K104</f>
        <v>94262862000</v>
      </c>
      <c r="N125" s="171">
        <f>'Gastos - Entidades'!L104</f>
        <v>0</v>
      </c>
      <c r="O125" s="171">
        <f>'Gastos - Entidades'!M104</f>
        <v>179088697454</v>
      </c>
      <c r="P125" s="262">
        <f>'Gastos - Entidades'!N104</f>
        <v>273351559454</v>
      </c>
    </row>
    <row r="126" spans="1:16" ht="29.4" x14ac:dyDescent="0.3">
      <c r="A126" s="38"/>
      <c r="B126" s="39"/>
      <c r="C126" s="40" t="s">
        <v>258</v>
      </c>
      <c r="D126" s="41" t="s">
        <v>259</v>
      </c>
      <c r="E126" s="122">
        <f>'PGN 2023 C2023'!Q128</f>
        <v>3604036800.0000005</v>
      </c>
      <c r="F126" s="123">
        <f>'PGN 2023 C2023'!R128</f>
        <v>1549099902.1680002</v>
      </c>
      <c r="G126" s="123">
        <f>'PGN 2023 C2023'!S128</f>
        <v>0</v>
      </c>
      <c r="H126" s="123">
        <f>'PGN 2023 C2023'!T128</f>
        <v>5153136702.1680002</v>
      </c>
      <c r="I126" s="142">
        <v>3183319000</v>
      </c>
      <c r="J126" s="143">
        <v>0</v>
      </c>
      <c r="K126" s="143">
        <v>0</v>
      </c>
      <c r="L126" s="143">
        <v>3183319000</v>
      </c>
      <c r="M126" s="144">
        <f>'Gastos - Entidades'!K105</f>
        <v>3722668000</v>
      </c>
      <c r="N126" s="171">
        <f>'Gastos - Entidades'!L105</f>
        <v>0</v>
      </c>
      <c r="O126" s="171">
        <f>'Gastos - Entidades'!M105</f>
        <v>3555502554</v>
      </c>
      <c r="P126" s="262">
        <f>'Gastos - Entidades'!N105</f>
        <v>7278170554</v>
      </c>
    </row>
    <row r="127" spans="1:16" x14ac:dyDescent="0.3">
      <c r="A127" s="38"/>
      <c r="B127" s="39"/>
      <c r="C127" s="40" t="s">
        <v>260</v>
      </c>
      <c r="D127" s="41" t="s">
        <v>261</v>
      </c>
      <c r="E127" s="122">
        <f>'PGN 2023 C2023'!Q129</f>
        <v>6043128000</v>
      </c>
      <c r="F127" s="123">
        <f>'PGN 2023 C2023'!R129</f>
        <v>237635367.06000003</v>
      </c>
      <c r="G127" s="123">
        <f>'PGN 2023 C2023'!S129</f>
        <v>0</v>
      </c>
      <c r="H127" s="123">
        <f>'PGN 2023 C2023'!T129</f>
        <v>6280763367.0600004</v>
      </c>
      <c r="I127" s="142">
        <v>2651441000</v>
      </c>
      <c r="J127" s="143">
        <v>0</v>
      </c>
      <c r="K127" s="143">
        <v>0</v>
      </c>
      <c r="L127" s="143">
        <v>2651441000</v>
      </c>
      <c r="M127" s="144">
        <f>'Gastos - Entidades'!K106</f>
        <v>6312398800</v>
      </c>
      <c r="N127" s="171">
        <f>'Gastos - Entidades'!L106</f>
        <v>0</v>
      </c>
      <c r="O127" s="171">
        <f>'Gastos - Entidades'!M106</f>
        <v>0</v>
      </c>
      <c r="P127" s="262">
        <f>'Gastos - Entidades'!N106</f>
        <v>6312398800</v>
      </c>
    </row>
    <row r="128" spans="1:16" ht="29.4" x14ac:dyDescent="0.3">
      <c r="A128" s="38"/>
      <c r="B128" s="39"/>
      <c r="C128" s="40" t="s">
        <v>262</v>
      </c>
      <c r="D128" s="41" t="s">
        <v>263</v>
      </c>
      <c r="E128" s="122">
        <f>'PGN 2023 C2023'!Q130</f>
        <v>4351729200</v>
      </c>
      <c r="F128" s="123">
        <f>'PGN 2023 C2023'!R130</f>
        <v>1322356242.48</v>
      </c>
      <c r="G128" s="123">
        <f>'PGN 2023 C2023'!S130</f>
        <v>0</v>
      </c>
      <c r="H128" s="123">
        <f>'PGN 2023 C2023'!T130</f>
        <v>5674085442.4800005</v>
      </c>
      <c r="I128" s="142">
        <v>4562801000</v>
      </c>
      <c r="J128" s="143">
        <v>0</v>
      </c>
      <c r="K128" s="143">
        <v>0</v>
      </c>
      <c r="L128" s="143">
        <v>4562801000</v>
      </c>
      <c r="M128" s="144">
        <f>'Gastos - Entidades'!K107</f>
        <v>4562801000</v>
      </c>
      <c r="N128" s="171">
        <f>'Gastos - Entidades'!L107</f>
        <v>0</v>
      </c>
      <c r="O128" s="171">
        <f>'Gastos - Entidades'!M107</f>
        <v>0</v>
      </c>
      <c r="P128" s="262">
        <f>'Gastos - Entidades'!N107</f>
        <v>4562801000</v>
      </c>
    </row>
    <row r="129" spans="1:16" x14ac:dyDescent="0.3">
      <c r="A129" s="38"/>
      <c r="B129" s="39"/>
      <c r="C129" s="40" t="s">
        <v>264</v>
      </c>
      <c r="D129" s="41" t="s">
        <v>265</v>
      </c>
      <c r="E129" s="122">
        <f>'PGN 2023 C2023'!Q131</f>
        <v>4547088000</v>
      </c>
      <c r="F129" s="123">
        <f>'PGN 2023 C2023'!R131</f>
        <v>309806488.99200004</v>
      </c>
      <c r="G129" s="123">
        <f>'PGN 2023 C2023'!S131</f>
        <v>0</v>
      </c>
      <c r="H129" s="123">
        <f>'PGN 2023 C2023'!T131</f>
        <v>4856894488.9920006</v>
      </c>
      <c r="I129" s="142">
        <v>4794182000</v>
      </c>
      <c r="J129" s="143">
        <v>0</v>
      </c>
      <c r="K129" s="143">
        <v>0</v>
      </c>
      <c r="L129" s="143">
        <v>4794182000</v>
      </c>
      <c r="M129" s="144">
        <f>'Gastos - Entidades'!K108</f>
        <v>4770067000</v>
      </c>
      <c r="N129" s="171">
        <f>'Gastos - Entidades'!L108</f>
        <v>0</v>
      </c>
      <c r="O129" s="171">
        <f>'Gastos - Entidades'!M108</f>
        <v>0</v>
      </c>
      <c r="P129" s="262">
        <f>'Gastos - Entidades'!N108</f>
        <v>4770067000</v>
      </c>
    </row>
    <row r="130" spans="1:16" ht="29.4" x14ac:dyDescent="0.3">
      <c r="A130" s="38"/>
      <c r="B130" s="39"/>
      <c r="C130" s="40" t="s">
        <v>266</v>
      </c>
      <c r="D130" s="41" t="s">
        <v>267</v>
      </c>
      <c r="E130" s="122">
        <f>'PGN 2023 C2023'!Q132</f>
        <v>2437562400</v>
      </c>
      <c r="F130" s="123">
        <f>'PGN 2023 C2023'!R132</f>
        <v>0</v>
      </c>
      <c r="G130" s="123">
        <f>'PGN 2023 C2023'!S132</f>
        <v>4084959449.8440003</v>
      </c>
      <c r="H130" s="123">
        <f>'PGN 2023 C2023'!T132</f>
        <v>6522521849.8440008</v>
      </c>
      <c r="I130" s="142">
        <v>4073400000</v>
      </c>
      <c r="J130" s="143">
        <v>0</v>
      </c>
      <c r="K130" s="143">
        <v>10754247508</v>
      </c>
      <c r="L130" s="143">
        <v>14827647508</v>
      </c>
      <c r="M130" s="144">
        <f>'Gastos - Entidades'!K109</f>
        <v>2557225000</v>
      </c>
      <c r="N130" s="171">
        <f>'Gastos - Entidades'!L109</f>
        <v>0</v>
      </c>
      <c r="O130" s="171">
        <f>'Gastos - Entidades'!M109</f>
        <v>0</v>
      </c>
      <c r="P130" s="262">
        <f>'Gastos - Entidades'!N109</f>
        <v>2557225000</v>
      </c>
    </row>
    <row r="131" spans="1:16" ht="29.4" x14ac:dyDescent="0.3">
      <c r="A131" s="38"/>
      <c r="B131" s="39"/>
      <c r="C131" s="40" t="s">
        <v>268</v>
      </c>
      <c r="D131" s="41" t="s">
        <v>269</v>
      </c>
      <c r="E131" s="122">
        <f>'PGN 2023 C2023'!Q133</f>
        <v>1462477380</v>
      </c>
      <c r="F131" s="123">
        <f>'PGN 2023 C2023'!R133</f>
        <v>0</v>
      </c>
      <c r="G131" s="123">
        <f>'PGN 2023 C2023'!S133</f>
        <v>0</v>
      </c>
      <c r="H131" s="123">
        <f>'PGN 2023 C2023'!T133</f>
        <v>1462477380</v>
      </c>
      <c r="I131" s="142">
        <v>2820811000</v>
      </c>
      <c r="J131" s="143">
        <v>0</v>
      </c>
      <c r="K131" s="143">
        <v>0</v>
      </c>
      <c r="L131" s="143">
        <v>2820811000</v>
      </c>
      <c r="M131" s="144">
        <f>'Gastos - Entidades'!K110</f>
        <v>1535066000</v>
      </c>
      <c r="N131" s="171">
        <f>'Gastos - Entidades'!L110</f>
        <v>0</v>
      </c>
      <c r="O131" s="171">
        <f>'Gastos - Entidades'!M110</f>
        <v>0</v>
      </c>
      <c r="P131" s="262">
        <f>'Gastos - Entidades'!N110</f>
        <v>1535066000</v>
      </c>
    </row>
    <row r="132" spans="1:16" x14ac:dyDescent="0.3">
      <c r="A132" s="38"/>
      <c r="B132" s="39"/>
      <c r="C132" s="40" t="s">
        <v>270</v>
      </c>
      <c r="D132" s="41" t="s">
        <v>271</v>
      </c>
      <c r="E132" s="122">
        <f>'PGN 2023 C2023'!Q134</f>
        <v>2532308688</v>
      </c>
      <c r="F132" s="123">
        <f>'PGN 2023 C2023'!R134</f>
        <v>5071509147.4320002</v>
      </c>
      <c r="G132" s="123">
        <f>'PGN 2023 C2023'!S134</f>
        <v>0</v>
      </c>
      <c r="H132" s="123">
        <f>'PGN 2023 C2023'!T134</f>
        <v>7603817835.4320002</v>
      </c>
      <c r="I132" s="142">
        <v>1535066000</v>
      </c>
      <c r="J132" s="143">
        <v>0</v>
      </c>
      <c r="K132" s="143">
        <v>0</v>
      </c>
      <c r="L132" s="143">
        <v>1535066000</v>
      </c>
      <c r="M132" s="144">
        <f>'Gastos - Entidades'!K111</f>
        <v>2651441000</v>
      </c>
      <c r="N132" s="171">
        <f>'Gastos - Entidades'!L111</f>
        <v>0</v>
      </c>
      <c r="O132" s="171">
        <f>'Gastos - Entidades'!M111</f>
        <v>0</v>
      </c>
      <c r="P132" s="262">
        <f>'Gastos - Entidades'!N111</f>
        <v>2651441000</v>
      </c>
    </row>
    <row r="133" spans="1:16" x14ac:dyDescent="0.3">
      <c r="A133" s="38"/>
      <c r="B133" s="39"/>
      <c r="C133" s="40" t="s">
        <v>272</v>
      </c>
      <c r="D133" s="41" t="s">
        <v>273</v>
      </c>
      <c r="E133" s="122">
        <f>'PGN 2023 C2023'!Q135</f>
        <v>3041875200</v>
      </c>
      <c r="F133" s="123">
        <f>'PGN 2023 C2023'!R135</f>
        <v>602707497.75600004</v>
      </c>
      <c r="G133" s="123">
        <f>'PGN 2023 C2023'!S135</f>
        <v>0</v>
      </c>
      <c r="H133" s="123">
        <f>'PGN 2023 C2023'!T135</f>
        <v>3644582697.756</v>
      </c>
      <c r="I133" s="142">
        <v>3121254400</v>
      </c>
      <c r="J133" s="143">
        <v>0</v>
      </c>
      <c r="K133" s="143">
        <v>0</v>
      </c>
      <c r="L133" s="143">
        <v>3121254400</v>
      </c>
      <c r="M133" s="144">
        <f>'Gastos - Entidades'!K112</f>
        <v>3183319000</v>
      </c>
      <c r="N133" s="171">
        <f>'Gastos - Entidades'!L112</f>
        <v>0</v>
      </c>
      <c r="O133" s="171">
        <f>'Gastos - Entidades'!M112</f>
        <v>0</v>
      </c>
      <c r="P133" s="262">
        <f>'Gastos - Entidades'!N112</f>
        <v>3183319000</v>
      </c>
    </row>
    <row r="134" spans="1:16" x14ac:dyDescent="0.3">
      <c r="A134" s="38"/>
      <c r="B134" s="39"/>
      <c r="C134" s="40" t="s">
        <v>274</v>
      </c>
      <c r="D134" s="41" t="s">
        <v>275</v>
      </c>
      <c r="E134" s="122">
        <f>'PGN 2023 C2023'!Q136</f>
        <v>3034686564</v>
      </c>
      <c r="F134" s="123">
        <f>'PGN 2023 C2023'!R136</f>
        <v>0</v>
      </c>
      <c r="G134" s="123">
        <f>'PGN 2023 C2023'!S136</f>
        <v>0</v>
      </c>
      <c r="H134" s="123">
        <f>'PGN 2023 C2023'!T136</f>
        <v>3034686564</v>
      </c>
      <c r="I134" s="142">
        <v>2862736000</v>
      </c>
      <c r="J134" s="143">
        <v>0</v>
      </c>
      <c r="K134" s="143">
        <v>0</v>
      </c>
      <c r="L134" s="143">
        <v>2862736000</v>
      </c>
      <c r="M134" s="144">
        <f>'Gastos - Entidades'!K113</f>
        <v>3178416000</v>
      </c>
      <c r="N134" s="171">
        <f>'Gastos - Entidades'!L113</f>
        <v>0</v>
      </c>
      <c r="O134" s="171">
        <f>'Gastos - Entidades'!M113</f>
        <v>0</v>
      </c>
      <c r="P134" s="262">
        <f>'Gastos - Entidades'!N113</f>
        <v>3178416000</v>
      </c>
    </row>
    <row r="135" spans="1:16" ht="29.4" x14ac:dyDescent="0.3">
      <c r="A135" s="38"/>
      <c r="B135" s="39"/>
      <c r="C135" s="40" t="s">
        <v>276</v>
      </c>
      <c r="D135" s="41" t="s">
        <v>277</v>
      </c>
      <c r="E135" s="122">
        <f>'PGN 2023 C2023'!Q137</f>
        <v>4568163600</v>
      </c>
      <c r="F135" s="123">
        <f>'PGN 2023 C2023'!R137</f>
        <v>2892450384.0960002</v>
      </c>
      <c r="G135" s="123">
        <f>'PGN 2023 C2023'!S137</f>
        <v>0</v>
      </c>
      <c r="H135" s="123">
        <f>'PGN 2023 C2023'!T137</f>
        <v>7460613984.0960007</v>
      </c>
      <c r="I135" s="142">
        <v>3722668000</v>
      </c>
      <c r="J135" s="143">
        <v>0</v>
      </c>
      <c r="K135" s="143">
        <v>0</v>
      </c>
      <c r="L135" s="143">
        <v>3722668000</v>
      </c>
      <c r="M135" s="144">
        <f>'Gastos - Entidades'!K114</f>
        <v>4794182000</v>
      </c>
      <c r="N135" s="171">
        <f>'Gastos - Entidades'!L114</f>
        <v>0</v>
      </c>
      <c r="O135" s="171">
        <f>'Gastos - Entidades'!M114</f>
        <v>0</v>
      </c>
      <c r="P135" s="262">
        <f>'Gastos - Entidades'!N114</f>
        <v>4794182000</v>
      </c>
    </row>
    <row r="136" spans="1:16" x14ac:dyDescent="0.3">
      <c r="A136" s="38"/>
      <c r="B136" s="39"/>
      <c r="C136" s="40" t="s">
        <v>278</v>
      </c>
      <c r="D136" s="41" t="s">
        <v>279</v>
      </c>
      <c r="E136" s="122">
        <f>'PGN 2023 C2023'!Q138</f>
        <v>4380339600</v>
      </c>
      <c r="F136" s="123">
        <f>'PGN 2023 C2023'!R138</f>
        <v>0</v>
      </c>
      <c r="G136" s="123">
        <f>'PGN 2023 C2023'!S138</f>
        <v>2075448760.4760001</v>
      </c>
      <c r="H136" s="123">
        <f>'PGN 2023 C2023'!T138</f>
        <v>6455788360.4760008</v>
      </c>
      <c r="I136" s="142">
        <v>2666473000</v>
      </c>
      <c r="J136" s="143">
        <v>0</v>
      </c>
      <c r="K136" s="143">
        <v>0</v>
      </c>
      <c r="L136" s="143">
        <v>2666473000</v>
      </c>
      <c r="M136" s="144">
        <f>'Gastos - Entidades'!K115</f>
        <v>4577093000</v>
      </c>
      <c r="N136" s="171">
        <f>'Gastos - Entidades'!L115</f>
        <v>0</v>
      </c>
      <c r="O136" s="171">
        <f>'Gastos - Entidades'!M115</f>
        <v>0</v>
      </c>
      <c r="P136" s="262">
        <f>'Gastos - Entidades'!N115</f>
        <v>4577093000</v>
      </c>
    </row>
    <row r="137" spans="1:16" x14ac:dyDescent="0.3">
      <c r="A137" s="38"/>
      <c r="B137" s="39"/>
      <c r="C137" s="40" t="s">
        <v>280</v>
      </c>
      <c r="D137" s="41" t="s">
        <v>281</v>
      </c>
      <c r="E137" s="122">
        <f>'PGN 2023 C2023'!Q139</f>
        <v>3467100000.0000005</v>
      </c>
      <c r="F137" s="123">
        <f>'PGN 2023 C2023'!R139</f>
        <v>563679600.12</v>
      </c>
      <c r="G137" s="123">
        <f>'PGN 2023 C2023'!S139</f>
        <v>0</v>
      </c>
      <c r="H137" s="123">
        <f>'PGN 2023 C2023'!T139</f>
        <v>4030779600.1200004</v>
      </c>
      <c r="I137" s="142">
        <v>6007037000</v>
      </c>
      <c r="J137" s="143">
        <v>0</v>
      </c>
      <c r="K137" s="143">
        <v>0</v>
      </c>
      <c r="L137" s="143">
        <v>6007037000</v>
      </c>
      <c r="M137" s="144">
        <f>'Gastos - Entidades'!K116</f>
        <v>3636106600</v>
      </c>
      <c r="N137" s="171">
        <f>'Gastos - Entidades'!L116</f>
        <v>0</v>
      </c>
      <c r="O137" s="171">
        <f>'Gastos - Entidades'!M116</f>
        <v>0</v>
      </c>
      <c r="P137" s="262">
        <f>'Gastos - Entidades'!N116</f>
        <v>3636106600</v>
      </c>
    </row>
    <row r="138" spans="1:16" x14ac:dyDescent="0.3">
      <c r="A138" s="38"/>
      <c r="B138" s="39"/>
      <c r="C138" s="40" t="s">
        <v>282</v>
      </c>
      <c r="D138" s="41" t="s">
        <v>283</v>
      </c>
      <c r="E138" s="122">
        <f>'PGN 2023 C2023'!Q140</f>
        <v>6867588000.000001</v>
      </c>
      <c r="F138" s="123">
        <f>'PGN 2023 C2023'!R140</f>
        <v>361153508.352</v>
      </c>
      <c r="G138" s="123">
        <f>'PGN 2023 C2023'!S140</f>
        <v>0</v>
      </c>
      <c r="H138" s="123">
        <f>'PGN 2023 C2023'!T140</f>
        <v>7228741508.3520002</v>
      </c>
      <c r="I138" s="142">
        <v>3636106600</v>
      </c>
      <c r="J138" s="143">
        <v>0</v>
      </c>
      <c r="K138" s="143">
        <v>0</v>
      </c>
      <c r="L138" s="143">
        <v>3636106600</v>
      </c>
      <c r="M138" s="144">
        <f>'Gastos - Entidades'!K117</f>
        <v>7207747000</v>
      </c>
      <c r="N138" s="171">
        <f>'Gastos - Entidades'!L117</f>
        <v>0</v>
      </c>
      <c r="O138" s="171">
        <f>'Gastos - Entidades'!M117</f>
        <v>0</v>
      </c>
      <c r="P138" s="262">
        <f>'Gastos - Entidades'!N117</f>
        <v>7207747000</v>
      </c>
    </row>
    <row r="139" spans="1:16" x14ac:dyDescent="0.3">
      <c r="A139" s="38"/>
      <c r="B139" s="39"/>
      <c r="C139" s="40" t="s">
        <v>284</v>
      </c>
      <c r="D139" s="41" t="s">
        <v>285</v>
      </c>
      <c r="E139" s="122">
        <f>'PGN 2023 C2023'!Q141</f>
        <v>5727568828.8000002</v>
      </c>
      <c r="F139" s="123">
        <f>'PGN 2023 C2023'!R141</f>
        <v>108520637.31600001</v>
      </c>
      <c r="G139" s="123">
        <f>'PGN 2023 C2023'!S141</f>
        <v>0</v>
      </c>
      <c r="H139" s="123">
        <f>'PGN 2023 C2023'!T141</f>
        <v>5836089466.1160002</v>
      </c>
      <c r="I139" s="142">
        <v>3344486600</v>
      </c>
      <c r="J139" s="143">
        <v>0</v>
      </c>
      <c r="K139" s="143">
        <v>0</v>
      </c>
      <c r="L139" s="143">
        <v>3344486600</v>
      </c>
      <c r="M139" s="144">
        <f>'Gastos - Entidades'!K118</f>
        <v>6007037000</v>
      </c>
      <c r="N139" s="171">
        <f>'Gastos - Entidades'!L118</f>
        <v>0</v>
      </c>
      <c r="O139" s="171">
        <f>'Gastos - Entidades'!M118</f>
        <v>0</v>
      </c>
      <c r="P139" s="262">
        <f>'Gastos - Entidades'!N118</f>
        <v>6007037000</v>
      </c>
    </row>
    <row r="140" spans="1:16" ht="29.4" x14ac:dyDescent="0.3">
      <c r="A140" s="38"/>
      <c r="B140" s="39"/>
      <c r="C140" s="40" t="s">
        <v>286</v>
      </c>
      <c r="D140" s="41" t="s">
        <v>287</v>
      </c>
      <c r="E140" s="122">
        <f>'PGN 2023 C2023'!Q142</f>
        <v>2684682000</v>
      </c>
      <c r="F140" s="123">
        <f>'PGN 2023 C2023'!R142</f>
        <v>587586594.50400007</v>
      </c>
      <c r="G140" s="123">
        <f>'PGN 2023 C2023'!S142</f>
        <v>0</v>
      </c>
      <c r="H140" s="123">
        <f>'PGN 2023 C2023'!T142</f>
        <v>3272268594.5040002</v>
      </c>
      <c r="I140" s="142">
        <v>2793461000</v>
      </c>
      <c r="J140" s="143">
        <v>0</v>
      </c>
      <c r="K140" s="143">
        <v>0</v>
      </c>
      <c r="L140" s="143">
        <v>2793461000</v>
      </c>
      <c r="M140" s="144">
        <f>'Gastos - Entidades'!K119</f>
        <v>2793461000</v>
      </c>
      <c r="N140" s="171">
        <f>'Gastos - Entidades'!L119</f>
        <v>0</v>
      </c>
      <c r="O140" s="171">
        <f>'Gastos - Entidades'!M119</f>
        <v>0</v>
      </c>
      <c r="P140" s="262">
        <f>'Gastos - Entidades'!N119</f>
        <v>2793461000</v>
      </c>
    </row>
    <row r="141" spans="1:16" ht="29.4" x14ac:dyDescent="0.3">
      <c r="A141" s="38"/>
      <c r="B141" s="39"/>
      <c r="C141" s="40" t="s">
        <v>288</v>
      </c>
      <c r="D141" s="41" t="s">
        <v>289</v>
      </c>
      <c r="E141" s="122">
        <f>'PGN 2023 C2023'!Q143</f>
        <v>2797704000</v>
      </c>
      <c r="F141" s="123">
        <f>'PGN 2023 C2023'!R143</f>
        <v>211753718.90400001</v>
      </c>
      <c r="G141" s="123">
        <f>'PGN 2023 C2023'!S143</f>
        <v>0</v>
      </c>
      <c r="H141" s="123">
        <f>'PGN 2023 C2023'!T143</f>
        <v>3009457718.9040003</v>
      </c>
      <c r="I141" s="142">
        <v>2836299600</v>
      </c>
      <c r="J141" s="143">
        <v>0</v>
      </c>
      <c r="K141" s="143">
        <v>0</v>
      </c>
      <c r="L141" s="143">
        <v>2836299600</v>
      </c>
      <c r="M141" s="144">
        <f>'Gastos - Entidades'!K120</f>
        <v>2934836400</v>
      </c>
      <c r="N141" s="171">
        <f>'Gastos - Entidades'!L120</f>
        <v>0</v>
      </c>
      <c r="O141" s="171">
        <f>'Gastos - Entidades'!M120</f>
        <v>0</v>
      </c>
      <c r="P141" s="262">
        <f>'Gastos - Entidades'!N120</f>
        <v>2934836400</v>
      </c>
    </row>
    <row r="142" spans="1:16" ht="29.4" x14ac:dyDescent="0.3">
      <c r="A142" s="38"/>
      <c r="B142" s="39"/>
      <c r="C142" s="40" t="s">
        <v>290</v>
      </c>
      <c r="D142" s="41" t="s">
        <v>291</v>
      </c>
      <c r="E142" s="122">
        <f>'PGN 2023 C2023'!Q144</f>
        <v>2746380000</v>
      </c>
      <c r="F142" s="123">
        <f>'PGN 2023 C2023'!R144</f>
        <v>0</v>
      </c>
      <c r="G142" s="123">
        <f>'PGN 2023 C2023'!S144</f>
        <v>0</v>
      </c>
      <c r="H142" s="123">
        <f>'PGN 2023 C2023'!T144</f>
        <v>2746380000</v>
      </c>
      <c r="I142" s="142">
        <v>3119807000</v>
      </c>
      <c r="J142" s="143">
        <v>0</v>
      </c>
      <c r="K142" s="143">
        <v>0</v>
      </c>
      <c r="L142" s="143">
        <v>3119807000</v>
      </c>
      <c r="M142" s="144">
        <f>'Gastos - Entidades'!K121</f>
        <v>2871191000</v>
      </c>
      <c r="N142" s="171">
        <f>'Gastos - Entidades'!L121</f>
        <v>0</v>
      </c>
      <c r="O142" s="171">
        <f>'Gastos - Entidades'!M121</f>
        <v>0</v>
      </c>
      <c r="P142" s="262">
        <f>'Gastos - Entidades'!N121</f>
        <v>2871191000</v>
      </c>
    </row>
    <row r="143" spans="1:16" ht="29.4" x14ac:dyDescent="0.3">
      <c r="A143" s="38"/>
      <c r="B143" s="39"/>
      <c r="C143" s="40" t="s">
        <v>292</v>
      </c>
      <c r="D143" s="41" t="s">
        <v>293</v>
      </c>
      <c r="E143" s="122">
        <f>'PGN 2023 C2023'!Q145</f>
        <v>2980068000</v>
      </c>
      <c r="F143" s="123">
        <f>'PGN 2023 C2023'!R145</f>
        <v>0</v>
      </c>
      <c r="G143" s="123">
        <f>'PGN 2023 C2023'!S145</f>
        <v>0</v>
      </c>
      <c r="H143" s="123">
        <f>'PGN 2023 C2023'!T145</f>
        <v>2980068000</v>
      </c>
      <c r="I143" s="142">
        <v>2934836400</v>
      </c>
      <c r="J143" s="143">
        <v>0</v>
      </c>
      <c r="K143" s="143">
        <v>0</v>
      </c>
      <c r="L143" s="143">
        <v>2934836400</v>
      </c>
      <c r="M143" s="144">
        <f>'Gastos - Entidades'!K122</f>
        <v>3119807000</v>
      </c>
      <c r="N143" s="171">
        <f>'Gastos - Entidades'!L122</f>
        <v>0</v>
      </c>
      <c r="O143" s="171">
        <f>'Gastos - Entidades'!M122</f>
        <v>1874448768</v>
      </c>
      <c r="P143" s="262">
        <f>'Gastos - Entidades'!N122</f>
        <v>4994255768</v>
      </c>
    </row>
    <row r="144" spans="1:16" ht="29.4" x14ac:dyDescent="0.3">
      <c r="A144" s="38"/>
      <c r="B144" s="39"/>
      <c r="C144" s="40" t="s">
        <v>294</v>
      </c>
      <c r="D144" s="41" t="s">
        <v>295</v>
      </c>
      <c r="E144" s="122">
        <f>'PGN 2023 C2023'!Q146</f>
        <v>2696738684.6400003</v>
      </c>
      <c r="F144" s="123">
        <f>'PGN 2023 C2023'!R146</f>
        <v>41534204.712000005</v>
      </c>
      <c r="G144" s="123">
        <f>'PGN 2023 C2023'!S146</f>
        <v>0</v>
      </c>
      <c r="H144" s="123">
        <f>'PGN 2023 C2023'!T146</f>
        <v>2738272889.3520002</v>
      </c>
      <c r="I144" s="142">
        <v>4607104918</v>
      </c>
      <c r="J144" s="143">
        <v>0</v>
      </c>
      <c r="K144" s="143">
        <v>43907317082</v>
      </c>
      <c r="L144" s="143">
        <v>48514422000</v>
      </c>
      <c r="M144" s="144">
        <f>'Gastos - Entidades'!K123</f>
        <v>2820811000</v>
      </c>
      <c r="N144" s="171">
        <f>'Gastos - Entidades'!L123</f>
        <v>0</v>
      </c>
      <c r="O144" s="171">
        <f>'Gastos - Entidades'!M123</f>
        <v>0</v>
      </c>
      <c r="P144" s="262">
        <f>'Gastos - Entidades'!N123</f>
        <v>2820811000</v>
      </c>
    </row>
    <row r="145" spans="1:16" ht="29.4" x14ac:dyDescent="0.3">
      <c r="A145" s="38"/>
      <c r="B145" s="39"/>
      <c r="C145" s="40" t="s">
        <v>296</v>
      </c>
      <c r="D145" s="41" t="s">
        <v>297</v>
      </c>
      <c r="E145" s="122">
        <f>'PGN 2023 C2023'!Q147</f>
        <v>2544360000</v>
      </c>
      <c r="F145" s="123">
        <f>'PGN 2023 C2023'!R147</f>
        <v>117522943.35600001</v>
      </c>
      <c r="G145" s="123">
        <f>'PGN 2023 C2023'!S147</f>
        <v>0</v>
      </c>
      <c r="H145" s="123">
        <f>'PGN 2023 C2023'!T147</f>
        <v>2661882943.3560004</v>
      </c>
      <c r="I145" s="142">
        <v>3178416000</v>
      </c>
      <c r="J145" s="143">
        <v>0</v>
      </c>
      <c r="K145" s="143">
        <v>0</v>
      </c>
      <c r="L145" s="143">
        <v>3178416000</v>
      </c>
      <c r="M145" s="144">
        <f>'Gastos - Entidades'!K124</f>
        <v>2666473000</v>
      </c>
      <c r="N145" s="171">
        <f>'Gastos - Entidades'!L124</f>
        <v>0</v>
      </c>
      <c r="O145" s="171">
        <f>'Gastos - Entidades'!M124</f>
        <v>0</v>
      </c>
      <c r="P145" s="262">
        <f>'Gastos - Entidades'!N124</f>
        <v>2666473000</v>
      </c>
    </row>
    <row r="146" spans="1:16" x14ac:dyDescent="0.3">
      <c r="A146" s="38"/>
      <c r="B146" s="39"/>
      <c r="C146" s="40" t="s">
        <v>298</v>
      </c>
      <c r="D146" s="41" t="s">
        <v>299</v>
      </c>
      <c r="E146" s="122">
        <f>'PGN 2023 C2023'!Q148</f>
        <v>2982252000</v>
      </c>
      <c r="F146" s="123">
        <f>'PGN 2023 C2023'!R148</f>
        <v>0</v>
      </c>
      <c r="G146" s="123">
        <f>'PGN 2023 C2023'!S148</f>
        <v>13089908406.120001</v>
      </c>
      <c r="H146" s="123">
        <f>'PGN 2023 C2023'!T148</f>
        <v>16072160406.120001</v>
      </c>
      <c r="I146" s="142">
        <v>2533175000</v>
      </c>
      <c r="J146" s="143">
        <v>0</v>
      </c>
      <c r="K146" s="143">
        <v>0</v>
      </c>
      <c r="L146" s="143">
        <v>2533175000</v>
      </c>
      <c r="M146" s="144">
        <f>'Gastos - Entidades'!K125</f>
        <v>3121254400</v>
      </c>
      <c r="N146" s="171">
        <f>'Gastos - Entidades'!L125</f>
        <v>0</v>
      </c>
      <c r="O146" s="171">
        <f>'Gastos - Entidades'!M125</f>
        <v>0</v>
      </c>
      <c r="P146" s="262">
        <f>'Gastos - Entidades'!N125</f>
        <v>3121254400</v>
      </c>
    </row>
    <row r="147" spans="1:16" x14ac:dyDescent="0.3">
      <c r="A147" s="38"/>
      <c r="B147" s="39"/>
      <c r="C147" s="40" t="s">
        <v>300</v>
      </c>
      <c r="D147" s="41" t="s">
        <v>301</v>
      </c>
      <c r="E147" s="122">
        <f>'PGN 2023 C2023'!Q149</f>
        <v>2819693604</v>
      </c>
      <c r="F147" s="123">
        <f>'PGN 2023 C2023'!R149</f>
        <v>288025997.53200001</v>
      </c>
      <c r="G147" s="123">
        <f>'PGN 2023 C2023'!S149</f>
        <v>0</v>
      </c>
      <c r="H147" s="123">
        <f>'PGN 2023 C2023'!T149</f>
        <v>3107719601.5320001</v>
      </c>
      <c r="I147" s="142">
        <v>3072722000</v>
      </c>
      <c r="J147" s="143">
        <v>0</v>
      </c>
      <c r="K147" s="143">
        <v>0</v>
      </c>
      <c r="L147" s="143">
        <v>3072722000</v>
      </c>
      <c r="M147" s="144">
        <f>'Gastos - Entidades'!K126</f>
        <v>2957485000</v>
      </c>
      <c r="N147" s="171">
        <f>'Gastos - Entidades'!L126</f>
        <v>0</v>
      </c>
      <c r="O147" s="171">
        <f>'Gastos - Entidades'!M126</f>
        <v>0</v>
      </c>
      <c r="P147" s="262">
        <f>'Gastos - Entidades'!N126</f>
        <v>2957485000</v>
      </c>
    </row>
    <row r="148" spans="1:16" ht="29.4" x14ac:dyDescent="0.3">
      <c r="A148" s="38"/>
      <c r="B148" s="39"/>
      <c r="C148" s="40" t="s">
        <v>302</v>
      </c>
      <c r="D148" s="41" t="s">
        <v>303</v>
      </c>
      <c r="E148" s="122">
        <f>'PGN 2023 C2023'!Q150</f>
        <v>3081624000</v>
      </c>
      <c r="F148" s="123">
        <f>'PGN 2023 C2023'!R150</f>
        <v>7144502347.1640005</v>
      </c>
      <c r="G148" s="123">
        <f>'PGN 2023 C2023'!S150</f>
        <v>0</v>
      </c>
      <c r="H148" s="123">
        <f>'PGN 2023 C2023'!T150</f>
        <v>10226126347.164001</v>
      </c>
      <c r="I148" s="142">
        <v>947219000</v>
      </c>
      <c r="J148" s="143">
        <v>0</v>
      </c>
      <c r="K148" s="143">
        <v>0</v>
      </c>
      <c r="L148" s="143">
        <v>947219000</v>
      </c>
      <c r="M148" s="144">
        <f>'Gastos - Entidades'!K127</f>
        <v>3233550400</v>
      </c>
      <c r="N148" s="171">
        <f>'Gastos - Entidades'!L127</f>
        <v>0</v>
      </c>
      <c r="O148" s="171">
        <f>'Gastos - Entidades'!M127</f>
        <v>0</v>
      </c>
      <c r="P148" s="262">
        <f>'Gastos - Entidades'!N127</f>
        <v>3233550400</v>
      </c>
    </row>
    <row r="149" spans="1:16" x14ac:dyDescent="0.3">
      <c r="A149" s="38"/>
      <c r="B149" s="39"/>
      <c r="C149" s="40" t="s">
        <v>304</v>
      </c>
      <c r="D149" s="41" t="s">
        <v>305</v>
      </c>
      <c r="E149" s="122">
        <f>'PGN 2023 C2023'!Q151</f>
        <v>2413943750.4000001</v>
      </c>
      <c r="F149" s="123">
        <f>'PGN 2023 C2023'!R151</f>
        <v>0</v>
      </c>
      <c r="G149" s="123">
        <f>'PGN 2023 C2023'!S151</f>
        <v>0</v>
      </c>
      <c r="H149" s="123">
        <f>'PGN 2023 C2023'!T151</f>
        <v>2413943750.4000001</v>
      </c>
      <c r="I149" s="142">
        <v>7207747000</v>
      </c>
      <c r="J149" s="143">
        <v>0</v>
      </c>
      <c r="K149" s="143">
        <v>0</v>
      </c>
      <c r="L149" s="143">
        <v>7207747000</v>
      </c>
      <c r="M149" s="144">
        <f>'Gastos - Entidades'!K128</f>
        <v>2533175000</v>
      </c>
      <c r="N149" s="171">
        <f>'Gastos - Entidades'!L128</f>
        <v>0</v>
      </c>
      <c r="O149" s="171">
        <f>'Gastos - Entidades'!M128</f>
        <v>0</v>
      </c>
      <c r="P149" s="262">
        <f>'Gastos - Entidades'!N128</f>
        <v>2533175000</v>
      </c>
    </row>
    <row r="150" spans="1:16" x14ac:dyDescent="0.3">
      <c r="A150" s="38"/>
      <c r="B150" s="39"/>
      <c r="C150" s="40" t="s">
        <v>306</v>
      </c>
      <c r="D150" s="41" t="s">
        <v>307</v>
      </c>
      <c r="E150" s="122">
        <f>'PGN 2023 C2023'!Q152</f>
        <v>2733166800</v>
      </c>
      <c r="F150" s="123">
        <f>'PGN 2023 C2023'!R152</f>
        <v>1458548130.312</v>
      </c>
      <c r="G150" s="123">
        <f>'PGN 2023 C2023'!S152</f>
        <v>0</v>
      </c>
      <c r="H150" s="123">
        <f>'PGN 2023 C2023'!T152</f>
        <v>4191714930.3120003</v>
      </c>
      <c r="I150" s="142">
        <v>2957485000</v>
      </c>
      <c r="J150" s="143">
        <v>0</v>
      </c>
      <c r="K150" s="143">
        <v>0</v>
      </c>
      <c r="L150" s="143">
        <v>2957485000</v>
      </c>
      <c r="M150" s="144">
        <f>'Gastos - Entidades'!K129</f>
        <v>2862736000</v>
      </c>
      <c r="N150" s="171">
        <f>'Gastos - Entidades'!L129</f>
        <v>0</v>
      </c>
      <c r="O150" s="171">
        <f>'Gastos - Entidades'!M129</f>
        <v>0</v>
      </c>
      <c r="P150" s="262">
        <f>'Gastos - Entidades'!N129</f>
        <v>2862736000</v>
      </c>
    </row>
    <row r="151" spans="1:16" x14ac:dyDescent="0.3">
      <c r="A151" s="38"/>
      <c r="B151" s="39"/>
      <c r="C151" s="40" t="s">
        <v>308</v>
      </c>
      <c r="D151" s="41" t="s">
        <v>309</v>
      </c>
      <c r="E151" s="122">
        <f>'PGN 2023 C2023'!Q153</f>
        <v>2707068000</v>
      </c>
      <c r="F151" s="123">
        <f>'PGN 2023 C2023'!R153</f>
        <v>799961619.91200006</v>
      </c>
      <c r="G151" s="123">
        <f>'PGN 2023 C2023'!S153</f>
        <v>0</v>
      </c>
      <c r="H151" s="123">
        <f>'PGN 2023 C2023'!T153</f>
        <v>3507029619.9120002</v>
      </c>
      <c r="I151" s="142">
        <v>2901405200</v>
      </c>
      <c r="J151" s="143">
        <v>0</v>
      </c>
      <c r="K151" s="143">
        <v>0</v>
      </c>
      <c r="L151" s="143">
        <v>2901405200</v>
      </c>
      <c r="M151" s="144">
        <f>'Gastos - Entidades'!K130</f>
        <v>2836299600</v>
      </c>
      <c r="N151" s="171">
        <f>'Gastos - Entidades'!L130</f>
        <v>0</v>
      </c>
      <c r="O151" s="171">
        <f>'Gastos - Entidades'!M130</f>
        <v>0</v>
      </c>
      <c r="P151" s="262">
        <f>'Gastos - Entidades'!N130</f>
        <v>2836299600</v>
      </c>
    </row>
    <row r="152" spans="1:16" x14ac:dyDescent="0.3">
      <c r="A152" s="38"/>
      <c r="B152" s="39"/>
      <c r="C152" s="40" t="s">
        <v>310</v>
      </c>
      <c r="D152" s="41" t="s">
        <v>311</v>
      </c>
      <c r="E152" s="122">
        <f>'PGN 2023 C2023'!Q154</f>
        <v>2639364000</v>
      </c>
      <c r="F152" s="123">
        <f>'PGN 2023 C2023'!R154</f>
        <v>0</v>
      </c>
      <c r="G152" s="123">
        <f>'PGN 2023 C2023'!S154</f>
        <v>0</v>
      </c>
      <c r="H152" s="123">
        <f>'PGN 2023 C2023'!T154</f>
        <v>2639364000</v>
      </c>
      <c r="I152" s="142">
        <v>4577093000</v>
      </c>
      <c r="J152" s="143">
        <v>0</v>
      </c>
      <c r="K152" s="143">
        <v>0</v>
      </c>
      <c r="L152" s="143">
        <v>4577093000</v>
      </c>
      <c r="M152" s="144">
        <f>'Gastos - Entidades'!K131</f>
        <v>2901405200</v>
      </c>
      <c r="N152" s="171">
        <f>'Gastos - Entidades'!L131</f>
        <v>0</v>
      </c>
      <c r="O152" s="171">
        <f>'Gastos - Entidades'!M131</f>
        <v>0</v>
      </c>
      <c r="P152" s="262">
        <f>'Gastos - Entidades'!N131</f>
        <v>2901405200</v>
      </c>
    </row>
    <row r="153" spans="1:16" x14ac:dyDescent="0.3">
      <c r="A153" s="38"/>
      <c r="B153" s="39"/>
      <c r="C153" s="40" t="s">
        <v>312</v>
      </c>
      <c r="D153" s="41" t="s">
        <v>313</v>
      </c>
      <c r="E153" s="122">
        <f>'PGN 2023 C2023'!Q155</f>
        <v>917907900.00000012</v>
      </c>
      <c r="F153" s="123">
        <f>'PGN 2023 C2023'!R155</f>
        <v>0</v>
      </c>
      <c r="G153" s="123">
        <f>'PGN 2023 C2023'!S155</f>
        <v>0</v>
      </c>
      <c r="H153" s="123">
        <f>'PGN 2023 C2023'!T155</f>
        <v>917907900.00000012</v>
      </c>
      <c r="I153" s="142">
        <v>6312398800</v>
      </c>
      <c r="J153" s="143">
        <v>0</v>
      </c>
      <c r="K153" s="143">
        <v>0</v>
      </c>
      <c r="L153" s="143">
        <v>6312398800</v>
      </c>
      <c r="M153" s="144">
        <f>'Gastos - Entidades'!K132</f>
        <v>947219000</v>
      </c>
      <c r="N153" s="171">
        <f>'Gastos - Entidades'!L132</f>
        <v>0</v>
      </c>
      <c r="O153" s="171">
        <f>'Gastos - Entidades'!M132</f>
        <v>0</v>
      </c>
      <c r="P153" s="262">
        <f>'Gastos - Entidades'!N132</f>
        <v>947219000</v>
      </c>
    </row>
    <row r="154" spans="1:16" ht="29.4" x14ac:dyDescent="0.3">
      <c r="A154" s="38"/>
      <c r="B154" s="39"/>
      <c r="C154" s="40" t="s">
        <v>314</v>
      </c>
      <c r="D154" s="41" t="s">
        <v>315</v>
      </c>
      <c r="E154" s="122">
        <f>'PGN 2023 C2023'!Q156</f>
        <v>2931397014</v>
      </c>
      <c r="F154" s="123">
        <f>'PGN 2023 C2023'!R156</f>
        <v>552648411.58800006</v>
      </c>
      <c r="G154" s="123">
        <f>'PGN 2023 C2023'!S156</f>
        <v>0</v>
      </c>
      <c r="H154" s="123">
        <f>'PGN 2023 C2023'!T156</f>
        <v>3484045425.5880003</v>
      </c>
      <c r="I154" s="142">
        <v>3233550400</v>
      </c>
      <c r="J154" s="143">
        <v>0</v>
      </c>
      <c r="K154" s="143">
        <v>0</v>
      </c>
      <c r="L154" s="143">
        <v>3233550400</v>
      </c>
      <c r="M154" s="144">
        <f>'Gastos - Entidades'!K133</f>
        <v>3072722000</v>
      </c>
      <c r="N154" s="171">
        <f>'Gastos - Entidades'!L133</f>
        <v>0</v>
      </c>
      <c r="O154" s="171">
        <f>'Gastos - Entidades'!M133</f>
        <v>0</v>
      </c>
      <c r="P154" s="262">
        <f>'Gastos - Entidades'!N133</f>
        <v>3072722000</v>
      </c>
    </row>
    <row r="155" spans="1:16" ht="16.2" thickBot="1" x14ac:dyDescent="0.35">
      <c r="A155" s="38"/>
      <c r="B155" s="39"/>
      <c r="C155" s="40" t="s">
        <v>316</v>
      </c>
      <c r="D155" s="41" t="s">
        <v>317</v>
      </c>
      <c r="E155" s="129">
        <f>'PGN 2023 C2023'!Q157</f>
        <v>3189732000.0000005</v>
      </c>
      <c r="F155" s="130">
        <f>'PGN 2023 C2023'!R157</f>
        <v>0</v>
      </c>
      <c r="G155" s="130">
        <f>'PGN 2023 C2023'!S157</f>
        <v>0</v>
      </c>
      <c r="H155" s="130">
        <f>'PGN 2023 C2023'!T157</f>
        <v>3189732000.0000005</v>
      </c>
      <c r="I155" s="142">
        <v>2557225000</v>
      </c>
      <c r="J155" s="143">
        <v>0</v>
      </c>
      <c r="K155" s="143">
        <v>0</v>
      </c>
      <c r="L155" s="143">
        <v>2557225000</v>
      </c>
      <c r="M155" s="144">
        <f>'Gastos - Entidades'!K134</f>
        <v>3344486600</v>
      </c>
      <c r="N155" s="171">
        <f>'Gastos - Entidades'!L134</f>
        <v>0</v>
      </c>
      <c r="O155" s="171">
        <f>'Gastos - Entidades'!M134</f>
        <v>0</v>
      </c>
      <c r="P155" s="262">
        <f>'Gastos - Entidades'!N134</f>
        <v>3344486600</v>
      </c>
    </row>
    <row r="156" spans="1:16" s="56" customFormat="1" ht="43.8" x14ac:dyDescent="0.3">
      <c r="A156" s="27" t="s">
        <v>318</v>
      </c>
      <c r="B156" s="28" t="s">
        <v>537</v>
      </c>
      <c r="C156" s="49"/>
      <c r="D156" s="50"/>
      <c r="E156" s="124">
        <f>SUM(E157:E160)</f>
        <v>324249879166.66797</v>
      </c>
      <c r="F156" s="125">
        <f t="shared" ref="F156:H156" si="43">SUM(F157:F160)</f>
        <v>0</v>
      </c>
      <c r="G156" s="125">
        <f t="shared" si="43"/>
        <v>551071719592.21204</v>
      </c>
      <c r="H156" s="125">
        <f t="shared" si="43"/>
        <v>875321598758.88</v>
      </c>
      <c r="I156" s="152">
        <f>SUM(I157:I160)</f>
        <v>199654399560</v>
      </c>
      <c r="J156" s="257">
        <f t="shared" ref="J156:P156" si="44">SUM(J157:J160)</f>
        <v>0</v>
      </c>
      <c r="K156" s="257">
        <f t="shared" si="44"/>
        <v>147224028562</v>
      </c>
      <c r="L156" s="257">
        <f t="shared" si="44"/>
        <v>346878428122</v>
      </c>
      <c r="M156" s="170">
        <f t="shared" si="44"/>
        <v>437997381934</v>
      </c>
      <c r="N156" s="256">
        <f t="shared" si="44"/>
        <v>0</v>
      </c>
      <c r="O156" s="256">
        <f t="shared" si="44"/>
        <v>1028921580765</v>
      </c>
      <c r="P156" s="261">
        <f t="shared" si="44"/>
        <v>1466918962699</v>
      </c>
    </row>
    <row r="157" spans="1:16" x14ac:dyDescent="0.3">
      <c r="A157" s="38"/>
      <c r="B157" s="39"/>
      <c r="C157" s="40" t="s">
        <v>320</v>
      </c>
      <c r="D157" s="41" t="s">
        <v>321</v>
      </c>
      <c r="E157" s="122">
        <f>'PGN 2023 C2023'!Q159</f>
        <v>282745528523.64001</v>
      </c>
      <c r="F157" s="123">
        <f>'PGN 2023 C2023'!R159</f>
        <v>0</v>
      </c>
      <c r="G157" s="123">
        <f>'PGN 2023 C2023'!S159</f>
        <v>506242086796.99207</v>
      </c>
      <c r="H157" s="123">
        <f>'PGN 2023 C2023'!T159</f>
        <v>788987615320.63208</v>
      </c>
      <c r="I157" s="142">
        <v>137445969000</v>
      </c>
      <c r="J157" s="143">
        <v>0</v>
      </c>
      <c r="K157" s="143">
        <v>63041027979</v>
      </c>
      <c r="L157" s="143">
        <v>200486996979</v>
      </c>
      <c r="M157" s="144">
        <f>'Gastos - Entidades'!K135</f>
        <v>375788951374</v>
      </c>
      <c r="N157" s="171">
        <f>'Gastos - Entidades'!L135</f>
        <v>0</v>
      </c>
      <c r="O157" s="171">
        <f>'Gastos - Entidades'!M135</f>
        <v>949197580182</v>
      </c>
      <c r="P157" s="262">
        <f>'Gastos - Entidades'!N135</f>
        <v>1324986531556</v>
      </c>
    </row>
    <row r="158" spans="1:16" x14ac:dyDescent="0.3">
      <c r="A158" s="38"/>
      <c r="B158" s="39"/>
      <c r="C158" s="40" t="s">
        <v>322</v>
      </c>
      <c r="D158" s="41" t="s">
        <v>323</v>
      </c>
      <c r="E158" s="122">
        <f>'PGN 2023 C2023'!Q160</f>
        <v>18079113952.536003</v>
      </c>
      <c r="F158" s="123">
        <f>'PGN 2023 C2023'!R160</f>
        <v>0</v>
      </c>
      <c r="G158" s="123">
        <f>'PGN 2023 C2023'!S160</f>
        <v>12354478553.508001</v>
      </c>
      <c r="H158" s="123">
        <f>'PGN 2023 C2023'!T160</f>
        <v>30433592506.044003</v>
      </c>
      <c r="I158" s="142">
        <v>19262322669</v>
      </c>
      <c r="J158" s="143">
        <v>0</v>
      </c>
      <c r="K158" s="143">
        <v>34975575012</v>
      </c>
      <c r="L158" s="143">
        <v>54237897681</v>
      </c>
      <c r="M158" s="144">
        <f>'Gastos - Entidades'!K136</f>
        <v>19262322669</v>
      </c>
      <c r="N158" s="171">
        <f>'Gastos - Entidades'!L136</f>
        <v>0</v>
      </c>
      <c r="O158" s="171">
        <f>'Gastos - Entidades'!M136</f>
        <v>30516575012</v>
      </c>
      <c r="P158" s="262">
        <f>'Gastos - Entidades'!N136</f>
        <v>49778897681</v>
      </c>
    </row>
    <row r="159" spans="1:16" x14ac:dyDescent="0.3">
      <c r="A159" s="38"/>
      <c r="B159" s="39"/>
      <c r="C159" s="40" t="s">
        <v>324</v>
      </c>
      <c r="D159" s="41" t="s">
        <v>325</v>
      </c>
      <c r="E159" s="122">
        <f>'PGN 2023 C2023'!Q161</f>
        <v>13145719089.048</v>
      </c>
      <c r="F159" s="123">
        <f>'PGN 2023 C2023'!R161</f>
        <v>0</v>
      </c>
      <c r="G159" s="123">
        <f>'PGN 2023 C2023'!S161</f>
        <v>26303140969.560001</v>
      </c>
      <c r="H159" s="123">
        <f>'PGN 2023 C2023'!T161</f>
        <v>39448860058.608002</v>
      </c>
      <c r="I159" s="142">
        <v>26775103480</v>
      </c>
      <c r="J159" s="143">
        <v>0</v>
      </c>
      <c r="K159" s="143">
        <v>35247421056</v>
      </c>
      <c r="L159" s="143">
        <v>62022524536</v>
      </c>
      <c r="M159" s="144">
        <f>'Gastos - Entidades'!K137</f>
        <v>26775103480</v>
      </c>
      <c r="N159" s="171">
        <f>'Gastos - Entidades'!L137</f>
        <v>0</v>
      </c>
      <c r="O159" s="171">
        <f>'Gastos - Entidades'!M137</f>
        <v>35247421056</v>
      </c>
      <c r="P159" s="262">
        <f>'Gastos - Entidades'!N137</f>
        <v>62022524536</v>
      </c>
    </row>
    <row r="160" spans="1:16" ht="16.2" thickBot="1" x14ac:dyDescent="0.35">
      <c r="A160" s="38"/>
      <c r="B160" s="39"/>
      <c r="C160" s="40" t="s">
        <v>326</v>
      </c>
      <c r="D160" s="41" t="s">
        <v>327</v>
      </c>
      <c r="E160" s="129">
        <f>'PGN 2023 C2023'!Q162</f>
        <v>10279517601.444</v>
      </c>
      <c r="F160" s="130">
        <f>'PGN 2023 C2023'!R162</f>
        <v>0</v>
      </c>
      <c r="G160" s="130">
        <f>'PGN 2023 C2023'!S162</f>
        <v>6172013272.1520004</v>
      </c>
      <c r="H160" s="130">
        <f>'PGN 2023 C2023'!T162</f>
        <v>16451530873.596001</v>
      </c>
      <c r="I160" s="142">
        <v>16171004411</v>
      </c>
      <c r="J160" s="143">
        <v>0</v>
      </c>
      <c r="K160" s="143">
        <v>13960004515</v>
      </c>
      <c r="L160" s="143">
        <v>30131008926</v>
      </c>
      <c r="M160" s="144">
        <f>'Gastos - Entidades'!K138</f>
        <v>16171004411</v>
      </c>
      <c r="N160" s="171">
        <f>'Gastos - Entidades'!L138</f>
        <v>0</v>
      </c>
      <c r="O160" s="171">
        <f>'Gastos - Entidades'!M138</f>
        <v>13960004515</v>
      </c>
      <c r="P160" s="262">
        <f>'Gastos - Entidades'!N138</f>
        <v>30131008926</v>
      </c>
    </row>
    <row r="161" spans="1:16" s="56" customFormat="1" ht="29.4" x14ac:dyDescent="0.3">
      <c r="A161" s="27" t="s">
        <v>328</v>
      </c>
      <c r="B161" s="28" t="s">
        <v>329</v>
      </c>
      <c r="C161" s="49"/>
      <c r="D161" s="50"/>
      <c r="E161" s="124">
        <f>SUM(E162:E166)</f>
        <v>826118294531.71204</v>
      </c>
      <c r="F161" s="125">
        <f t="shared" ref="F161:H161" si="45">SUM(F162:F166)</f>
        <v>3615553339.9440002</v>
      </c>
      <c r="G161" s="125">
        <f t="shared" si="45"/>
        <v>709378587744.37195</v>
      </c>
      <c r="H161" s="125">
        <f t="shared" si="45"/>
        <v>1539112435616.0281</v>
      </c>
      <c r="I161" s="152">
        <f>SUM(I162:I166)</f>
        <v>1060931812110</v>
      </c>
      <c r="J161" s="257">
        <f t="shared" ref="J161:P161" si="46">SUM(J162:J166)</f>
        <v>0</v>
      </c>
      <c r="K161" s="257">
        <f t="shared" si="46"/>
        <v>400215758847</v>
      </c>
      <c r="L161" s="257">
        <f t="shared" si="46"/>
        <v>1461147570957</v>
      </c>
      <c r="M161" s="170">
        <f t="shared" si="46"/>
        <v>1114931812110</v>
      </c>
      <c r="N161" s="256">
        <f t="shared" si="46"/>
        <v>0</v>
      </c>
      <c r="O161" s="256">
        <f t="shared" si="46"/>
        <v>386215758847</v>
      </c>
      <c r="P161" s="261">
        <f t="shared" si="46"/>
        <v>1501147570957</v>
      </c>
    </row>
    <row r="162" spans="1:16" x14ac:dyDescent="0.3">
      <c r="A162" s="38"/>
      <c r="B162" s="39"/>
      <c r="C162" s="40" t="s">
        <v>330</v>
      </c>
      <c r="D162" s="41" t="s">
        <v>331</v>
      </c>
      <c r="E162" s="122">
        <f>'PGN 2023 C2023'!Q166</f>
        <v>472626381864.00006</v>
      </c>
      <c r="F162" s="123">
        <f>'PGN 2023 C2023'!R166</f>
        <v>1108665032.7480001</v>
      </c>
      <c r="G162" s="123">
        <f>'PGN 2023 C2023'!S166</f>
        <v>488757611742.03601</v>
      </c>
      <c r="H162" s="123">
        <f>'PGN 2023 C2023'!T166</f>
        <v>962492658638.78406</v>
      </c>
      <c r="I162" s="142">
        <v>681394930000</v>
      </c>
      <c r="J162" s="143">
        <v>0</v>
      </c>
      <c r="K162" s="143">
        <v>228146286350</v>
      </c>
      <c r="L162" s="143">
        <v>909541216350</v>
      </c>
      <c r="M162" s="144">
        <f>'Gastos - Entidades'!K139</f>
        <v>735394930000</v>
      </c>
      <c r="N162" s="171">
        <f>'Gastos - Entidades'!L139</f>
        <v>0</v>
      </c>
      <c r="O162" s="171">
        <f>'Gastos - Entidades'!M139</f>
        <v>214146286350</v>
      </c>
      <c r="P162" s="262">
        <f>'Gastos - Entidades'!N139</f>
        <v>949541216350</v>
      </c>
    </row>
    <row r="163" spans="1:16" x14ac:dyDescent="0.3">
      <c r="A163" s="38"/>
      <c r="B163" s="39"/>
      <c r="C163" s="40" t="s">
        <v>332</v>
      </c>
      <c r="D163" s="41" t="s">
        <v>333</v>
      </c>
      <c r="E163" s="122">
        <f>'PGN 2023 C2023'!Q167</f>
        <v>171920555168.54401</v>
      </c>
      <c r="F163" s="123">
        <f>'PGN 2023 C2023'!R167</f>
        <v>441935225.00400001</v>
      </c>
      <c r="G163" s="123">
        <f>'PGN 2023 C2023'!S167</f>
        <v>32626767478.032001</v>
      </c>
      <c r="H163" s="123">
        <f>'PGN 2023 C2023'!T167</f>
        <v>204989257871.58002</v>
      </c>
      <c r="I163" s="142">
        <v>166200097000</v>
      </c>
      <c r="J163" s="143">
        <v>0</v>
      </c>
      <c r="K163" s="143">
        <v>32309457632</v>
      </c>
      <c r="L163" s="143">
        <v>198509554632</v>
      </c>
      <c r="M163" s="144">
        <f>'Gastos - Entidades'!K140</f>
        <v>166200097000</v>
      </c>
      <c r="N163" s="171">
        <f>'Gastos - Entidades'!L140</f>
        <v>0</v>
      </c>
      <c r="O163" s="171">
        <f>'Gastos - Entidades'!M140</f>
        <v>32309457632</v>
      </c>
      <c r="P163" s="262">
        <f>'Gastos - Entidades'!N140</f>
        <v>198509554632</v>
      </c>
    </row>
    <row r="164" spans="1:16" x14ac:dyDescent="0.3">
      <c r="A164" s="38"/>
      <c r="B164" s="39"/>
      <c r="C164" s="40" t="s">
        <v>334</v>
      </c>
      <c r="D164" s="41" t="s">
        <v>335</v>
      </c>
      <c r="E164" s="122">
        <f>'PGN 2023 C2023'!Q168</f>
        <v>152037309060</v>
      </c>
      <c r="F164" s="123">
        <f>'PGN 2023 C2023'!R168</f>
        <v>1806195556.6200001</v>
      </c>
      <c r="G164" s="123">
        <f>'PGN 2023 C2023'!S168</f>
        <v>160201180318.45203</v>
      </c>
      <c r="H164" s="123">
        <f>'PGN 2023 C2023'!T168</f>
        <v>314044684935.07202</v>
      </c>
      <c r="I164" s="142">
        <v>182998712110</v>
      </c>
      <c r="J164" s="143">
        <v>0</v>
      </c>
      <c r="K164" s="143">
        <v>110124446000</v>
      </c>
      <c r="L164" s="143">
        <v>293123158110</v>
      </c>
      <c r="M164" s="144">
        <f>'Gastos - Entidades'!K141</f>
        <v>182998712110</v>
      </c>
      <c r="N164" s="171">
        <f>'Gastos - Entidades'!L141</f>
        <v>0</v>
      </c>
      <c r="O164" s="171">
        <f>'Gastos - Entidades'!M141</f>
        <v>110124446000</v>
      </c>
      <c r="P164" s="262">
        <f>'Gastos - Entidades'!N141</f>
        <v>293123158110</v>
      </c>
    </row>
    <row r="165" spans="1:16" x14ac:dyDescent="0.3">
      <c r="A165" s="38"/>
      <c r="B165" s="39"/>
      <c r="C165" s="40" t="s">
        <v>336</v>
      </c>
      <c r="D165" s="41" t="s">
        <v>337</v>
      </c>
      <c r="E165" s="122">
        <f>'PGN 2023 C2023'!Q169</f>
        <v>8419139715.1680002</v>
      </c>
      <c r="F165" s="123">
        <f>'PGN 2023 C2023'!R169</f>
        <v>253376041.46400002</v>
      </c>
      <c r="G165" s="123">
        <f>'PGN 2023 C2023'!S169</f>
        <v>6443881033.0440006</v>
      </c>
      <c r="H165" s="123">
        <f>'PGN 2023 C2023'!T169</f>
        <v>15116396789.676001</v>
      </c>
      <c r="I165" s="142">
        <v>8023108000</v>
      </c>
      <c r="J165" s="143">
        <v>0</v>
      </c>
      <c r="K165" s="143">
        <v>10748535000</v>
      </c>
      <c r="L165" s="143">
        <v>18771643000</v>
      </c>
      <c r="M165" s="144">
        <f>'Gastos - Entidades'!K142</f>
        <v>8023108000</v>
      </c>
      <c r="N165" s="171">
        <f>'Gastos - Entidades'!L142</f>
        <v>0</v>
      </c>
      <c r="O165" s="171">
        <f>'Gastos - Entidades'!M142</f>
        <v>10748535000</v>
      </c>
      <c r="P165" s="262">
        <f>'Gastos - Entidades'!N142</f>
        <v>18771643000</v>
      </c>
    </row>
    <row r="166" spans="1:16" ht="16.2" thickBot="1" x14ac:dyDescent="0.35">
      <c r="A166" s="63"/>
      <c r="B166" s="64"/>
      <c r="C166" s="65" t="s">
        <v>338</v>
      </c>
      <c r="D166" s="66" t="s">
        <v>339</v>
      </c>
      <c r="E166" s="129">
        <f>'PGN 2023 C2023'!Q170</f>
        <v>21114908724</v>
      </c>
      <c r="F166" s="130">
        <f>'PGN 2023 C2023'!R170</f>
        <v>5381484.108</v>
      </c>
      <c r="G166" s="130">
        <f>'PGN 2023 C2023'!S170</f>
        <v>21349147172.808002</v>
      </c>
      <c r="H166" s="130">
        <f>'PGN 2023 C2023'!T170</f>
        <v>42469437380.916</v>
      </c>
      <c r="I166" s="142">
        <v>22314965000</v>
      </c>
      <c r="J166" s="143">
        <v>0</v>
      </c>
      <c r="K166" s="143">
        <v>18887033865</v>
      </c>
      <c r="L166" s="143">
        <v>41201998865</v>
      </c>
      <c r="M166" s="144">
        <f>'Gastos - Entidades'!K143</f>
        <v>22314965000</v>
      </c>
      <c r="N166" s="171">
        <f>'Gastos - Entidades'!L143</f>
        <v>0</v>
      </c>
      <c r="O166" s="171">
        <f>'Gastos - Entidades'!M143</f>
        <v>18887033865</v>
      </c>
      <c r="P166" s="262">
        <f>'Gastos - Entidades'!N143</f>
        <v>41201998865</v>
      </c>
    </row>
    <row r="167" spans="1:16" s="56" customFormat="1" x14ac:dyDescent="0.3">
      <c r="A167" s="38" t="s">
        <v>340</v>
      </c>
      <c r="B167" s="39" t="s">
        <v>341</v>
      </c>
      <c r="C167" s="40"/>
      <c r="D167" s="67"/>
      <c r="E167" s="124">
        <f>SUM(E168:E171)</f>
        <v>36876168036708</v>
      </c>
      <c r="F167" s="125">
        <f t="shared" ref="F167:H167" si="47">SUM(F168:F171)</f>
        <v>1995745689.7560003</v>
      </c>
      <c r="G167" s="125">
        <f t="shared" si="47"/>
        <v>5591589397758</v>
      </c>
      <c r="H167" s="125">
        <f t="shared" si="47"/>
        <v>42469753180155.758</v>
      </c>
      <c r="I167" s="152">
        <f>SUM(I168:I171)</f>
        <v>39534594350000</v>
      </c>
      <c r="J167" s="257">
        <f t="shared" ref="J167:K167" si="48">SUM(J168:J171)</f>
        <v>0</v>
      </c>
      <c r="K167" s="257">
        <f t="shared" si="48"/>
        <v>5876878602781</v>
      </c>
      <c r="L167" s="257">
        <f>SUM(L168:L171)</f>
        <v>45411472952781</v>
      </c>
      <c r="M167" s="170">
        <f t="shared" ref="M167:P167" si="49">SUM(M168:M171)</f>
        <v>38469594350000</v>
      </c>
      <c r="N167" s="256">
        <f t="shared" si="49"/>
        <v>0</v>
      </c>
      <c r="O167" s="256">
        <f t="shared" si="49"/>
        <v>5876878602781</v>
      </c>
      <c r="P167" s="261">
        <f t="shared" si="49"/>
        <v>44346472952781</v>
      </c>
    </row>
    <row r="168" spans="1:16" x14ac:dyDescent="0.3">
      <c r="A168" s="38"/>
      <c r="B168" s="39"/>
      <c r="C168" s="40" t="s">
        <v>342</v>
      </c>
      <c r="D168" s="41" t="s">
        <v>343</v>
      </c>
      <c r="E168" s="122">
        <f>'PGN 2023 C2023'!Q172</f>
        <v>36729447928992</v>
      </c>
      <c r="F168" s="123">
        <f>'PGN 2023 C2023'!R172</f>
        <v>1992895634.1840003</v>
      </c>
      <c r="G168" s="123">
        <f>'PGN 2023 C2023'!S172</f>
        <v>393467243291.30402</v>
      </c>
      <c r="H168" s="123">
        <f>'PGN 2023 C2023'!T172</f>
        <v>37124908067917.492</v>
      </c>
      <c r="I168" s="142">
        <v>39386492706000</v>
      </c>
      <c r="J168" s="143">
        <v>0</v>
      </c>
      <c r="K168" s="143">
        <v>405936051080</v>
      </c>
      <c r="L168" s="143">
        <v>39792428757080</v>
      </c>
      <c r="M168" s="144">
        <f>'Gastos - Entidades'!K144</f>
        <v>38321492706000</v>
      </c>
      <c r="N168" s="171">
        <f>'Gastos - Entidades'!L144</f>
        <v>0</v>
      </c>
      <c r="O168" s="171">
        <f>'Gastos - Entidades'!M144</f>
        <v>405936051080</v>
      </c>
      <c r="P168" s="262">
        <f>'Gastos - Entidades'!N144</f>
        <v>38727428757080</v>
      </c>
    </row>
    <row r="169" spans="1:16" x14ac:dyDescent="0.3">
      <c r="A169" s="38"/>
      <c r="B169" s="39"/>
      <c r="C169" s="40">
        <v>3602</v>
      </c>
      <c r="D169" s="41" t="s">
        <v>344</v>
      </c>
      <c r="E169" s="122">
        <f>'PGN 2023 C2023'!Q173</f>
        <v>124194875532.00002</v>
      </c>
      <c r="F169" s="123">
        <f>'PGN 2023 C2023'!R173</f>
        <v>0</v>
      </c>
      <c r="G169" s="123">
        <f>'PGN 2023 C2023'!S173</f>
        <v>5144068154466.6963</v>
      </c>
      <c r="H169" s="123">
        <f>'PGN 2023 C2023'!T173</f>
        <v>5268263029998.6963</v>
      </c>
      <c r="I169" s="142">
        <v>124606214000</v>
      </c>
      <c r="J169" s="143">
        <v>0</v>
      </c>
      <c r="K169" s="143">
        <v>5418942551701</v>
      </c>
      <c r="L169" s="143">
        <v>5543548765701</v>
      </c>
      <c r="M169" s="144">
        <f>'Gastos - Entidades'!K145</f>
        <v>124606214000</v>
      </c>
      <c r="N169" s="171">
        <f>'Gastos - Entidades'!L145</f>
        <v>0</v>
      </c>
      <c r="O169" s="171">
        <f>'Gastos - Entidades'!M145</f>
        <v>5418942551701</v>
      </c>
      <c r="P169" s="262">
        <f>'Gastos - Entidades'!N145</f>
        <v>5543548765701</v>
      </c>
    </row>
    <row r="170" spans="1:16" x14ac:dyDescent="0.3">
      <c r="A170" s="38"/>
      <c r="B170" s="39"/>
      <c r="C170" s="40" t="s">
        <v>345</v>
      </c>
      <c r="D170" s="41" t="s">
        <v>346</v>
      </c>
      <c r="E170" s="122">
        <f>'PGN 2023 C2023'!Q174</f>
        <v>9111181716</v>
      </c>
      <c r="F170" s="123">
        <f>'PGN 2023 C2023'!R174</f>
        <v>0</v>
      </c>
      <c r="G170" s="123">
        <f>'PGN 2023 C2023'!S174</f>
        <v>36582000000</v>
      </c>
      <c r="H170" s="123">
        <f>'PGN 2023 C2023'!T174</f>
        <v>45693181716</v>
      </c>
      <c r="I170" s="142">
        <v>9586273000</v>
      </c>
      <c r="J170" s="143">
        <v>0</v>
      </c>
      <c r="K170" s="143">
        <v>35000000000</v>
      </c>
      <c r="L170" s="143">
        <v>44586273000</v>
      </c>
      <c r="M170" s="144">
        <f>'Gastos - Entidades'!K146</f>
        <v>9586273000</v>
      </c>
      <c r="N170" s="171">
        <f>'Gastos - Entidades'!L146</f>
        <v>0</v>
      </c>
      <c r="O170" s="171">
        <f>'Gastos - Entidades'!M146</f>
        <v>35000000000</v>
      </c>
      <c r="P170" s="262">
        <f>'Gastos - Entidades'!N146</f>
        <v>44586273000</v>
      </c>
    </row>
    <row r="171" spans="1:16" ht="16.2" thickBot="1" x14ac:dyDescent="0.35">
      <c r="A171" s="38"/>
      <c r="B171" s="39"/>
      <c r="C171" s="40" t="s">
        <v>347</v>
      </c>
      <c r="D171" s="41" t="s">
        <v>348</v>
      </c>
      <c r="E171" s="129">
        <f>'PGN 2023 C2023'!Q175</f>
        <v>13414050468.000002</v>
      </c>
      <c r="F171" s="130">
        <f>'PGN 2023 C2023'!R175</f>
        <v>2850055.5720000002</v>
      </c>
      <c r="G171" s="130">
        <f>'PGN 2023 C2023'!S175</f>
        <v>17472000000</v>
      </c>
      <c r="H171" s="130">
        <f>'PGN 2023 C2023'!T175</f>
        <v>30888900523.572002</v>
      </c>
      <c r="I171" s="142">
        <v>13909157000</v>
      </c>
      <c r="J171" s="143">
        <v>0</v>
      </c>
      <c r="K171" s="143">
        <v>17000000000</v>
      </c>
      <c r="L171" s="143">
        <v>30909157000</v>
      </c>
      <c r="M171" s="144">
        <f>'Gastos - Entidades'!K147</f>
        <v>13909157000</v>
      </c>
      <c r="N171" s="171">
        <f>'Gastos - Entidades'!L147</f>
        <v>0</v>
      </c>
      <c r="O171" s="171">
        <f>'Gastos - Entidades'!M147</f>
        <v>17000000000</v>
      </c>
      <c r="P171" s="262">
        <f>'Gastos - Entidades'!N147</f>
        <v>30909157000</v>
      </c>
    </row>
    <row r="172" spans="1:16" s="56" customFormat="1" x14ac:dyDescent="0.3">
      <c r="A172" s="27" t="s">
        <v>349</v>
      </c>
      <c r="B172" s="28" t="s">
        <v>350</v>
      </c>
      <c r="C172" s="49"/>
      <c r="D172" s="50"/>
      <c r="E172" s="124">
        <f>SUM(E173:E177)</f>
        <v>2858362346112</v>
      </c>
      <c r="F172" s="125">
        <f t="shared" ref="F172:H172" si="50">SUM(F173:F177)</f>
        <v>18080962332.888</v>
      </c>
      <c r="G172" s="125">
        <f t="shared" si="50"/>
        <v>507700158049.81207</v>
      </c>
      <c r="H172" s="125">
        <f t="shared" si="50"/>
        <v>3384143466494.7002</v>
      </c>
      <c r="I172" s="152">
        <f>SUM(I173:I177)</f>
        <v>3064318391000</v>
      </c>
      <c r="J172" s="257">
        <f t="shared" ref="J172:P172" si="51">SUM(J173:J177)</f>
        <v>3610711702</v>
      </c>
      <c r="K172" s="257">
        <f t="shared" si="51"/>
        <v>630653506761</v>
      </c>
      <c r="L172" s="257">
        <f t="shared" si="51"/>
        <v>3698582609463</v>
      </c>
      <c r="M172" s="170">
        <f t="shared" si="51"/>
        <v>3245408600000</v>
      </c>
      <c r="N172" s="256">
        <f t="shared" si="51"/>
        <v>3610711702</v>
      </c>
      <c r="O172" s="256">
        <f t="shared" si="51"/>
        <v>671407754269</v>
      </c>
      <c r="P172" s="261">
        <f t="shared" si="51"/>
        <v>3920427065971</v>
      </c>
    </row>
    <row r="173" spans="1:16" x14ac:dyDescent="0.3">
      <c r="A173" s="38"/>
      <c r="B173" s="39"/>
      <c r="C173" s="40" t="s">
        <v>351</v>
      </c>
      <c r="D173" s="41" t="s">
        <v>352</v>
      </c>
      <c r="E173" s="122">
        <f>'PGN 2023 C2023'!Q177</f>
        <v>710020693200</v>
      </c>
      <c r="F173" s="123">
        <f>'PGN 2023 C2023'!R177</f>
        <v>8811445919.6400013</v>
      </c>
      <c r="G173" s="123">
        <f>'PGN 2023 C2023'!S177</f>
        <v>388248923604.36005</v>
      </c>
      <c r="H173" s="123">
        <f>'PGN 2023 C2023'!T177</f>
        <v>1107081062724</v>
      </c>
      <c r="I173" s="142">
        <v>848654700000</v>
      </c>
      <c r="J173" s="143">
        <v>0</v>
      </c>
      <c r="K173" s="143">
        <v>563383750314</v>
      </c>
      <c r="L173" s="143">
        <v>1412038450314</v>
      </c>
      <c r="M173" s="144">
        <f>'Gastos - Entidades'!K148</f>
        <v>858542700000</v>
      </c>
      <c r="N173" s="171">
        <f>'Gastos - Entidades'!L148</f>
        <v>0</v>
      </c>
      <c r="O173" s="171">
        <f>'Gastos - Entidades'!M148</f>
        <v>593383750314</v>
      </c>
      <c r="P173" s="262">
        <f>'Gastos - Entidades'!N148</f>
        <v>1451926450314</v>
      </c>
    </row>
    <row r="174" spans="1:16" x14ac:dyDescent="0.3">
      <c r="A174" s="38"/>
      <c r="B174" s="39"/>
      <c r="C174" s="40" t="s">
        <v>353</v>
      </c>
      <c r="D174" s="41" t="s">
        <v>354</v>
      </c>
      <c r="E174" s="122">
        <f>'PGN 2023 C2023'!Q178</f>
        <v>5021452800</v>
      </c>
      <c r="F174" s="123">
        <f>'PGN 2023 C2023'!R178</f>
        <v>0</v>
      </c>
      <c r="G174" s="123">
        <f>'PGN 2023 C2023'!S178</f>
        <v>1012368445.452</v>
      </c>
      <c r="H174" s="123">
        <f>'PGN 2023 C2023'!T178</f>
        <v>6033821245.4520006</v>
      </c>
      <c r="I174" s="142">
        <v>5280400000</v>
      </c>
      <c r="J174" s="143">
        <v>0</v>
      </c>
      <c r="K174" s="143">
        <v>816442507</v>
      </c>
      <c r="L174" s="143">
        <v>6096842507</v>
      </c>
      <c r="M174" s="144">
        <f>'Gastos - Entidades'!K149</f>
        <v>5280400000</v>
      </c>
      <c r="N174" s="171">
        <f>'Gastos - Entidades'!L149</f>
        <v>0</v>
      </c>
      <c r="O174" s="171">
        <f>'Gastos - Entidades'!M149</f>
        <v>816442507</v>
      </c>
      <c r="P174" s="262">
        <f>'Gastos - Entidades'!N149</f>
        <v>6096842507</v>
      </c>
    </row>
    <row r="175" spans="1:16" ht="29.4" x14ac:dyDescent="0.3">
      <c r="A175" s="38"/>
      <c r="B175" s="39"/>
      <c r="C175" s="40" t="s">
        <v>355</v>
      </c>
      <c r="D175" s="41" t="s">
        <v>356</v>
      </c>
      <c r="E175" s="122">
        <f>'PGN 2023 C2023'!Q179</f>
        <v>3937861200.0000005</v>
      </c>
      <c r="F175" s="123">
        <f>'PGN 2023 C2023'!R179</f>
        <v>0</v>
      </c>
      <c r="G175" s="123">
        <f>'PGN 2023 C2023'!S179</f>
        <v>19656000000</v>
      </c>
      <c r="H175" s="123">
        <f>'PGN 2023 C2023'!T179</f>
        <v>23593861200</v>
      </c>
      <c r="I175" s="142">
        <v>2871191000</v>
      </c>
      <c r="J175" s="143">
        <v>0</v>
      </c>
      <c r="K175" s="143">
        <v>0</v>
      </c>
      <c r="L175" s="143">
        <v>2871191000</v>
      </c>
      <c r="M175" s="144">
        <f>'Gastos - Entidades'!K150</f>
        <v>4073400000</v>
      </c>
      <c r="N175" s="171">
        <f>'Gastos - Entidades'!L150</f>
        <v>0</v>
      </c>
      <c r="O175" s="171">
        <f>'Gastos - Entidades'!M150</f>
        <v>10754247508</v>
      </c>
      <c r="P175" s="262">
        <f>'Gastos - Entidades'!N150</f>
        <v>14827647508</v>
      </c>
    </row>
    <row r="176" spans="1:16" x14ac:dyDescent="0.3">
      <c r="A176" s="38"/>
      <c r="B176" s="39"/>
      <c r="C176" s="40" t="s">
        <v>357</v>
      </c>
      <c r="D176" s="41" t="s">
        <v>358</v>
      </c>
      <c r="E176" s="122">
        <f>'PGN 2023 C2023'!Q180</f>
        <v>2132625003600.0002</v>
      </c>
      <c r="F176" s="123">
        <f>'PGN 2023 C2023'!R180</f>
        <v>9269516413.2480011</v>
      </c>
      <c r="G176" s="123">
        <f>'PGN 2023 C2023'!S180</f>
        <v>5460000000</v>
      </c>
      <c r="H176" s="123">
        <f>'PGN 2023 C2023'!T180</f>
        <v>2147354520013.248</v>
      </c>
      <c r="I176" s="142">
        <v>2201185300000</v>
      </c>
      <c r="J176" s="143">
        <v>3610711702</v>
      </c>
      <c r="K176" s="143">
        <v>4403313940</v>
      </c>
      <c r="L176" s="143">
        <v>2209199325642</v>
      </c>
      <c r="M176" s="144">
        <f>'Gastos - Entidades'!K151</f>
        <v>2371185300000</v>
      </c>
      <c r="N176" s="171">
        <f>'Gastos - Entidades'!L151</f>
        <v>3610711702</v>
      </c>
      <c r="O176" s="171">
        <f>'Gastos - Entidades'!M151</f>
        <v>4403313940</v>
      </c>
      <c r="P176" s="262">
        <f>'Gastos - Entidades'!N151</f>
        <v>2379199325642</v>
      </c>
    </row>
    <row r="177" spans="1:16" ht="16.2" thickBot="1" x14ac:dyDescent="0.35">
      <c r="A177" s="63"/>
      <c r="B177" s="64"/>
      <c r="C177" s="65" t="s">
        <v>359</v>
      </c>
      <c r="D177" s="66" t="s">
        <v>360</v>
      </c>
      <c r="E177" s="129">
        <f>'PGN 2023 C2023'!Q181</f>
        <v>6757335312.000001</v>
      </c>
      <c r="F177" s="130">
        <f>'PGN 2023 C2023'!R181</f>
        <v>0</v>
      </c>
      <c r="G177" s="130">
        <f>'PGN 2023 C2023'!S181</f>
        <v>93322866000</v>
      </c>
      <c r="H177" s="130">
        <f>'PGN 2023 C2023'!T181</f>
        <v>100080201312</v>
      </c>
      <c r="I177" s="142">
        <v>6326800000</v>
      </c>
      <c r="J177" s="143">
        <v>0</v>
      </c>
      <c r="K177" s="143">
        <v>62050000000</v>
      </c>
      <c r="L177" s="143">
        <v>68376800000</v>
      </c>
      <c r="M177" s="144">
        <f>'Gastos - Entidades'!K152</f>
        <v>6326800000</v>
      </c>
      <c r="N177" s="171">
        <f>'Gastos - Entidades'!L152</f>
        <v>0</v>
      </c>
      <c r="O177" s="171">
        <f>'Gastos - Entidades'!M152</f>
        <v>62050000000</v>
      </c>
      <c r="P177" s="262">
        <f>'Gastos - Entidades'!N152</f>
        <v>68376800000</v>
      </c>
    </row>
    <row r="178" spans="1:16" s="56" customFormat="1" ht="29.4" x14ac:dyDescent="0.3">
      <c r="A178" s="38" t="s">
        <v>361</v>
      </c>
      <c r="B178" s="39" t="s">
        <v>362</v>
      </c>
      <c r="C178" s="40"/>
      <c r="D178" s="67"/>
      <c r="E178" s="124">
        <f>SUM(E179)</f>
        <v>29729696724.000004</v>
      </c>
      <c r="F178" s="125">
        <f t="shared" ref="F178:H178" si="52">SUM(F179)</f>
        <v>135733434.56400001</v>
      </c>
      <c r="G178" s="125">
        <f t="shared" si="52"/>
        <v>499711528619.94006</v>
      </c>
      <c r="H178" s="125">
        <f t="shared" si="52"/>
        <v>529576958778.50403</v>
      </c>
      <c r="I178" s="152">
        <f>SUM(I179)</f>
        <v>30401222000</v>
      </c>
      <c r="J178" s="257">
        <f>SUM(J179)</f>
        <v>0</v>
      </c>
      <c r="K178" s="257">
        <f>SUM(K179)</f>
        <v>367474229073</v>
      </c>
      <c r="L178" s="257">
        <f>SUM(L179)</f>
        <v>397875451073</v>
      </c>
      <c r="M178" s="170">
        <f t="shared" ref="M178:P178" si="53">SUM(M179)</f>
        <v>30401222000</v>
      </c>
      <c r="N178" s="256">
        <f t="shared" si="53"/>
        <v>0</v>
      </c>
      <c r="O178" s="256">
        <f t="shared" si="53"/>
        <v>367474229073</v>
      </c>
      <c r="P178" s="261">
        <f t="shared" si="53"/>
        <v>397875451073</v>
      </c>
    </row>
    <row r="179" spans="1:16" ht="16.2" thickBot="1" x14ac:dyDescent="0.35">
      <c r="A179" s="38"/>
      <c r="B179" s="39"/>
      <c r="C179" s="40" t="s">
        <v>363</v>
      </c>
      <c r="D179" s="41" t="s">
        <v>364</v>
      </c>
      <c r="E179" s="129">
        <f>'PGN 2023 C2023'!Q185</f>
        <v>29729696724.000004</v>
      </c>
      <c r="F179" s="130">
        <f>'PGN 2023 C2023'!R185</f>
        <v>135733434.56400001</v>
      </c>
      <c r="G179" s="130">
        <f>'PGN 2023 C2023'!S185</f>
        <v>499711528619.94006</v>
      </c>
      <c r="H179" s="130">
        <f>'PGN 2023 C2023'!T185</f>
        <v>529576958778.50403</v>
      </c>
      <c r="I179" s="142">
        <v>30401222000</v>
      </c>
      <c r="J179" s="143">
        <v>0</v>
      </c>
      <c r="K179" s="143">
        <v>367474229073</v>
      </c>
      <c r="L179" s="143">
        <v>397875451073</v>
      </c>
      <c r="M179" s="144">
        <f>'Gastos - Entidades'!K153</f>
        <v>30401222000</v>
      </c>
      <c r="N179" s="171">
        <v>0</v>
      </c>
      <c r="O179" s="171">
        <v>367474229073</v>
      </c>
      <c r="P179" s="262">
        <v>397875451073</v>
      </c>
    </row>
    <row r="180" spans="1:16" s="56" customFormat="1" ht="29.4" x14ac:dyDescent="0.3">
      <c r="A180" s="27" t="s">
        <v>365</v>
      </c>
      <c r="B180" s="28" t="s">
        <v>366</v>
      </c>
      <c r="C180" s="49"/>
      <c r="D180" s="50"/>
      <c r="E180" s="124">
        <f>SUM(E181:E182)</f>
        <v>3212625589515.8882</v>
      </c>
      <c r="F180" s="125">
        <f t="shared" ref="F180:H180" si="54">SUM(F181:F182)</f>
        <v>2230611893.3280001</v>
      </c>
      <c r="G180" s="125">
        <f t="shared" si="54"/>
        <v>5447349450746.1123</v>
      </c>
      <c r="H180" s="125">
        <f t="shared" si="54"/>
        <v>8662205652155.3281</v>
      </c>
      <c r="I180" s="152">
        <f>SUM(I181:I182)</f>
        <v>3792038903562</v>
      </c>
      <c r="J180" s="257">
        <f t="shared" ref="J180:P180" si="55">SUM(J181:J182)</f>
        <v>0</v>
      </c>
      <c r="K180" s="257">
        <f t="shared" si="55"/>
        <v>5988803438387</v>
      </c>
      <c r="L180" s="257">
        <f t="shared" si="55"/>
        <v>9780842341949</v>
      </c>
      <c r="M180" s="170">
        <f t="shared" si="55"/>
        <v>3774838903562</v>
      </c>
      <c r="N180" s="256">
        <f t="shared" si="55"/>
        <v>0</v>
      </c>
      <c r="O180" s="256">
        <f t="shared" si="55"/>
        <v>5988803438387</v>
      </c>
      <c r="P180" s="261">
        <f t="shared" si="55"/>
        <v>9763642341949</v>
      </c>
    </row>
    <row r="181" spans="1:16" x14ac:dyDescent="0.3">
      <c r="A181" s="38"/>
      <c r="B181" s="39"/>
      <c r="C181" s="40">
        <v>4001</v>
      </c>
      <c r="D181" s="41" t="s">
        <v>367</v>
      </c>
      <c r="E181" s="122">
        <f>'PGN 2023 C2023'!Q187</f>
        <v>3203877019805.2803</v>
      </c>
      <c r="F181" s="123">
        <f>'PGN 2023 C2023'!R187</f>
        <v>1590600369.5400002</v>
      </c>
      <c r="G181" s="123">
        <f>'PGN 2023 C2023'!S187</f>
        <v>1266865367712.6721</v>
      </c>
      <c r="H181" s="123">
        <f>'PGN 2023 C2023'!T187</f>
        <v>4472332987887.4922</v>
      </c>
      <c r="I181" s="142">
        <v>3783038903562</v>
      </c>
      <c r="J181" s="143">
        <v>0</v>
      </c>
      <c r="K181" s="143">
        <v>1629925488518</v>
      </c>
      <c r="L181" s="143">
        <v>5412964392080</v>
      </c>
      <c r="M181" s="144">
        <f>'Gastos - Entidades'!K154</f>
        <v>3765838903562</v>
      </c>
      <c r="N181" s="171">
        <f>'Gastos - Entidades'!L154</f>
        <v>0</v>
      </c>
      <c r="O181" s="171">
        <f>'Gastos - Entidades'!M154</f>
        <v>1629925488518</v>
      </c>
      <c r="P181" s="262">
        <f>'Gastos - Entidades'!N154</f>
        <v>5395764392080</v>
      </c>
    </row>
    <row r="182" spans="1:16" ht="16.2" thickBot="1" x14ac:dyDescent="0.35">
      <c r="A182" s="38"/>
      <c r="B182" s="39"/>
      <c r="C182" s="40" t="s">
        <v>368</v>
      </c>
      <c r="D182" s="41" t="s">
        <v>369</v>
      </c>
      <c r="E182" s="129">
        <f>'PGN 2023 C2023'!Q188</f>
        <v>8748569710.6079998</v>
      </c>
      <c r="F182" s="130">
        <f>'PGN 2023 C2023'!R188</f>
        <v>640011523.78800011</v>
      </c>
      <c r="G182" s="130">
        <f>'PGN 2023 C2023'!S188</f>
        <v>4180484083033.4404</v>
      </c>
      <c r="H182" s="130">
        <f>'PGN 2023 C2023'!T188</f>
        <v>4189872664267.8364</v>
      </c>
      <c r="I182" s="142">
        <v>9000000000</v>
      </c>
      <c r="J182" s="143">
        <v>0</v>
      </c>
      <c r="K182" s="143">
        <v>4358877949869</v>
      </c>
      <c r="L182" s="143">
        <v>4367877949869</v>
      </c>
      <c r="M182" s="144">
        <f>'Gastos - Entidades'!K155</f>
        <v>9000000000</v>
      </c>
      <c r="N182" s="171">
        <f>'Gastos - Entidades'!L155</f>
        <v>0</v>
      </c>
      <c r="O182" s="171">
        <f>'Gastos - Entidades'!M155</f>
        <v>4358877949869</v>
      </c>
      <c r="P182" s="262">
        <f>'Gastos - Entidades'!N155</f>
        <v>4367877949869</v>
      </c>
    </row>
    <row r="183" spans="1:16" s="56" customFormat="1" ht="29.4" x14ac:dyDescent="0.3">
      <c r="A183" s="27" t="s">
        <v>370</v>
      </c>
      <c r="B183" s="28" t="s">
        <v>371</v>
      </c>
      <c r="C183" s="49"/>
      <c r="D183" s="50"/>
      <c r="E183" s="124">
        <f>SUM(E184:E186)</f>
        <v>1384712407676.052</v>
      </c>
      <c r="F183" s="125">
        <f t="shared" ref="F183:H183" si="56">SUM(F184:F186)</f>
        <v>4084853678.7240005</v>
      </c>
      <c r="G183" s="125">
        <f t="shared" si="56"/>
        <v>8957697092871.0742</v>
      </c>
      <c r="H183" s="125">
        <f t="shared" si="56"/>
        <v>10346494354225.848</v>
      </c>
      <c r="I183" s="152">
        <f>SUM(I184:I186)</f>
        <v>2242584497549</v>
      </c>
      <c r="J183" s="257">
        <f t="shared" ref="J183:P183" si="57">SUM(J184:J186)</f>
        <v>0</v>
      </c>
      <c r="K183" s="257">
        <f t="shared" si="57"/>
        <v>12885371963742</v>
      </c>
      <c r="L183" s="257">
        <f t="shared" si="57"/>
        <v>15127956461291</v>
      </c>
      <c r="M183" s="170">
        <f t="shared" si="57"/>
        <v>2242584497549</v>
      </c>
      <c r="N183" s="256">
        <f t="shared" si="57"/>
        <v>0</v>
      </c>
      <c r="O183" s="256">
        <f t="shared" si="57"/>
        <v>12935371963742</v>
      </c>
      <c r="P183" s="261">
        <f t="shared" si="57"/>
        <v>15177956461291</v>
      </c>
    </row>
    <row r="184" spans="1:16" x14ac:dyDescent="0.3">
      <c r="A184" s="38"/>
      <c r="B184" s="39"/>
      <c r="C184" s="40" t="s">
        <v>372</v>
      </c>
      <c r="D184" s="41" t="s">
        <v>373</v>
      </c>
      <c r="E184" s="122">
        <f>'PGN 2023 C2023'!Q190</f>
        <v>231954417473.68802</v>
      </c>
      <c r="F184" s="123">
        <f>'PGN 2023 C2023'!R190</f>
        <v>4074404886.5520005</v>
      </c>
      <c r="G184" s="123">
        <f>'PGN 2023 C2023'!S190</f>
        <v>7063471190984.209</v>
      </c>
      <c r="H184" s="123">
        <f>'PGN 2023 C2023'!T190</f>
        <v>7299500013344.4482</v>
      </c>
      <c r="I184" s="142">
        <v>245489819882</v>
      </c>
      <c r="J184" s="143">
        <v>0</v>
      </c>
      <c r="K184" s="143">
        <v>10469740829267</v>
      </c>
      <c r="L184" s="143">
        <v>10715230649149</v>
      </c>
      <c r="M184" s="144">
        <f>'Gastos - Entidades'!K156</f>
        <v>245489819882</v>
      </c>
      <c r="N184" s="171">
        <f>'Gastos - Entidades'!L156</f>
        <v>0</v>
      </c>
      <c r="O184" s="171">
        <f>'Gastos - Entidades'!M156</f>
        <v>10519740829267</v>
      </c>
      <c r="P184" s="262">
        <f>'Gastos - Entidades'!N156</f>
        <v>10765230649149</v>
      </c>
    </row>
    <row r="185" spans="1:16" x14ac:dyDescent="0.3">
      <c r="A185" s="38"/>
      <c r="B185" s="39"/>
      <c r="C185" s="40" t="s">
        <v>374</v>
      </c>
      <c r="D185" s="41" t="s">
        <v>375</v>
      </c>
      <c r="E185" s="122">
        <f>'PGN 2023 C2023'!Q191</f>
        <v>1137338748000</v>
      </c>
      <c r="F185" s="123">
        <f>'PGN 2023 C2023'!R191</f>
        <v>0</v>
      </c>
      <c r="G185" s="123">
        <f>'PGN 2023 C2023'!S191</f>
        <v>1856590367535.54</v>
      </c>
      <c r="H185" s="123">
        <f>'PGN 2023 C2023'!T191</f>
        <v>2993929115535.54</v>
      </c>
      <c r="I185" s="142">
        <v>1980082630600</v>
      </c>
      <c r="J185" s="143">
        <v>0</v>
      </c>
      <c r="K185" s="143">
        <v>2376887833325</v>
      </c>
      <c r="L185" s="143">
        <v>4356970463925</v>
      </c>
      <c r="M185" s="144">
        <f>'Gastos - Entidades'!K157</f>
        <v>1980082630600</v>
      </c>
      <c r="N185" s="171">
        <f>'Gastos - Entidades'!L157</f>
        <v>0</v>
      </c>
      <c r="O185" s="171">
        <f>'Gastos - Entidades'!M157</f>
        <v>2376887833325</v>
      </c>
      <c r="P185" s="262">
        <f>'Gastos - Entidades'!N157</f>
        <v>4356970463925</v>
      </c>
    </row>
    <row r="186" spans="1:16" ht="16.2" thickBot="1" x14ac:dyDescent="0.35">
      <c r="A186" s="63"/>
      <c r="B186" s="64"/>
      <c r="C186" s="65" t="s">
        <v>376</v>
      </c>
      <c r="D186" s="66" t="s">
        <v>377</v>
      </c>
      <c r="E186" s="129">
        <f>'PGN 2023 C2023'!Q192</f>
        <v>15419242202.364</v>
      </c>
      <c r="F186" s="130">
        <f>'PGN 2023 C2023'!R192</f>
        <v>10448792.172</v>
      </c>
      <c r="G186" s="130">
        <f>'PGN 2023 C2023'!S192</f>
        <v>37635534351.324005</v>
      </c>
      <c r="H186" s="130">
        <f>'PGN 2023 C2023'!T192</f>
        <v>53065225345.860001</v>
      </c>
      <c r="I186" s="142">
        <v>17012047067</v>
      </c>
      <c r="J186" s="143">
        <v>0</v>
      </c>
      <c r="K186" s="143">
        <v>38743301150</v>
      </c>
      <c r="L186" s="143">
        <v>55755348217</v>
      </c>
      <c r="M186" s="144">
        <f>'Gastos - Entidades'!K158</f>
        <v>17012047067</v>
      </c>
      <c r="N186" s="171">
        <f>'Gastos - Entidades'!L158</f>
        <v>0</v>
      </c>
      <c r="O186" s="171">
        <f>'Gastos - Entidades'!M158</f>
        <v>38743301150</v>
      </c>
      <c r="P186" s="262">
        <f>'Gastos - Entidades'!N158</f>
        <v>55755348217</v>
      </c>
    </row>
    <row r="187" spans="1:16" s="56" customFormat="1" x14ac:dyDescent="0.3">
      <c r="A187" s="38" t="s">
        <v>378</v>
      </c>
      <c r="B187" s="39" t="s">
        <v>379</v>
      </c>
      <c r="C187" s="40"/>
      <c r="D187" s="67"/>
      <c r="E187" s="124">
        <f>SUM(E188)</f>
        <v>125355048000.00002</v>
      </c>
      <c r="F187" s="125">
        <f t="shared" ref="F187:H187" si="58">SUM(F188)</f>
        <v>38878067.592</v>
      </c>
      <c r="G187" s="125">
        <f t="shared" si="58"/>
        <v>31668000000.000004</v>
      </c>
      <c r="H187" s="125">
        <f t="shared" si="58"/>
        <v>157061926067.59201</v>
      </c>
      <c r="I187" s="152">
        <f>SUM(I188)</f>
        <v>149047000000</v>
      </c>
      <c r="J187" s="257">
        <f>SUM(J188)</f>
        <v>0</v>
      </c>
      <c r="K187" s="257">
        <f>SUM(K188)</f>
        <v>36538191002</v>
      </c>
      <c r="L187" s="257">
        <f>SUM(L188)</f>
        <v>185585191002</v>
      </c>
      <c r="M187" s="170">
        <f t="shared" ref="M187:P187" si="59">SUM(M188)</f>
        <v>149047000000</v>
      </c>
      <c r="N187" s="256">
        <f t="shared" si="59"/>
        <v>0</v>
      </c>
      <c r="O187" s="256">
        <f t="shared" si="59"/>
        <v>41538191002</v>
      </c>
      <c r="P187" s="261">
        <f t="shared" si="59"/>
        <v>190585191002</v>
      </c>
    </row>
    <row r="188" spans="1:16" ht="30" thickBot="1" x14ac:dyDescent="0.35">
      <c r="A188" s="63"/>
      <c r="B188" s="64"/>
      <c r="C188" s="65" t="s">
        <v>380</v>
      </c>
      <c r="D188" s="66" t="s">
        <v>381</v>
      </c>
      <c r="E188" s="129">
        <f>'PGN 2023 C2023'!Q195</f>
        <v>125355048000.00002</v>
      </c>
      <c r="F188" s="130">
        <f>'PGN 2023 C2023'!R195</f>
        <v>38878067.592</v>
      </c>
      <c r="G188" s="130">
        <f>'PGN 2023 C2023'!S195</f>
        <v>31668000000.000004</v>
      </c>
      <c r="H188" s="130">
        <f>'PGN 2023 C2023'!T195</f>
        <v>157061926067.59201</v>
      </c>
      <c r="I188" s="142">
        <v>149047000000</v>
      </c>
      <c r="J188" s="143">
        <v>0</v>
      </c>
      <c r="K188" s="143">
        <v>36538191002</v>
      </c>
      <c r="L188" s="143">
        <v>185585191002</v>
      </c>
      <c r="M188" s="144">
        <f>'Gastos - Entidades'!K159</f>
        <v>149047000000</v>
      </c>
      <c r="N188" s="171">
        <f>'Gastos - Entidades'!L159</f>
        <v>0</v>
      </c>
      <c r="O188" s="171">
        <f>'Gastos - Entidades'!M159</f>
        <v>41538191002</v>
      </c>
      <c r="P188" s="262">
        <f>'Gastos - Entidades'!N159</f>
        <v>190585191002</v>
      </c>
    </row>
    <row r="189" spans="1:16" s="56" customFormat="1" x14ac:dyDescent="0.3">
      <c r="A189" s="27" t="s">
        <v>382</v>
      </c>
      <c r="B189" s="28" t="s">
        <v>383</v>
      </c>
      <c r="C189" s="49"/>
      <c r="D189" s="50"/>
      <c r="E189" s="124">
        <f>SUM(E190)</f>
        <v>59752867960.968002</v>
      </c>
      <c r="F189" s="125">
        <f t="shared" ref="F189:H189" si="60">SUM(F190)</f>
        <v>366781219.89600003</v>
      </c>
      <c r="G189" s="125">
        <f t="shared" si="60"/>
        <v>973746366709.11609</v>
      </c>
      <c r="H189" s="125">
        <f t="shared" si="60"/>
        <v>1033866015889.9801</v>
      </c>
      <c r="I189" s="152">
        <f>SUM(I190)</f>
        <v>61547885666</v>
      </c>
      <c r="J189" s="257">
        <f>SUM(J190)</f>
        <v>0</v>
      </c>
      <c r="K189" s="257">
        <f>SUM(K190)</f>
        <v>1300992260657</v>
      </c>
      <c r="L189" s="257">
        <f>SUM(L190)</f>
        <v>1362540146323</v>
      </c>
      <c r="M189" s="170">
        <f t="shared" ref="M189:P189" si="61">SUM(M190)</f>
        <v>63347885666</v>
      </c>
      <c r="N189" s="256">
        <f t="shared" si="61"/>
        <v>0</v>
      </c>
      <c r="O189" s="256">
        <f t="shared" si="61"/>
        <v>1300992260657</v>
      </c>
      <c r="P189" s="261">
        <f t="shared" si="61"/>
        <v>1364340146323</v>
      </c>
    </row>
    <row r="190" spans="1:16" ht="16.2" thickBot="1" x14ac:dyDescent="0.35">
      <c r="A190" s="38"/>
      <c r="B190" s="39"/>
      <c r="C190" s="40" t="s">
        <v>384</v>
      </c>
      <c r="D190" s="41" t="s">
        <v>385</v>
      </c>
      <c r="E190" s="129">
        <f>'PGN 2023 C2023'!Q197</f>
        <v>59752867960.968002</v>
      </c>
      <c r="F190" s="130">
        <f>'PGN 2023 C2023'!R197</f>
        <v>366781219.89600003</v>
      </c>
      <c r="G190" s="130">
        <f>'PGN 2023 C2023'!S197</f>
        <v>973746366709.11609</v>
      </c>
      <c r="H190" s="130">
        <f>'PGN 2023 C2023'!T197</f>
        <v>1033866015889.9801</v>
      </c>
      <c r="I190" s="142">
        <v>61547885666</v>
      </c>
      <c r="J190" s="143">
        <v>0</v>
      </c>
      <c r="K190" s="143">
        <v>1300992260657</v>
      </c>
      <c r="L190" s="143">
        <v>1362540146323</v>
      </c>
      <c r="M190" s="144">
        <f>'Gastos - Entidades'!K160</f>
        <v>63347885666</v>
      </c>
      <c r="N190" s="171">
        <f>'Gastos - Entidades'!L160</f>
        <v>0</v>
      </c>
      <c r="O190" s="171">
        <f>'Gastos - Entidades'!M160</f>
        <v>1300992260657</v>
      </c>
      <c r="P190" s="262">
        <f>'Gastos - Entidades'!N160</f>
        <v>1364340146323</v>
      </c>
    </row>
    <row r="191" spans="1:16" s="56" customFormat="1" ht="43.8" x14ac:dyDescent="0.3">
      <c r="A191" s="27" t="s">
        <v>386</v>
      </c>
      <c r="B191" s="28" t="s">
        <v>387</v>
      </c>
      <c r="C191" s="49"/>
      <c r="D191" s="50"/>
      <c r="E191" s="131">
        <f>SUM(E192:E193)+E200</f>
        <v>526577627462.79602</v>
      </c>
      <c r="F191" s="132">
        <f t="shared" ref="F191:H191" si="62">SUM(F192:F193)+F200</f>
        <v>0</v>
      </c>
      <c r="G191" s="132">
        <f t="shared" si="62"/>
        <v>271977677026.69202</v>
      </c>
      <c r="H191" s="132">
        <f t="shared" si="62"/>
        <v>798555304489.48804</v>
      </c>
      <c r="I191" s="152">
        <f>SUM(I192:I193)</f>
        <v>598078768189</v>
      </c>
      <c r="J191" s="257">
        <f>SUM(J192:J193)</f>
        <v>0</v>
      </c>
      <c r="K191" s="257">
        <f>SUM(K192:K193)</f>
        <v>265794300973</v>
      </c>
      <c r="L191" s="257">
        <f>SUM(L192:L193)</f>
        <v>863873069162</v>
      </c>
      <c r="M191" s="170">
        <f t="shared" ref="M191:P191" si="63">SUM(M192:M193)</f>
        <v>608078768189</v>
      </c>
      <c r="N191" s="256">
        <f t="shared" si="63"/>
        <v>0</v>
      </c>
      <c r="O191" s="256">
        <f t="shared" si="63"/>
        <v>265794300973</v>
      </c>
      <c r="P191" s="261">
        <f t="shared" si="63"/>
        <v>873873069162</v>
      </c>
    </row>
    <row r="192" spans="1:16" x14ac:dyDescent="0.3">
      <c r="A192" s="38"/>
      <c r="B192" s="39"/>
      <c r="C192" s="40" t="s">
        <v>388</v>
      </c>
      <c r="D192" s="41" t="s">
        <v>389</v>
      </c>
      <c r="E192" s="122">
        <f>'PGN 2023 C2023'!Q199</f>
        <v>426474642662.79602</v>
      </c>
      <c r="F192" s="123">
        <f>'PGN 2023 C2023'!R199</f>
        <v>0</v>
      </c>
      <c r="G192" s="123">
        <f>'PGN 2023 C2023'!S199</f>
        <v>194012659347.78003</v>
      </c>
      <c r="H192" s="123">
        <f>'PGN 2023 C2023'!T199</f>
        <v>620487302010.57605</v>
      </c>
      <c r="I192" s="142">
        <v>495691768189</v>
      </c>
      <c r="J192" s="143">
        <v>0</v>
      </c>
      <c r="K192" s="143">
        <v>189400007093</v>
      </c>
      <c r="L192" s="143">
        <v>685091775282</v>
      </c>
      <c r="M192" s="144">
        <f>'Gastos - Entidades'!K161</f>
        <v>500691768189</v>
      </c>
      <c r="N192" s="171">
        <f>'Gastos - Entidades'!L161</f>
        <v>0</v>
      </c>
      <c r="O192" s="171">
        <f>'Gastos - Entidades'!M161</f>
        <v>189400007093</v>
      </c>
      <c r="P192" s="262">
        <f>'Gastos - Entidades'!N161</f>
        <v>690091775282</v>
      </c>
    </row>
    <row r="193" spans="1:16" ht="30" thickBot="1" x14ac:dyDescent="0.35">
      <c r="A193" s="38"/>
      <c r="B193" s="39"/>
      <c r="C193" s="40" t="s">
        <v>390</v>
      </c>
      <c r="D193" s="41" t="s">
        <v>391</v>
      </c>
      <c r="E193" s="129">
        <f>'PGN 2023 C2023'!Q201</f>
        <v>97918984800</v>
      </c>
      <c r="F193" s="130">
        <f>'PGN 2023 C2023'!R201</f>
        <v>0</v>
      </c>
      <c r="G193" s="130">
        <f>'PGN 2023 C2023'!S201</f>
        <v>77965017678.912003</v>
      </c>
      <c r="H193" s="130">
        <f>'PGN 2023 C2023'!T201</f>
        <v>175884002478.91202</v>
      </c>
      <c r="I193" s="142">
        <v>102387000000</v>
      </c>
      <c r="J193" s="143">
        <v>0</v>
      </c>
      <c r="K193" s="143">
        <v>76394293880</v>
      </c>
      <c r="L193" s="143">
        <v>178781293880</v>
      </c>
      <c r="M193" s="144">
        <f>'Gastos - Entidades'!K162</f>
        <v>107387000000</v>
      </c>
      <c r="N193" s="171">
        <f>'Gastos - Entidades'!L162</f>
        <v>0</v>
      </c>
      <c r="O193" s="171">
        <f>'Gastos - Entidades'!M162</f>
        <v>76394293880</v>
      </c>
      <c r="P193" s="262">
        <f>'Gastos - Entidades'!N162</f>
        <v>183781293880</v>
      </c>
    </row>
    <row r="194" spans="1:16" s="56" customFormat="1" x14ac:dyDescent="0.3">
      <c r="A194" s="27">
        <v>46</v>
      </c>
      <c r="B194" s="28" t="s">
        <v>392</v>
      </c>
      <c r="C194" s="49"/>
      <c r="D194" s="50"/>
      <c r="E194" s="124">
        <f>SUM(E195:E198)</f>
        <v>887492562572.61609</v>
      </c>
      <c r="F194" s="125">
        <f t="shared" ref="F194:H194" si="64">SUM(F195:F198)</f>
        <v>7525965711.2639999</v>
      </c>
      <c r="G194" s="125">
        <f t="shared" si="64"/>
        <v>9043325121508.8613</v>
      </c>
      <c r="H194" s="125">
        <f t="shared" si="64"/>
        <v>9938343649792.7402</v>
      </c>
      <c r="I194" s="152">
        <f>SUM(I195:I198)</f>
        <v>1182431529156</v>
      </c>
      <c r="J194" s="257">
        <f t="shared" ref="J194:P194" si="65">SUM(J195:J198)</f>
        <v>0</v>
      </c>
      <c r="K194" s="257">
        <f t="shared" si="65"/>
        <v>10071982499904</v>
      </c>
      <c r="L194" s="257">
        <f t="shared" si="65"/>
        <v>11254414029060</v>
      </c>
      <c r="M194" s="170">
        <f t="shared" si="65"/>
        <v>1182431529156</v>
      </c>
      <c r="N194" s="256">
        <f t="shared" si="65"/>
        <v>0</v>
      </c>
      <c r="O194" s="256">
        <f t="shared" si="65"/>
        <v>10071982499904</v>
      </c>
      <c r="P194" s="261">
        <f t="shared" si="65"/>
        <v>11254414029060</v>
      </c>
    </row>
    <row r="195" spans="1:16" x14ac:dyDescent="0.3">
      <c r="A195" s="38"/>
      <c r="B195" s="39"/>
      <c r="C195" s="40" t="s">
        <v>393</v>
      </c>
      <c r="D195" s="41" t="s">
        <v>394</v>
      </c>
      <c r="E195" s="122"/>
      <c r="F195" s="123"/>
      <c r="G195" s="123"/>
      <c r="H195" s="123"/>
      <c r="I195" s="142">
        <f>'Gastos - Entidades'!G163</f>
        <v>100455000000</v>
      </c>
      <c r="J195" s="143">
        <f>'Gastos - Entidades'!H163</f>
        <v>0</v>
      </c>
      <c r="K195" s="143">
        <f>'Gastos - Entidades'!I163</f>
        <v>400000000000</v>
      </c>
      <c r="L195" s="143">
        <f>'Gastos - Entidades'!J163</f>
        <v>500455000000</v>
      </c>
      <c r="M195" s="144">
        <f>'Gastos - Entidades'!K163</f>
        <v>100455000000</v>
      </c>
      <c r="N195" s="171">
        <f>'Gastos - Entidades'!L163</f>
        <v>0</v>
      </c>
      <c r="O195" s="171">
        <f>'Gastos - Entidades'!M163</f>
        <v>400000000000</v>
      </c>
      <c r="P195" s="262">
        <f>'Gastos - Entidades'!N163</f>
        <v>500455000000</v>
      </c>
    </row>
    <row r="196" spans="1:16" x14ac:dyDescent="0.3">
      <c r="A196" s="38"/>
      <c r="B196" s="39"/>
      <c r="C196" s="119" t="s">
        <v>395</v>
      </c>
      <c r="D196" s="41" t="s">
        <v>396</v>
      </c>
      <c r="E196" s="122">
        <f>'PGN 2023 C2023'!Q193</f>
        <v>873453770280.00012</v>
      </c>
      <c r="F196" s="123">
        <f>'PGN 2023 C2023'!R193</f>
        <v>7522102142.1000004</v>
      </c>
      <c r="G196" s="123">
        <f>'PGN 2023 C2023'!S193</f>
        <v>9032668754380.9082</v>
      </c>
      <c r="H196" s="123">
        <f>'PGN 2023 C2023'!T193</f>
        <v>9913644626803.0078</v>
      </c>
      <c r="I196" s="142">
        <f>'Gastos - Entidades'!G164</f>
        <v>1066543526750</v>
      </c>
      <c r="J196" s="143">
        <f>'Gastos - Entidades'!H164</f>
        <v>0</v>
      </c>
      <c r="K196" s="143">
        <f>'Gastos - Entidades'!I164</f>
        <v>9660546403114</v>
      </c>
      <c r="L196" s="143">
        <f>'Gastos - Entidades'!J164</f>
        <v>10727089929864</v>
      </c>
      <c r="M196" s="144">
        <f>'Gastos - Entidades'!K164</f>
        <v>1066543526750</v>
      </c>
      <c r="N196" s="171">
        <f>'Gastos - Entidades'!L164</f>
        <v>0</v>
      </c>
      <c r="O196" s="171">
        <f>'Gastos - Entidades'!M164</f>
        <v>9660546403114</v>
      </c>
      <c r="P196" s="262">
        <f>'Gastos - Entidades'!N164</f>
        <v>10727089929864</v>
      </c>
    </row>
    <row r="197" spans="1:16" x14ac:dyDescent="0.3">
      <c r="A197" s="38"/>
      <c r="B197" s="39"/>
      <c r="C197" s="119" t="s">
        <v>397</v>
      </c>
      <c r="D197" s="41" t="s">
        <v>398</v>
      </c>
      <c r="E197" s="122">
        <f>'PGN 2023 C2023'!Q82</f>
        <v>7190585603.2920008</v>
      </c>
      <c r="F197" s="123">
        <f>'PGN 2023 C2023'!R82</f>
        <v>0</v>
      </c>
      <c r="G197" s="123">
        <f>'PGN 2023 C2023'!S82</f>
        <v>8231335294.7280006</v>
      </c>
      <c r="H197" s="123">
        <f>'PGN 2023 C2023'!T82</f>
        <v>15421920898.02</v>
      </c>
      <c r="I197" s="142">
        <f>'Gastos - Entidades'!G165</f>
        <v>7737844052</v>
      </c>
      <c r="J197" s="143">
        <f>'Gastos - Entidades'!H165</f>
        <v>0</v>
      </c>
      <c r="K197" s="143">
        <f>'Gastos - Entidades'!I165</f>
        <v>7920776174</v>
      </c>
      <c r="L197" s="143">
        <f>'Gastos - Entidades'!J165</f>
        <v>15658620226</v>
      </c>
      <c r="M197" s="144">
        <f>'Gastos - Entidades'!K165</f>
        <v>7737844052</v>
      </c>
      <c r="N197" s="171">
        <f>'Gastos - Entidades'!L165</f>
        <v>0</v>
      </c>
      <c r="O197" s="171">
        <f>'Gastos - Entidades'!M165</f>
        <v>7920776174</v>
      </c>
      <c r="P197" s="262">
        <f>'Gastos - Entidades'!N165</f>
        <v>15658620226</v>
      </c>
    </row>
    <row r="198" spans="1:16" ht="16.2" thickBot="1" x14ac:dyDescent="0.35">
      <c r="A198" s="63"/>
      <c r="B198" s="64"/>
      <c r="C198" s="73" t="s">
        <v>399</v>
      </c>
      <c r="D198" s="66" t="s">
        <v>400</v>
      </c>
      <c r="E198" s="126">
        <f>'PGN 2023 C2023'!Q83</f>
        <v>6848206689.3240004</v>
      </c>
      <c r="F198" s="127">
        <f>'PGN 2023 C2023'!R83</f>
        <v>3863569.1640000003</v>
      </c>
      <c r="G198" s="127">
        <f>'PGN 2023 C2023'!S83</f>
        <v>2425031833.224</v>
      </c>
      <c r="H198" s="127">
        <f>'PGN 2023 C2023'!T83</f>
        <v>9277102091.7119999</v>
      </c>
      <c r="I198" s="258">
        <f>'Gastos - Entidades'!G166</f>
        <v>7695158354</v>
      </c>
      <c r="J198" s="259">
        <f>'Gastos - Entidades'!H166</f>
        <v>0</v>
      </c>
      <c r="K198" s="259">
        <f>'Gastos - Entidades'!I166</f>
        <v>3515320616</v>
      </c>
      <c r="L198" s="259">
        <f>'Gastos - Entidades'!J166</f>
        <v>11210478970</v>
      </c>
      <c r="M198" s="149">
        <f>'Gastos - Entidades'!K166</f>
        <v>7695158354</v>
      </c>
      <c r="N198" s="150">
        <f>'Gastos - Entidades'!L166</f>
        <v>0</v>
      </c>
      <c r="O198" s="150">
        <f>'Gastos - Entidades'!M166</f>
        <v>3515320616</v>
      </c>
      <c r="P198" s="264">
        <f>'Gastos - Entidades'!N166</f>
        <v>11210478970</v>
      </c>
    </row>
    <row r="199" spans="1:16" ht="16.2" thickBot="1" x14ac:dyDescent="0.35">
      <c r="A199" s="114"/>
      <c r="B199" s="115"/>
      <c r="C199" s="116"/>
      <c r="D199" s="117"/>
      <c r="E199" s="118"/>
      <c r="F199" s="118"/>
      <c r="G199" s="118"/>
      <c r="H199" s="118"/>
    </row>
    <row r="200" spans="1:16" ht="29.4" thickBot="1" x14ac:dyDescent="0.35">
      <c r="A200" s="133">
        <v>44</v>
      </c>
      <c r="B200" s="134"/>
      <c r="C200" s="135">
        <v>4402</v>
      </c>
      <c r="D200" s="134" t="str">
        <f>'PGN 2023 C2023'!D200</f>
        <v>COMISION PARA EL ESCLARECIMIENTO DE LA VERDAD, LA CONVIVENCIA Y LA NO REPETICION</v>
      </c>
      <c r="E200" s="136">
        <f>'PGN 2023 C2023'!Q200</f>
        <v>2184000000</v>
      </c>
      <c r="F200" s="136">
        <f>'PGN 2023 C2023'!R200</f>
        <v>0</v>
      </c>
      <c r="G200" s="136">
        <f>'PGN 2023 C2023'!S200</f>
        <v>0</v>
      </c>
      <c r="H200" s="137">
        <f>'PGN 2023 C2023'!T200</f>
        <v>2184000000</v>
      </c>
    </row>
  </sheetData>
  <mergeCells count="8">
    <mergeCell ref="A3:D3"/>
    <mergeCell ref="I1:L1"/>
    <mergeCell ref="M1:P1"/>
    <mergeCell ref="E1:H1"/>
    <mergeCell ref="A1:A2"/>
    <mergeCell ref="B1:B2"/>
    <mergeCell ref="D1:D2"/>
    <mergeCell ref="C1:C2"/>
  </mergeCells>
  <pageMargins left="0.7" right="0.7" top="0.75" bottom="0.75" header="0.3" footer="0.3"/>
  <pageSetup orientation="portrait" verticalDpi="0" r:id="rId1"/>
  <ignoredErrors>
    <ignoredError sqref="A4:A198 C4:C198"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E7B22-17C1-4A7D-AB6E-85FC7D9C4D19}">
  <dimension ref="A1:V214"/>
  <sheetViews>
    <sheetView zoomScale="80" zoomScaleNormal="80" workbookViewId="0">
      <pane xSplit="2" ySplit="1" topLeftCell="J2" activePane="bottomRight" state="frozen"/>
      <selection pane="topRight" activeCell="C1" sqref="C1"/>
      <selection pane="bottomLeft" activeCell="A2" sqref="A2"/>
      <selection pane="bottomRight" activeCell="J8" sqref="J8"/>
    </sheetView>
  </sheetViews>
  <sheetFormatPr baseColWidth="10" defaultRowHeight="15.6" x14ac:dyDescent="0.3"/>
  <cols>
    <col min="1" max="1" width="8.3984375" style="56" customWidth="1"/>
    <col min="2" max="2" width="22.5" style="74" customWidth="1"/>
    <col min="3" max="3" width="20.69921875" customWidth="1"/>
    <col min="4" max="4" width="21.5" customWidth="1"/>
    <col min="5" max="5" width="25.19921875" customWidth="1"/>
    <col min="6" max="6" width="23.59765625" style="176" customWidth="1"/>
    <col min="7" max="7" width="24.59765625" customWidth="1"/>
    <col min="8" max="8" width="27" customWidth="1"/>
    <col min="9" max="9" width="22.5" customWidth="1"/>
    <col min="10" max="10" width="23.5" style="176" customWidth="1"/>
    <col min="11" max="11" width="29.09765625" customWidth="1"/>
    <col min="12" max="12" width="25.8984375" customWidth="1"/>
    <col min="13" max="13" width="23" customWidth="1"/>
    <col min="14" max="14" width="22.19921875" style="176" customWidth="1"/>
    <col min="15" max="15" width="21.09765625" customWidth="1"/>
    <col min="16" max="16" width="24.69921875" customWidth="1"/>
    <col min="17" max="17" width="22.5" customWidth="1"/>
    <col min="18" max="18" width="23.69921875" style="176" customWidth="1"/>
    <col min="19" max="19" width="17.8984375" customWidth="1"/>
    <col min="20" max="21" width="16.09765625" customWidth="1"/>
    <col min="22" max="22" width="14.5" style="176" customWidth="1"/>
    <col min="23" max="23" width="11.09765625" customWidth="1"/>
  </cols>
  <sheetData>
    <row r="1" spans="1:22" ht="16.2" thickBot="1" x14ac:dyDescent="0.35">
      <c r="A1" s="301" t="s">
        <v>0</v>
      </c>
      <c r="B1" s="301" t="s">
        <v>1</v>
      </c>
      <c r="C1" s="268" t="s">
        <v>7</v>
      </c>
      <c r="D1" s="269"/>
      <c r="E1" s="269"/>
      <c r="F1" s="270"/>
      <c r="G1" s="271" t="s">
        <v>532</v>
      </c>
      <c r="H1" s="272"/>
      <c r="I1" s="272"/>
      <c r="J1" s="273"/>
      <c r="K1" s="297" t="s">
        <v>533</v>
      </c>
      <c r="L1" s="298"/>
      <c r="M1" s="298"/>
      <c r="N1" s="299"/>
      <c r="O1" s="271" t="s">
        <v>535</v>
      </c>
      <c r="P1" s="272"/>
      <c r="Q1" s="272"/>
      <c r="R1" s="273"/>
      <c r="S1" s="303" t="s">
        <v>536</v>
      </c>
      <c r="T1" s="304"/>
      <c r="U1" s="304"/>
      <c r="V1" s="305"/>
    </row>
    <row r="2" spans="1:22" ht="16.2" thickBot="1" x14ac:dyDescent="0.35">
      <c r="A2" s="302"/>
      <c r="B2" s="302"/>
      <c r="C2" s="113" t="s">
        <v>9</v>
      </c>
      <c r="D2" s="3" t="s">
        <v>10</v>
      </c>
      <c r="E2" s="172" t="s">
        <v>13</v>
      </c>
      <c r="F2" s="4" t="s">
        <v>14</v>
      </c>
      <c r="G2" s="138" t="s">
        <v>9</v>
      </c>
      <c r="H2" s="138" t="s">
        <v>10</v>
      </c>
      <c r="I2" s="139" t="s">
        <v>13</v>
      </c>
      <c r="J2" s="181" t="s">
        <v>14</v>
      </c>
      <c r="K2" s="147" t="s">
        <v>9</v>
      </c>
      <c r="L2" s="147" t="s">
        <v>10</v>
      </c>
      <c r="M2" s="148" t="s">
        <v>13</v>
      </c>
      <c r="N2" s="182" t="s">
        <v>14</v>
      </c>
      <c r="O2" s="138" t="s">
        <v>9</v>
      </c>
      <c r="P2" s="138" t="s">
        <v>10</v>
      </c>
      <c r="Q2" s="139" t="s">
        <v>13</v>
      </c>
      <c r="R2" s="181" t="s">
        <v>14</v>
      </c>
      <c r="S2" s="205" t="s">
        <v>9</v>
      </c>
      <c r="T2" s="205" t="s">
        <v>10</v>
      </c>
      <c r="U2" s="206" t="s">
        <v>13</v>
      </c>
      <c r="V2" s="207" t="s">
        <v>14</v>
      </c>
    </row>
    <row r="3" spans="1:22" ht="16.2" thickBot="1" x14ac:dyDescent="0.35">
      <c r="A3" s="294" t="s">
        <v>14</v>
      </c>
      <c r="B3" s="296"/>
      <c r="C3" s="197">
        <f>'Gastos - Entidades y Sectores'!E3</f>
        <v>284810586613634.19</v>
      </c>
      <c r="D3" s="197">
        <f>'Gastos - Entidades y Sectores'!F3</f>
        <v>85719814836251.219</v>
      </c>
      <c r="E3" s="197">
        <f>'Gastos - Entidades y Sectores'!G3</f>
        <v>90905889043316.25</v>
      </c>
      <c r="F3" s="197">
        <f>'Gastos - Entidades y Sectores'!H3</f>
        <v>461436290493201.63</v>
      </c>
      <c r="G3" s="151">
        <f>'Gastos - Entidades y Sectores'!I3</f>
        <v>265119536594799</v>
      </c>
      <c r="H3" s="151">
        <f>'Gastos - Entidades y Sectores'!J3</f>
        <v>94521245425669</v>
      </c>
      <c r="I3" s="151">
        <f>'Gastos - Entidades y Sectores'!K3</f>
        <v>94575047806596</v>
      </c>
      <c r="J3" s="151">
        <f>'Gastos - Entidades y Sectores'!L3</f>
        <v>454215829827064</v>
      </c>
      <c r="K3" s="197">
        <f>'Gastos - Entidades y Sectores'!M3</f>
        <v>307423677347934</v>
      </c>
      <c r="L3" s="197">
        <f>'Gastos - Entidades y Sectores'!N3</f>
        <v>94521847301683</v>
      </c>
      <c r="M3" s="197">
        <f>'Gastos - Entidades y Sectores'!O3</f>
        <v>99725473574572</v>
      </c>
      <c r="N3" s="197">
        <f>'Gastos - Entidades y Sectores'!P3</f>
        <v>502596833224189</v>
      </c>
      <c r="O3" s="204">
        <f>K3-C3</f>
        <v>22613090734299.813</v>
      </c>
      <c r="P3" s="204">
        <f>L3-D3</f>
        <v>8802032465431.7813</v>
      </c>
      <c r="Q3" s="204">
        <f t="shared" ref="Q3:R3" si="0">M3-E3</f>
        <v>8819584531255.75</v>
      </c>
      <c r="R3" s="193">
        <f t="shared" si="0"/>
        <v>41160542730987.375</v>
      </c>
      <c r="S3" s="208">
        <f>K3/C3-1</f>
        <v>7.939694589013313E-2</v>
      </c>
      <c r="T3" s="208">
        <f t="shared" ref="T3:V3" si="1">L3/D3-1</f>
        <v>0.10268375500164262</v>
      </c>
      <c r="U3" s="211">
        <f t="shared" si="1"/>
        <v>9.7018846898392352E-2</v>
      </c>
      <c r="V3" s="212">
        <f t="shared" si="1"/>
        <v>8.9200922378674052E-2</v>
      </c>
    </row>
    <row r="4" spans="1:22" x14ac:dyDescent="0.3">
      <c r="A4" s="27" t="s">
        <v>15</v>
      </c>
      <c r="B4" s="28" t="s">
        <v>16</v>
      </c>
      <c r="C4" s="144">
        <f>'Gastos - Entidades y Sectores'!E4</f>
        <v>825742008000.00012</v>
      </c>
      <c r="D4" s="171">
        <f>'Gastos - Entidades y Sectores'!F4</f>
        <v>4988871742.7639999</v>
      </c>
      <c r="E4" s="171">
        <f>'Gastos - Entidades y Sectores'!G4</f>
        <v>301956264227.43604</v>
      </c>
      <c r="F4" s="173">
        <f>'Gastos - Entidades y Sectores'!H4</f>
        <v>1132687143970.2002</v>
      </c>
      <c r="G4" s="142">
        <f>'Gastos - Entidades y Sectores'!I4</f>
        <v>901360000000</v>
      </c>
      <c r="H4" s="143">
        <f>'Gastos - Entidades y Sectores'!J4</f>
        <v>1106000000</v>
      </c>
      <c r="I4" s="143">
        <f>'Gastos - Entidades y Sectores'!K4</f>
        <v>153000000000</v>
      </c>
      <c r="J4" s="183">
        <f>'Gastos - Entidades y Sectores'!L4</f>
        <v>1055466000000</v>
      </c>
      <c r="K4" s="144">
        <f>'Gastos - Entidades y Sectores'!M4</f>
        <v>938360000000</v>
      </c>
      <c r="L4" s="171">
        <f>'Gastos - Entidades y Sectores'!N4</f>
        <v>1106000000</v>
      </c>
      <c r="M4" s="171">
        <f>'Gastos - Entidades y Sectores'!O4</f>
        <v>263000000000</v>
      </c>
      <c r="N4" s="202">
        <f>'Gastos - Entidades y Sectores'!P4</f>
        <v>1202466000000</v>
      </c>
      <c r="O4" s="198">
        <f t="shared" ref="O4:O35" si="2">K4-C4</f>
        <v>112617991999.99988</v>
      </c>
      <c r="P4" s="199">
        <f t="shared" ref="P4:P35" si="3">L4-D4</f>
        <v>-3882871742.7639999</v>
      </c>
      <c r="Q4" s="199">
        <f t="shared" ref="Q4:Q35" si="4">M4-E4</f>
        <v>-38956264227.436035</v>
      </c>
      <c r="R4" s="214">
        <f t="shared" ref="R4:R35" si="5">N4-F4</f>
        <v>69778856029.799805</v>
      </c>
      <c r="S4" s="209">
        <f t="shared" ref="S4:S35" si="6">K4/C4-1</f>
        <v>0.13638399271071089</v>
      </c>
      <c r="T4" s="210">
        <f t="shared" ref="T4:T35" si="7">L4/D4-1</f>
        <v>-0.77830658773616024</v>
      </c>
      <c r="U4" s="210">
        <f t="shared" ref="U4:U35" si="8">M4/E4-1</f>
        <v>-0.12901293611876796</v>
      </c>
      <c r="V4" s="213">
        <f t="shared" ref="V4:V35" si="9">N4/F4-1</f>
        <v>6.1604703824232443E-2</v>
      </c>
    </row>
    <row r="5" spans="1:22" x14ac:dyDescent="0.3">
      <c r="A5" s="38" t="s">
        <v>19</v>
      </c>
      <c r="B5" s="39" t="s">
        <v>20</v>
      </c>
      <c r="C5" s="144">
        <f>'Gastos - Entidades y Sectores'!E6</f>
        <v>2058191772000</v>
      </c>
      <c r="D5" s="171">
        <f>'Gastos - Entidades y Sectores'!F6</f>
        <v>7505016464.3999996</v>
      </c>
      <c r="E5" s="171">
        <f>'Gastos - Entidades y Sectores'!G6</f>
        <v>529054328994.82806</v>
      </c>
      <c r="F5" s="173">
        <f>'Gastos - Entidades y Sectores'!H6</f>
        <v>2594751117459.2285</v>
      </c>
      <c r="G5" s="142">
        <f>'Gastos - Entidades y Sectores'!I6</f>
        <v>2062003000000</v>
      </c>
      <c r="H5" s="143">
        <f>'Gastos - Entidades y Sectores'!J6</f>
        <v>0</v>
      </c>
      <c r="I5" s="143">
        <f>'Gastos - Entidades y Sectores'!K6</f>
        <v>462235986637</v>
      </c>
      <c r="J5" s="183">
        <f>'Gastos - Entidades y Sectores'!L6</f>
        <v>2524238986637</v>
      </c>
      <c r="K5" s="144">
        <f>'Gastos - Entidades y Sectores'!M6</f>
        <v>2112003000000</v>
      </c>
      <c r="L5" s="171">
        <f>'Gastos - Entidades y Sectores'!N6</f>
        <v>0</v>
      </c>
      <c r="M5" s="171">
        <f>'Gastos - Entidades y Sectores'!O6</f>
        <v>522502036862</v>
      </c>
      <c r="N5" s="202">
        <f>'Gastos - Entidades y Sectores'!P6</f>
        <v>2634505036862</v>
      </c>
      <c r="O5" s="195">
        <f t="shared" si="2"/>
        <v>53811228000</v>
      </c>
      <c r="P5" s="196">
        <f t="shared" si="3"/>
        <v>-7505016464.3999996</v>
      </c>
      <c r="Q5" s="196">
        <f t="shared" si="4"/>
        <v>-6552292132.828064</v>
      </c>
      <c r="R5" s="192">
        <f t="shared" si="5"/>
        <v>39753919402.771484</v>
      </c>
      <c r="S5" s="209">
        <f t="shared" si="6"/>
        <v>2.6144904829597193E-2</v>
      </c>
      <c r="T5" s="210">
        <f t="shared" si="7"/>
        <v>-1</v>
      </c>
      <c r="U5" s="210">
        <f t="shared" si="8"/>
        <v>-1.2384913559401411E-2</v>
      </c>
      <c r="V5" s="213">
        <f t="shared" si="9"/>
        <v>1.5320898846629349E-2</v>
      </c>
    </row>
    <row r="6" spans="1:22" x14ac:dyDescent="0.3">
      <c r="A6" s="38" t="s">
        <v>33</v>
      </c>
      <c r="B6" s="39" t="s">
        <v>34</v>
      </c>
      <c r="C6" s="144">
        <f>'Gastos - Entidades y Sectores'!E13</f>
        <v>595895363083.02002</v>
      </c>
      <c r="D6" s="171">
        <f>'Gastos - Entidades y Sectores'!F13</f>
        <v>14382904692.156002</v>
      </c>
      <c r="E6" s="171">
        <f>'Gastos - Entidades y Sectores'!G13</f>
        <v>1563961602399.9241</v>
      </c>
      <c r="F6" s="173">
        <f>'Gastos - Entidades y Sectores'!H13</f>
        <v>2174239870175.1001</v>
      </c>
      <c r="G6" s="142">
        <f>'Gastos - Entidades y Sectores'!I13</f>
        <v>509877262781</v>
      </c>
      <c r="H6" s="143">
        <f>'Gastos - Entidades y Sectores'!J13</f>
        <v>0</v>
      </c>
      <c r="I6" s="143">
        <f>'Gastos - Entidades y Sectores'!K13</f>
        <v>1144883221579</v>
      </c>
      <c r="J6" s="183">
        <f>'Gastos - Entidades y Sectores'!L13</f>
        <v>1654760484360</v>
      </c>
      <c r="K6" s="144">
        <f>'Gastos - Entidades y Sectores'!M13</f>
        <v>539877262781</v>
      </c>
      <c r="L6" s="171">
        <f>'Gastos - Entidades y Sectores'!N13</f>
        <v>0</v>
      </c>
      <c r="M6" s="171">
        <f>'Gastos - Entidades y Sectores'!O13</f>
        <v>1144681221579</v>
      </c>
      <c r="N6" s="202">
        <f>'Gastos - Entidades y Sectores'!P13</f>
        <v>1684558484360</v>
      </c>
      <c r="O6" s="195">
        <f t="shared" si="2"/>
        <v>-56018100302.02002</v>
      </c>
      <c r="P6" s="196">
        <f t="shared" si="3"/>
        <v>-14382904692.156002</v>
      </c>
      <c r="Q6" s="196">
        <f t="shared" si="4"/>
        <v>-419280380820.92407</v>
      </c>
      <c r="R6" s="192">
        <f t="shared" si="5"/>
        <v>-489681385815.1001</v>
      </c>
      <c r="S6" s="209">
        <f t="shared" si="6"/>
        <v>-9.4006605475491112E-2</v>
      </c>
      <c r="T6" s="210">
        <f t="shared" si="7"/>
        <v>-1</v>
      </c>
      <c r="U6" s="210">
        <f t="shared" si="8"/>
        <v>-0.26808866674062304</v>
      </c>
      <c r="V6" s="213">
        <f t="shared" si="9"/>
        <v>-0.22521957790042002</v>
      </c>
    </row>
    <row r="7" spans="1:22" x14ac:dyDescent="0.3">
      <c r="A7" s="38" t="s">
        <v>41</v>
      </c>
      <c r="B7" s="39" t="s">
        <v>42</v>
      </c>
      <c r="C7" s="144">
        <f>'Gastos - Entidades y Sectores'!E17</f>
        <v>235647048000</v>
      </c>
      <c r="D7" s="171">
        <f>'Gastos - Entidades y Sectores'!F17</f>
        <v>0</v>
      </c>
      <c r="E7" s="171">
        <f>'Gastos - Entidades y Sectores'!G17</f>
        <v>875272553237.62805</v>
      </c>
      <c r="F7" s="173">
        <f>'Gastos - Entidades y Sectores'!H17</f>
        <v>1110919601237.6279</v>
      </c>
      <c r="G7" s="142">
        <f>'Gastos - Entidades y Sectores'!I17</f>
        <v>246994000000</v>
      </c>
      <c r="H7" s="143">
        <f>'Gastos - Entidades y Sectores'!J17</f>
        <v>0</v>
      </c>
      <c r="I7" s="143">
        <f>'Gastos - Entidades y Sectores'!K17</f>
        <v>1382232285328</v>
      </c>
      <c r="J7" s="183">
        <f>'Gastos - Entidades y Sectores'!L17</f>
        <v>1629226285328</v>
      </c>
      <c r="K7" s="144">
        <f>'Gastos - Entidades y Sectores'!M17</f>
        <v>246994000000</v>
      </c>
      <c r="L7" s="171">
        <f>'Gastos - Entidades y Sectores'!N17</f>
        <v>0</v>
      </c>
      <c r="M7" s="171">
        <f>'Gastos - Entidades y Sectores'!O17</f>
        <v>1382232285328</v>
      </c>
      <c r="N7" s="202">
        <f>'Gastos - Entidades y Sectores'!P17</f>
        <v>1629226285328</v>
      </c>
      <c r="O7" s="195">
        <f t="shared" si="2"/>
        <v>11346952000</v>
      </c>
      <c r="P7" s="196">
        <f t="shared" si="3"/>
        <v>0</v>
      </c>
      <c r="Q7" s="196">
        <f t="shared" si="4"/>
        <v>506959732090.37195</v>
      </c>
      <c r="R7" s="192">
        <f t="shared" si="5"/>
        <v>518306684090.37207</v>
      </c>
      <c r="S7" s="209">
        <f t="shared" si="6"/>
        <v>4.8152319735403681E-2</v>
      </c>
      <c r="T7" s="210" t="e">
        <f t="shared" si="7"/>
        <v>#DIV/0!</v>
      </c>
      <c r="U7" s="210">
        <f t="shared" si="8"/>
        <v>0.57920213562636103</v>
      </c>
      <c r="V7" s="213">
        <f t="shared" si="9"/>
        <v>0.46655643082807141</v>
      </c>
    </row>
    <row r="8" spans="1:22" s="180" customFormat="1" x14ac:dyDescent="0.3">
      <c r="A8" s="177" t="s">
        <v>49</v>
      </c>
      <c r="B8" s="178" t="s">
        <v>50</v>
      </c>
      <c r="C8" s="140">
        <f>'Gastos - Entidades y Sectores'!E21</f>
        <v>197960867752.284</v>
      </c>
      <c r="D8" s="141">
        <f>'Gastos - Entidades y Sectores'!F21</f>
        <v>319161678.10800004</v>
      </c>
      <c r="E8" s="141">
        <f>'Gastos - Entidades y Sectores'!G21</f>
        <v>429134473431.30005</v>
      </c>
      <c r="F8" s="179">
        <f>'Gastos - Entidades y Sectores'!H21</f>
        <v>627414502861.69202</v>
      </c>
      <c r="G8" s="145">
        <f>'Gastos - Entidades y Sectores'!I21</f>
        <v>206877002583</v>
      </c>
      <c r="H8" s="146">
        <f>'Gastos - Entidades y Sectores'!J21</f>
        <v>0</v>
      </c>
      <c r="I8" s="146">
        <f>'Gastos - Entidades y Sectores'!K21</f>
        <v>373620740303</v>
      </c>
      <c r="J8" s="184">
        <f>'Gastos - Entidades y Sectores'!L21</f>
        <v>580497742886</v>
      </c>
      <c r="K8" s="140">
        <f>'Gastos - Entidades y Sectores'!M21</f>
        <v>206877002583</v>
      </c>
      <c r="L8" s="141">
        <f>'Gastos - Entidades y Sectores'!N21</f>
        <v>0</v>
      </c>
      <c r="M8" s="141">
        <f>'Gastos - Entidades y Sectores'!O21</f>
        <v>373620740303</v>
      </c>
      <c r="N8" s="203">
        <f>'Gastos - Entidades y Sectores'!P21</f>
        <v>580497742886</v>
      </c>
      <c r="O8" s="200">
        <f t="shared" si="2"/>
        <v>8916134830.7160034</v>
      </c>
      <c r="P8" s="201">
        <f t="shared" si="3"/>
        <v>-319161678.10800004</v>
      </c>
      <c r="Q8" s="201">
        <f t="shared" si="4"/>
        <v>-55513733128.300049</v>
      </c>
      <c r="R8" s="215">
        <f t="shared" si="5"/>
        <v>-46916759975.692017</v>
      </c>
      <c r="S8" s="216">
        <f t="shared" si="6"/>
        <v>4.5039885569066573E-2</v>
      </c>
      <c r="T8" s="217">
        <f t="shared" si="7"/>
        <v>-1</v>
      </c>
      <c r="U8" s="217">
        <f t="shared" si="8"/>
        <v>-0.12936209175743885</v>
      </c>
      <c r="V8" s="218">
        <f t="shared" si="9"/>
        <v>-7.4777933506000593E-2</v>
      </c>
    </row>
    <row r="9" spans="1:22" x14ac:dyDescent="0.3">
      <c r="A9" s="38" t="s">
        <v>57</v>
      </c>
      <c r="B9" s="39" t="s">
        <v>58</v>
      </c>
      <c r="C9" s="144">
        <f>'Gastos - Entidades y Sectores'!E25</f>
        <v>1491911148000</v>
      </c>
      <c r="D9" s="171">
        <f>'Gastos - Entidades y Sectores'!F25</f>
        <v>4591755532.7280006</v>
      </c>
      <c r="E9" s="171">
        <f>'Gastos - Entidades y Sectores'!G25</f>
        <v>129283292212.62001</v>
      </c>
      <c r="F9" s="173">
        <f>'Gastos - Entidades y Sectores'!H25</f>
        <v>1625786195745.3481</v>
      </c>
      <c r="G9" s="142">
        <f>'Gastos - Entidades y Sectores'!I25</f>
        <v>1659734000000</v>
      </c>
      <c r="H9" s="143">
        <f>'Gastos - Entidades y Sectores'!J25</f>
        <v>0</v>
      </c>
      <c r="I9" s="143">
        <f>'Gastos - Entidades y Sectores'!K25</f>
        <v>115949623725</v>
      </c>
      <c r="J9" s="183">
        <f>'Gastos - Entidades y Sectores'!L25</f>
        <v>1775683623725</v>
      </c>
      <c r="K9" s="144">
        <f>'Gastos - Entidades y Sectores'!M25</f>
        <v>1659734000000</v>
      </c>
      <c r="L9" s="171">
        <f>'Gastos - Entidades y Sectores'!N25</f>
        <v>0</v>
      </c>
      <c r="M9" s="171">
        <f>'Gastos - Entidades y Sectores'!O25</f>
        <v>115949623725</v>
      </c>
      <c r="N9" s="202">
        <f>'Gastos - Entidades y Sectores'!P25</f>
        <v>1775683623725</v>
      </c>
      <c r="O9" s="195">
        <f t="shared" si="2"/>
        <v>167822852000</v>
      </c>
      <c r="P9" s="196">
        <f t="shared" si="3"/>
        <v>-4591755532.7280006</v>
      </c>
      <c r="Q9" s="196">
        <f t="shared" si="4"/>
        <v>-13333668487.62001</v>
      </c>
      <c r="R9" s="192">
        <f t="shared" si="5"/>
        <v>149897427979.65186</v>
      </c>
      <c r="S9" s="209">
        <f t="shared" si="6"/>
        <v>0.11248850323625303</v>
      </c>
      <c r="T9" s="210">
        <f t="shared" si="7"/>
        <v>-1</v>
      </c>
      <c r="U9" s="210">
        <f t="shared" si="8"/>
        <v>-0.10313527958192292</v>
      </c>
      <c r="V9" s="213">
        <f t="shared" si="9"/>
        <v>9.2199963544979502E-2</v>
      </c>
    </row>
    <row r="10" spans="1:22" x14ac:dyDescent="0.3">
      <c r="A10" s="38" t="s">
        <v>65</v>
      </c>
      <c r="B10" s="39" t="s">
        <v>66</v>
      </c>
      <c r="C10" s="144">
        <f>'Gastos - Entidades y Sectores'!E29</f>
        <v>4161265071600.0005</v>
      </c>
      <c r="D10" s="171">
        <f>'Gastos - Entidades y Sectores'!F29</f>
        <v>99864404595.227997</v>
      </c>
      <c r="E10" s="171">
        <f>'Gastos - Entidades y Sectores'!G29</f>
        <v>591975082948.7041</v>
      </c>
      <c r="F10" s="173">
        <f>'Gastos - Entidades y Sectores'!H29</f>
        <v>4853104559143.9326</v>
      </c>
      <c r="G10" s="142">
        <f>'Gastos - Entidades y Sectores'!I29</f>
        <v>4261151707000</v>
      </c>
      <c r="H10" s="143">
        <f>'Gastos - Entidades y Sectores'!J29</f>
        <v>0</v>
      </c>
      <c r="I10" s="143">
        <f>'Gastos - Entidades y Sectores'!K29</f>
        <v>1092201844636</v>
      </c>
      <c r="J10" s="183">
        <f>'Gastos - Entidades y Sectores'!L29</f>
        <v>5353353551636</v>
      </c>
      <c r="K10" s="144">
        <f>'Gastos - Entidades y Sectores'!M29</f>
        <v>4323142676000</v>
      </c>
      <c r="L10" s="171">
        <f>'Gastos - Entidades y Sectores'!N29</f>
        <v>0</v>
      </c>
      <c r="M10" s="171">
        <f>'Gastos - Entidades y Sectores'!O29</f>
        <v>755242872615</v>
      </c>
      <c r="N10" s="202">
        <f>'Gastos - Entidades y Sectores'!P29</f>
        <v>5078385548615</v>
      </c>
      <c r="O10" s="195">
        <f t="shared" si="2"/>
        <v>161877604399.99951</v>
      </c>
      <c r="P10" s="196">
        <f t="shared" si="3"/>
        <v>-99864404595.227997</v>
      </c>
      <c r="Q10" s="196">
        <f t="shared" si="4"/>
        <v>163267789666.2959</v>
      </c>
      <c r="R10" s="192">
        <f t="shared" si="5"/>
        <v>225280989471.06738</v>
      </c>
      <c r="S10" s="209">
        <f t="shared" si="6"/>
        <v>3.8901055716154653E-2</v>
      </c>
      <c r="T10" s="210">
        <f t="shared" si="7"/>
        <v>-1</v>
      </c>
      <c r="U10" s="210">
        <f t="shared" si="8"/>
        <v>0.27580179363806678</v>
      </c>
      <c r="V10" s="213">
        <f t="shared" si="9"/>
        <v>4.6419974415470966E-2</v>
      </c>
    </row>
    <row r="11" spans="1:22" x14ac:dyDescent="0.3">
      <c r="A11" s="38" t="s">
        <v>77</v>
      </c>
      <c r="B11" s="39" t="s">
        <v>78</v>
      </c>
      <c r="C11" s="144">
        <f>'Gastos - Entidades y Sectores'!E35</f>
        <v>48008216899426.063</v>
      </c>
      <c r="D11" s="171">
        <f>'Gastos - Entidades y Sectores'!F35</f>
        <v>23812407577.139999</v>
      </c>
      <c r="E11" s="171">
        <f>'Gastos - Entidades y Sectores'!G35</f>
        <v>11220428559324.35</v>
      </c>
      <c r="F11" s="173">
        <f>'Gastos - Entidades y Sectores'!H35</f>
        <v>59252457866327.547</v>
      </c>
      <c r="G11" s="142">
        <f>'Gastos - Entidades y Sectores'!I35</f>
        <v>61259375492646</v>
      </c>
      <c r="H11" s="143">
        <f>'Gastos - Entidades y Sectores'!J35</f>
        <v>14007000000</v>
      </c>
      <c r="I11" s="143">
        <f>'Gastos - Entidades y Sectores'!K35</f>
        <v>8566470679368</v>
      </c>
      <c r="J11" s="183">
        <f>'Gastos - Entidades y Sectores'!L35</f>
        <v>69839853172014</v>
      </c>
      <c r="K11" s="144">
        <f>'Gastos - Entidades y Sectores'!M35</f>
        <v>46827038654094</v>
      </c>
      <c r="L11" s="171">
        <f>'Gastos - Entidades y Sectores'!N35</f>
        <v>14007000000</v>
      </c>
      <c r="M11" s="171">
        <f>'Gastos - Entidades y Sectores'!O35</f>
        <v>7536270685494</v>
      </c>
      <c r="N11" s="202">
        <f>'Gastos - Entidades y Sectores'!P35</f>
        <v>54377316339588</v>
      </c>
      <c r="O11" s="195">
        <f t="shared" si="2"/>
        <v>-1181178245332.0625</v>
      </c>
      <c r="P11" s="196">
        <f t="shared" si="3"/>
        <v>-9805407577.1399994</v>
      </c>
      <c r="Q11" s="196">
        <f t="shared" si="4"/>
        <v>-3684157873830.3496</v>
      </c>
      <c r="R11" s="192">
        <f t="shared" si="5"/>
        <v>-4875141526739.5469</v>
      </c>
      <c r="S11" s="209">
        <f t="shared" si="6"/>
        <v>-2.4603668322165539E-2</v>
      </c>
      <c r="T11" s="210">
        <f t="shared" si="7"/>
        <v>-0.41177724450480291</v>
      </c>
      <c r="U11" s="210">
        <f t="shared" si="8"/>
        <v>-0.32834377531585079</v>
      </c>
      <c r="V11" s="213">
        <f t="shared" si="9"/>
        <v>-8.2277456535858384E-2</v>
      </c>
    </row>
    <row r="12" spans="1:22" ht="29.4" x14ac:dyDescent="0.3">
      <c r="A12" s="38" t="s">
        <v>95</v>
      </c>
      <c r="B12" s="39" t="s">
        <v>96</v>
      </c>
      <c r="C12" s="144">
        <f>'Gastos - Entidades y Sectores'!E44</f>
        <v>0</v>
      </c>
      <c r="D12" s="171">
        <f>'Gastos - Entidades y Sectores'!F44</f>
        <v>78930394667967.031</v>
      </c>
      <c r="E12" s="171">
        <f>'Gastos - Entidades y Sectores'!G44</f>
        <v>0</v>
      </c>
      <c r="F12" s="173">
        <f>'Gastos - Entidades y Sectores'!H44</f>
        <v>78930394667967.031</v>
      </c>
      <c r="G12" s="142">
        <f>'Gastos - Entidades y Sectores'!I44</f>
        <v>0</v>
      </c>
      <c r="H12" s="143">
        <f>'Gastos - Entidades y Sectores'!J44</f>
        <v>92347433153773</v>
      </c>
      <c r="I12" s="143">
        <f>'Gastos - Entidades y Sectores'!K44</f>
        <v>0</v>
      </c>
      <c r="J12" s="183">
        <f>'Gastos - Entidades y Sectores'!L44</f>
        <v>92347433153773</v>
      </c>
      <c r="K12" s="144">
        <f>'Gastos - Entidades y Sectores'!M44</f>
        <v>0</v>
      </c>
      <c r="L12" s="171">
        <f>'Gastos - Entidades y Sectores'!N44</f>
        <v>92347433153773</v>
      </c>
      <c r="M12" s="171">
        <f>'Gastos - Entidades y Sectores'!O44</f>
        <v>0</v>
      </c>
      <c r="N12" s="202">
        <f>'Gastos - Entidades y Sectores'!P44</f>
        <v>92347433153773</v>
      </c>
      <c r="O12" s="195">
        <f t="shared" si="2"/>
        <v>0</v>
      </c>
      <c r="P12" s="196">
        <f t="shared" si="3"/>
        <v>13417038485805.969</v>
      </c>
      <c r="Q12" s="196">
        <f t="shared" si="4"/>
        <v>0</v>
      </c>
      <c r="R12" s="192">
        <f t="shared" si="5"/>
        <v>13417038485805.969</v>
      </c>
      <c r="S12" s="209" t="e">
        <f t="shared" si="6"/>
        <v>#DIV/0!</v>
      </c>
      <c r="T12" s="210">
        <f t="shared" si="7"/>
        <v>0.1699857012276047</v>
      </c>
      <c r="U12" s="210" t="e">
        <f t="shared" si="8"/>
        <v>#DIV/0!</v>
      </c>
      <c r="V12" s="213">
        <f t="shared" si="9"/>
        <v>0.1699857012276047</v>
      </c>
    </row>
    <row r="13" spans="1:22" x14ac:dyDescent="0.3">
      <c r="A13" s="38" t="s">
        <v>99</v>
      </c>
      <c r="B13" s="39" t="s">
        <v>100</v>
      </c>
      <c r="C13" s="144">
        <f>'Gastos - Entidades y Sectores'!E46</f>
        <v>46723639167660</v>
      </c>
      <c r="D13" s="171">
        <f>'Gastos - Entidades y Sectores'!F46</f>
        <v>1830768815301.9722</v>
      </c>
      <c r="E13" s="171">
        <f>'Gastos - Entidades y Sectores'!G46</f>
        <v>2163789968340.0002</v>
      </c>
      <c r="F13" s="173">
        <f>'Gastos - Entidades y Sectores'!H46</f>
        <v>50718197951301.977</v>
      </c>
      <c r="G13" s="142">
        <f>'Gastos - Entidades y Sectores'!I46</f>
        <v>30230400831374</v>
      </c>
      <c r="H13" s="143">
        <f>'Gastos - Entidades y Sectores'!J46</f>
        <v>87685908629</v>
      </c>
      <c r="I13" s="143">
        <f>'Gastos - Entidades y Sectores'!K46</f>
        <v>1476409291632</v>
      </c>
      <c r="J13" s="183">
        <f>'Gastos - Entidades y Sectores'!L46</f>
        <v>31794496031635</v>
      </c>
      <c r="K13" s="144">
        <f>'Gastos - Entidades y Sectores'!M46</f>
        <v>49971691880000</v>
      </c>
      <c r="L13" s="171">
        <f>'Gastos - Entidades y Sectores'!N46</f>
        <v>415370760979</v>
      </c>
      <c r="M13" s="171">
        <f>'Gastos - Entidades y Sectores'!O46</f>
        <v>3207344972947</v>
      </c>
      <c r="N13" s="202">
        <f>'Gastos - Entidades y Sectores'!P46</f>
        <v>53594407613926</v>
      </c>
      <c r="O13" s="195">
        <f t="shared" si="2"/>
        <v>3248052712340</v>
      </c>
      <c r="P13" s="196">
        <f t="shared" si="3"/>
        <v>-1415398054322.9722</v>
      </c>
      <c r="Q13" s="196">
        <f t="shared" si="4"/>
        <v>1043555004606.9998</v>
      </c>
      <c r="R13" s="192">
        <f t="shared" si="5"/>
        <v>2876209662624.0234</v>
      </c>
      <c r="S13" s="209">
        <f t="shared" si="6"/>
        <v>6.9516261365791809E-2</v>
      </c>
      <c r="T13" s="210">
        <f t="shared" si="7"/>
        <v>-0.77311675974200622</v>
      </c>
      <c r="U13" s="210">
        <f t="shared" si="8"/>
        <v>0.48228109931001595</v>
      </c>
      <c r="V13" s="213">
        <f t="shared" si="9"/>
        <v>5.670961861432211E-2</v>
      </c>
    </row>
    <row r="14" spans="1:22" ht="29.4" x14ac:dyDescent="0.3">
      <c r="A14" s="38" t="s">
        <v>125</v>
      </c>
      <c r="B14" s="39" t="s">
        <v>126</v>
      </c>
      <c r="C14" s="144">
        <f>'Gastos - Entidades y Sectores'!E59</f>
        <v>1016682515409.2881</v>
      </c>
      <c r="D14" s="171">
        <f>'Gastos - Entidades y Sectores'!F59</f>
        <v>11236683245.424</v>
      </c>
      <c r="E14" s="171">
        <f>'Gastos - Entidades y Sectores'!G59</f>
        <v>4853502691369.332</v>
      </c>
      <c r="F14" s="173">
        <f>'Gastos - Entidades y Sectores'!H59</f>
        <v>5881421890024.0449</v>
      </c>
      <c r="G14" s="142">
        <f>'Gastos - Entidades y Sectores'!I59</f>
        <v>978881956455</v>
      </c>
      <c r="H14" s="143">
        <f>'Gastos - Entidades y Sectores'!J59</f>
        <v>0</v>
      </c>
      <c r="I14" s="143">
        <f>'Gastos - Entidades y Sectores'!K59</f>
        <v>8363708662355</v>
      </c>
      <c r="J14" s="183">
        <f>'Gastos - Entidades y Sectores'!L59</f>
        <v>9342590618810</v>
      </c>
      <c r="K14" s="144">
        <f>'Gastos - Entidades y Sectores'!M59</f>
        <v>1194619570045</v>
      </c>
      <c r="L14" s="171">
        <f>'Gastos - Entidades y Sectores'!N59</f>
        <v>0</v>
      </c>
      <c r="M14" s="171">
        <f>'Gastos - Entidades y Sectores'!O59</f>
        <v>7997971048765</v>
      </c>
      <c r="N14" s="202">
        <f>'Gastos - Entidades y Sectores'!P59</f>
        <v>9192590618810</v>
      </c>
      <c r="O14" s="195">
        <f t="shared" si="2"/>
        <v>177937054635.71191</v>
      </c>
      <c r="P14" s="196">
        <f t="shared" si="3"/>
        <v>-11236683245.424</v>
      </c>
      <c r="Q14" s="196">
        <f t="shared" si="4"/>
        <v>3144468357395.668</v>
      </c>
      <c r="R14" s="192">
        <f t="shared" si="5"/>
        <v>3311168728785.9551</v>
      </c>
      <c r="S14" s="209">
        <f t="shared" si="6"/>
        <v>0.17501732540770543</v>
      </c>
      <c r="T14" s="210">
        <f t="shared" si="7"/>
        <v>-1</v>
      </c>
      <c r="U14" s="210">
        <f t="shared" si="8"/>
        <v>0.64787609224720755</v>
      </c>
      <c r="V14" s="213">
        <f t="shared" si="9"/>
        <v>0.56298779286728196</v>
      </c>
    </row>
    <row r="15" spans="1:22" s="180" customFormat="1" x14ac:dyDescent="0.3">
      <c r="A15" s="177" t="s">
        <v>139</v>
      </c>
      <c r="B15" s="178" t="s">
        <v>140</v>
      </c>
      <c r="C15" s="140">
        <f>'Gastos - Entidades y Sectores'!E66</f>
        <v>54776352725335.336</v>
      </c>
      <c r="D15" s="141">
        <f>'Gastos - Entidades y Sectores'!F66</f>
        <v>20802980783.676003</v>
      </c>
      <c r="E15" s="141">
        <f>'Gastos - Entidades y Sectores'!G66</f>
        <v>2308073942061.8882</v>
      </c>
      <c r="F15" s="179">
        <f>'Gastos - Entidades y Sectores'!H66</f>
        <v>57105229648180.906</v>
      </c>
      <c r="G15" s="145">
        <f>'Gastos - Entidades y Sectores'!I66</f>
        <v>59373198242551</v>
      </c>
      <c r="H15" s="146">
        <f>'Gastos - Entidades y Sectores'!J66</f>
        <v>0</v>
      </c>
      <c r="I15" s="146">
        <f>'Gastos - Entidades y Sectores'!K66</f>
        <v>2114478420767</v>
      </c>
      <c r="J15" s="184">
        <f>'Gastos - Entidades y Sectores'!L66</f>
        <v>61487676663318</v>
      </c>
      <c r="K15" s="140">
        <f>'Gastos - Entidades y Sectores'!M66</f>
        <v>59373198242551</v>
      </c>
      <c r="L15" s="141">
        <f>'Gastos - Entidades y Sectores'!N66</f>
        <v>0</v>
      </c>
      <c r="M15" s="141">
        <f>'Gastos - Entidades y Sectores'!O66</f>
        <v>2114478420767</v>
      </c>
      <c r="N15" s="203">
        <f>'Gastos - Entidades y Sectores'!P66</f>
        <v>61487676663318</v>
      </c>
      <c r="O15" s="200">
        <f t="shared" si="2"/>
        <v>4596845517215.6641</v>
      </c>
      <c r="P15" s="201">
        <f t="shared" si="3"/>
        <v>-20802980783.676003</v>
      </c>
      <c r="Q15" s="201">
        <f t="shared" si="4"/>
        <v>-193595521294.88818</v>
      </c>
      <c r="R15" s="215">
        <f t="shared" si="5"/>
        <v>4382447015137.0938</v>
      </c>
      <c r="S15" s="216">
        <f t="shared" si="6"/>
        <v>8.3920255520947062E-2</v>
      </c>
      <c r="T15" s="217">
        <f t="shared" si="7"/>
        <v>-1</v>
      </c>
      <c r="U15" s="217">
        <f t="shared" si="8"/>
        <v>-8.3877521324963289E-2</v>
      </c>
      <c r="V15" s="218">
        <f t="shared" si="9"/>
        <v>7.6743356819276798E-2</v>
      </c>
    </row>
    <row r="16" spans="1:22" x14ac:dyDescent="0.3">
      <c r="A16" s="38" t="s">
        <v>153</v>
      </c>
      <c r="B16" s="39" t="s">
        <v>154</v>
      </c>
      <c r="C16" s="144">
        <f>'Gastos - Entidades y Sectores'!E73</f>
        <v>1926832115663.364</v>
      </c>
      <c r="D16" s="171">
        <f>'Gastos - Entidades y Sectores'!F73</f>
        <v>27117164359.739998</v>
      </c>
      <c r="E16" s="171">
        <f>'Gastos - Entidades y Sectores'!G73</f>
        <v>7911087857446.9561</v>
      </c>
      <c r="F16" s="173">
        <f>'Gastos - Entidades y Sectores'!H73</f>
        <v>9865037137470.0605</v>
      </c>
      <c r="G16" s="142">
        <f>'Gastos - Entidades y Sectores'!I73</f>
        <v>4511496872747</v>
      </c>
      <c r="H16" s="143">
        <f>'Gastos - Entidades y Sectores'!J73</f>
        <v>3459701283</v>
      </c>
      <c r="I16" s="143">
        <f>'Gastos - Entidades y Sectores'!K73</f>
        <v>8046646769310</v>
      </c>
      <c r="J16" s="183">
        <f>'Gastos - Entidades y Sectores'!L73</f>
        <v>12561603343340</v>
      </c>
      <c r="K16" s="144">
        <f>'Gastos - Entidades y Sectores'!M73</f>
        <v>4511496872747</v>
      </c>
      <c r="L16" s="171">
        <f>'Gastos - Entidades y Sectores'!N73</f>
        <v>3459701283</v>
      </c>
      <c r="M16" s="171">
        <f>'Gastos - Entidades y Sectores'!O73</f>
        <v>8053437573406</v>
      </c>
      <c r="N16" s="202">
        <f>'Gastos - Entidades y Sectores'!P73</f>
        <v>12568394147436</v>
      </c>
      <c r="O16" s="195">
        <f t="shared" si="2"/>
        <v>2584664757083.6357</v>
      </c>
      <c r="P16" s="196">
        <f t="shared" si="3"/>
        <v>-23657463076.739998</v>
      </c>
      <c r="Q16" s="196">
        <f t="shared" si="4"/>
        <v>142349715959.04395</v>
      </c>
      <c r="R16" s="192">
        <f t="shared" si="5"/>
        <v>2703357009965.9395</v>
      </c>
      <c r="S16" s="209">
        <f t="shared" si="6"/>
        <v>1.3414063093887116</v>
      </c>
      <c r="T16" s="210">
        <f t="shared" si="7"/>
        <v>-0.87241655369628135</v>
      </c>
      <c r="U16" s="210">
        <f t="shared" si="8"/>
        <v>1.7993696761317901E-2</v>
      </c>
      <c r="V16" s="213">
        <f t="shared" si="9"/>
        <v>0.27403414425049277</v>
      </c>
    </row>
    <row r="17" spans="1:22" x14ac:dyDescent="0.3">
      <c r="A17" s="38" t="s">
        <v>167</v>
      </c>
      <c r="B17" s="39" t="s">
        <v>168</v>
      </c>
      <c r="C17" s="144">
        <f>'Gastos - Entidades y Sectores'!E80</f>
        <v>54202752412663.766</v>
      </c>
      <c r="D17" s="171">
        <f>'Gastos - Entidades y Sectores'!F80</f>
        <v>0</v>
      </c>
      <c r="E17" s="171">
        <f>'Gastos - Entidades y Sectores'!G80</f>
        <v>8017305836009.6533</v>
      </c>
      <c r="F17" s="173">
        <f>'Gastos - Entidades y Sectores'!H80</f>
        <v>62220058248673.422</v>
      </c>
      <c r="G17" s="142">
        <f>'Gastos - Entidades y Sectores'!I80</f>
        <v>24870809484745</v>
      </c>
      <c r="H17" s="143">
        <f>'Gastos - Entidades y Sectores'!J80</f>
        <v>327684852350</v>
      </c>
      <c r="I17" s="143">
        <f>'Gastos - Entidades y Sectores'!K80</f>
        <v>2840471991549</v>
      </c>
      <c r="J17" s="183">
        <f>'Gastos - Entidades y Sectores'!L80</f>
        <v>28038966328644</v>
      </c>
      <c r="K17" s="144">
        <f>'Gastos - Entidades y Sectores'!M80</f>
        <v>62079750352856</v>
      </c>
      <c r="L17" s="171">
        <f>'Gastos - Entidades y Sectores'!N80</f>
        <v>0</v>
      </c>
      <c r="M17" s="171">
        <f>'Gastos - Entidades y Sectores'!O80</f>
        <v>6405381514464</v>
      </c>
      <c r="N17" s="202">
        <f>'Gastos - Entidades y Sectores'!P80</f>
        <v>68485131867320</v>
      </c>
      <c r="O17" s="195">
        <f t="shared" si="2"/>
        <v>7876997940192.2344</v>
      </c>
      <c r="P17" s="196">
        <f t="shared" si="3"/>
        <v>0</v>
      </c>
      <c r="Q17" s="196">
        <f t="shared" si="4"/>
        <v>-1611924321545.6533</v>
      </c>
      <c r="R17" s="192">
        <f t="shared" si="5"/>
        <v>6265073618646.5781</v>
      </c>
      <c r="S17" s="209">
        <f t="shared" si="6"/>
        <v>0.14532468536324505</v>
      </c>
      <c r="T17" s="210" t="e">
        <f t="shared" si="7"/>
        <v>#DIV/0!</v>
      </c>
      <c r="U17" s="210">
        <f t="shared" si="8"/>
        <v>-0.20105561076461753</v>
      </c>
      <c r="V17" s="213">
        <f t="shared" si="9"/>
        <v>0.10069218504436472</v>
      </c>
    </row>
    <row r="18" spans="1:22" ht="43.8" x14ac:dyDescent="0.3">
      <c r="A18" s="38" t="s">
        <v>185</v>
      </c>
      <c r="B18" s="39" t="s">
        <v>186</v>
      </c>
      <c r="C18" s="144">
        <f>'Gastos - Entidades y Sectores'!E89</f>
        <v>1123506709675.896</v>
      </c>
      <c r="D18" s="171">
        <f>'Gastos - Entidades y Sectores'!F89</f>
        <v>16264934805.756001</v>
      </c>
      <c r="E18" s="171">
        <f>'Gastos - Entidades y Sectores'!G89</f>
        <v>1610735494216.2119</v>
      </c>
      <c r="F18" s="173">
        <f>'Gastos - Entidades y Sectores'!H89</f>
        <v>2750507138697.8647</v>
      </c>
      <c r="G18" s="142">
        <f>'Gastos - Entidades y Sectores'!I89</f>
        <v>779314866003</v>
      </c>
      <c r="H18" s="143">
        <f>'Gastos - Entidades y Sectores'!J89</f>
        <v>0</v>
      </c>
      <c r="I18" s="143">
        <f>'Gastos - Entidades y Sectores'!K89</f>
        <v>3066288991473</v>
      </c>
      <c r="J18" s="183">
        <f>'Gastos - Entidades y Sectores'!L89</f>
        <v>3845603857476</v>
      </c>
      <c r="K18" s="144">
        <f>'Gastos - Entidades y Sectores'!M89</f>
        <v>779151903921</v>
      </c>
      <c r="L18" s="171">
        <f>'Gastos - Entidades y Sectores'!N89</f>
        <v>0</v>
      </c>
      <c r="M18" s="171">
        <f>'Gastos - Entidades y Sectores'!O89</f>
        <v>3210196308555</v>
      </c>
      <c r="N18" s="202">
        <f>'Gastos - Entidades y Sectores'!P89</f>
        <v>3989348212476</v>
      </c>
      <c r="O18" s="195">
        <f t="shared" si="2"/>
        <v>-344354805754.896</v>
      </c>
      <c r="P18" s="196">
        <f t="shared" si="3"/>
        <v>-16264934805.756001</v>
      </c>
      <c r="Q18" s="196">
        <f t="shared" si="4"/>
        <v>1599460814338.7881</v>
      </c>
      <c r="R18" s="192">
        <f t="shared" si="5"/>
        <v>1238841073778.1353</v>
      </c>
      <c r="S18" s="209">
        <f t="shared" si="6"/>
        <v>-0.30649999932286465</v>
      </c>
      <c r="T18" s="210">
        <f t="shared" si="7"/>
        <v>-1</v>
      </c>
      <c r="U18" s="210">
        <f t="shared" si="8"/>
        <v>0.99300029091187936</v>
      </c>
      <c r="V18" s="213">
        <f t="shared" si="9"/>
        <v>0.45040460224532364</v>
      </c>
    </row>
    <row r="19" spans="1:22" x14ac:dyDescent="0.3">
      <c r="A19" s="38" t="s">
        <v>199</v>
      </c>
      <c r="B19" s="39" t="s">
        <v>200</v>
      </c>
      <c r="C19" s="144">
        <f>'Gastos - Entidades y Sectores'!E96</f>
        <v>1769671248959.7961</v>
      </c>
      <c r="D19" s="171">
        <f>'Gastos - Entidades y Sectores'!F96</f>
        <v>3660696285645.6724</v>
      </c>
      <c r="E19" s="171">
        <f>'Gastos - Entidades y Sectores'!G96</f>
        <v>12300004604828.305</v>
      </c>
      <c r="F19" s="173">
        <f>'Gastos - Entidades y Sectores'!H96</f>
        <v>17730372139433.773</v>
      </c>
      <c r="G19" s="142">
        <f>'Gastos - Entidades y Sectores'!I96</f>
        <v>1585866440957</v>
      </c>
      <c r="H19" s="143">
        <f>'Gastos - Entidades y Sectores'!J96</f>
        <v>1544584605135</v>
      </c>
      <c r="I19" s="143">
        <f>'Gastos - Entidades y Sectores'!K96</f>
        <v>13856924965558</v>
      </c>
      <c r="J19" s="183">
        <f>'Gastos - Entidades y Sectores'!L96</f>
        <v>16987376011650</v>
      </c>
      <c r="K19" s="144">
        <f>'Gastos - Entidades y Sectores'!M96</f>
        <v>1575264564943</v>
      </c>
      <c r="L19" s="171">
        <f>'Gastos - Entidades y Sectores'!N96</f>
        <v>1545186481149</v>
      </c>
      <c r="M19" s="171">
        <f>'Gastos - Entidades y Sectores'!O96</f>
        <v>13962924965558</v>
      </c>
      <c r="N19" s="202">
        <f>'Gastos - Entidades y Sectores'!P96</f>
        <v>17083376011650</v>
      </c>
      <c r="O19" s="195">
        <f t="shared" si="2"/>
        <v>-194406684016.79614</v>
      </c>
      <c r="P19" s="196">
        <f t="shared" si="3"/>
        <v>-2115509804496.6724</v>
      </c>
      <c r="Q19" s="196">
        <f t="shared" si="4"/>
        <v>1662920360729.6953</v>
      </c>
      <c r="R19" s="192">
        <f t="shared" si="5"/>
        <v>-646996127783.77344</v>
      </c>
      <c r="S19" s="209">
        <f t="shared" si="6"/>
        <v>-0.10985468862144165</v>
      </c>
      <c r="T19" s="210">
        <f t="shared" si="7"/>
        <v>-0.57789820280693938</v>
      </c>
      <c r="U19" s="210">
        <f t="shared" si="8"/>
        <v>0.13519672668064886</v>
      </c>
      <c r="V19" s="213">
        <f t="shared" si="9"/>
        <v>-3.6490837456524816E-2</v>
      </c>
    </row>
    <row r="20" spans="1:22" x14ac:dyDescent="0.3">
      <c r="A20" s="38" t="s">
        <v>217</v>
      </c>
      <c r="B20" s="39" t="s">
        <v>218</v>
      </c>
      <c r="C20" s="144">
        <f>'Gastos - Entidades y Sectores'!E105</f>
        <v>3702082014908.0039</v>
      </c>
      <c r="D20" s="171">
        <f>'Gastos - Entidades y Sectores'!F105</f>
        <v>18749872160.292</v>
      </c>
      <c r="E20" s="171">
        <f>'Gastos - Entidades y Sectores'!G105</f>
        <v>635127820006.67993</v>
      </c>
      <c r="F20" s="173">
        <f>'Gastos - Entidades y Sectores'!H105</f>
        <v>4355959707074.9761</v>
      </c>
      <c r="G20" s="142">
        <f>'Gastos - Entidades y Sectores'!I105</f>
        <v>3743474000000</v>
      </c>
      <c r="H20" s="143">
        <f>'Gastos - Entidades y Sectores'!J105</f>
        <v>0</v>
      </c>
      <c r="I20" s="143">
        <f>'Gastos - Entidades y Sectores'!K105</f>
        <v>552161660645</v>
      </c>
      <c r="J20" s="183">
        <f>'Gastos - Entidades y Sectores'!L105</f>
        <v>4295635660645</v>
      </c>
      <c r="K20" s="144">
        <f>'Gastos - Entidades y Sectores'!M105</f>
        <v>3743474000000</v>
      </c>
      <c r="L20" s="171">
        <f>'Gastos - Entidades y Sectores'!N105</f>
        <v>0</v>
      </c>
      <c r="M20" s="171">
        <f>'Gastos - Entidades y Sectores'!O105</f>
        <v>552161660645</v>
      </c>
      <c r="N20" s="202">
        <f>'Gastos - Entidades y Sectores'!P105</f>
        <v>4295635660645</v>
      </c>
      <c r="O20" s="195">
        <f t="shared" si="2"/>
        <v>41391985091.996094</v>
      </c>
      <c r="P20" s="196">
        <f t="shared" si="3"/>
        <v>-18749872160.292</v>
      </c>
      <c r="Q20" s="196">
        <f t="shared" si="4"/>
        <v>-82966159361.679932</v>
      </c>
      <c r="R20" s="192">
        <f t="shared" si="5"/>
        <v>-60324046429.976074</v>
      </c>
      <c r="S20" s="209">
        <f t="shared" si="6"/>
        <v>1.1180731524940146E-2</v>
      </c>
      <c r="T20" s="210">
        <f t="shared" si="7"/>
        <v>-1</v>
      </c>
      <c r="U20" s="210">
        <f t="shared" si="8"/>
        <v>-0.13062907457085937</v>
      </c>
      <c r="V20" s="213">
        <f t="shared" si="9"/>
        <v>-1.3848623606870669E-2</v>
      </c>
    </row>
    <row r="21" spans="1:22" x14ac:dyDescent="0.3">
      <c r="A21" s="38" t="s">
        <v>229</v>
      </c>
      <c r="B21" s="39" t="s">
        <v>230</v>
      </c>
      <c r="C21" s="144">
        <f>'Gastos - Entidades y Sectores'!E111</f>
        <v>6571014450000.001</v>
      </c>
      <c r="D21" s="171">
        <f>'Gastos - Entidades y Sectores'!F111</f>
        <v>327449014415.79602</v>
      </c>
      <c r="E21" s="171">
        <f>'Gastos - Entidades y Sectores'!G111</f>
        <v>793785556200</v>
      </c>
      <c r="F21" s="173">
        <f>'Gastos - Entidades y Sectores'!H111</f>
        <v>7692249020615.7969</v>
      </c>
      <c r="G21" s="142">
        <f>'Gastos - Entidades y Sectores'!I111</f>
        <v>8048691500000</v>
      </c>
      <c r="H21" s="143">
        <f>'Gastos - Entidades y Sectores'!J111</f>
        <v>17695578136</v>
      </c>
      <c r="I21" s="143">
        <f>'Gastos - Entidades y Sectores'!K111</f>
        <v>905643367971</v>
      </c>
      <c r="J21" s="183">
        <f>'Gastos - Entidades y Sectores'!L111</f>
        <v>8972030446107</v>
      </c>
      <c r="K21" s="144">
        <f>'Gastos - Entidades y Sectores'!M111</f>
        <v>8048691500000</v>
      </c>
      <c r="L21" s="171">
        <f>'Gastos - Entidades y Sectores'!N111</f>
        <v>17695578136</v>
      </c>
      <c r="M21" s="171">
        <f>'Gastos - Entidades y Sectores'!O111</f>
        <v>1148691817886</v>
      </c>
      <c r="N21" s="202">
        <f>'Gastos - Entidades y Sectores'!P111</f>
        <v>9215078896022</v>
      </c>
      <c r="O21" s="195">
        <f t="shared" si="2"/>
        <v>1477677049999.999</v>
      </c>
      <c r="P21" s="196">
        <f t="shared" si="3"/>
        <v>-309753436279.79602</v>
      </c>
      <c r="Q21" s="196">
        <f t="shared" si="4"/>
        <v>354906261686</v>
      </c>
      <c r="R21" s="192">
        <f t="shared" si="5"/>
        <v>1522829875406.2031</v>
      </c>
      <c r="S21" s="209">
        <f t="shared" si="6"/>
        <v>0.22487807038683338</v>
      </c>
      <c r="T21" s="210">
        <f t="shared" si="7"/>
        <v>-0.94595928722652955</v>
      </c>
      <c r="U21" s="210">
        <f t="shared" si="8"/>
        <v>0.4471059707674736</v>
      </c>
      <c r="V21" s="213">
        <f t="shared" si="9"/>
        <v>0.19796939377871237</v>
      </c>
    </row>
    <row r="22" spans="1:22" x14ac:dyDescent="0.3">
      <c r="A22" s="38" t="s">
        <v>233</v>
      </c>
      <c r="B22" s="39" t="s">
        <v>234</v>
      </c>
      <c r="C22" s="144">
        <f>'Gastos - Entidades y Sectores'!E113</f>
        <v>2362424023610.1963</v>
      </c>
      <c r="D22" s="171">
        <f>'Gastos - Entidades y Sectores'!F113</f>
        <v>1387505734.5240002</v>
      </c>
      <c r="E22" s="171">
        <f>'Gastos - Entidades y Sectores'!G113</f>
        <v>213338892419.01602</v>
      </c>
      <c r="F22" s="173">
        <f>'Gastos - Entidades y Sectores'!H113</f>
        <v>2577150421763.7363</v>
      </c>
      <c r="G22" s="142">
        <f>'Gastos - Entidades y Sectores'!I113</f>
        <v>1349344072247</v>
      </c>
      <c r="H22" s="143">
        <f>'Gastos - Entidades y Sectores'!J113</f>
        <v>0</v>
      </c>
      <c r="I22" s="143">
        <f>'Gastos - Entidades y Sectores'!K113</f>
        <v>310408411808</v>
      </c>
      <c r="J22" s="183">
        <f>'Gastos - Entidades y Sectores'!L113</f>
        <v>1659752484055</v>
      </c>
      <c r="K22" s="144">
        <f>'Gastos - Entidades y Sectores'!M113</f>
        <v>1349344072247</v>
      </c>
      <c r="L22" s="171">
        <f>'Gastos - Entidades y Sectores'!N113</f>
        <v>0</v>
      </c>
      <c r="M22" s="171">
        <f>'Gastos - Entidades y Sectores'!O113</f>
        <v>310408411808</v>
      </c>
      <c r="N22" s="202">
        <f>'Gastos - Entidades y Sectores'!P113</f>
        <v>1659752484055</v>
      </c>
      <c r="O22" s="195">
        <f t="shared" si="2"/>
        <v>-1013079951363.1963</v>
      </c>
      <c r="P22" s="196">
        <f t="shared" si="3"/>
        <v>-1387505734.5240002</v>
      </c>
      <c r="Q22" s="196">
        <f t="shared" si="4"/>
        <v>97069519388.983978</v>
      </c>
      <c r="R22" s="192">
        <f t="shared" si="5"/>
        <v>-917397937708.73633</v>
      </c>
      <c r="S22" s="209">
        <f t="shared" si="6"/>
        <v>-0.42883070153300984</v>
      </c>
      <c r="T22" s="210">
        <f t="shared" si="7"/>
        <v>-1</v>
      </c>
      <c r="U22" s="210">
        <f t="shared" si="8"/>
        <v>0.45500151560893576</v>
      </c>
      <c r="V22" s="213">
        <f t="shared" si="9"/>
        <v>-0.35597376465161568</v>
      </c>
    </row>
    <row r="23" spans="1:22" s="180" customFormat="1" x14ac:dyDescent="0.3">
      <c r="A23" s="177" t="s">
        <v>243</v>
      </c>
      <c r="B23" s="178" t="s">
        <v>244</v>
      </c>
      <c r="C23" s="140">
        <f>'Gastos - Entidades y Sectores'!E118</f>
        <v>5393319313200</v>
      </c>
      <c r="D23" s="141">
        <f>'Gastos - Entidades y Sectores'!F118</f>
        <v>650985790914.73206</v>
      </c>
      <c r="E23" s="141">
        <f>'Gastos - Entidades y Sectores'!G118</f>
        <v>261343305503.28003</v>
      </c>
      <c r="F23" s="179">
        <f>'Gastos - Entidades y Sectores'!H118</f>
        <v>6305648409618.0137</v>
      </c>
      <c r="G23" s="145">
        <f>'Gastos - Entidades y Sectores'!I118</f>
        <v>6049100963000</v>
      </c>
      <c r="H23" s="146">
        <f>'Gastos - Entidades y Sectores'!J118</f>
        <v>173977914661</v>
      </c>
      <c r="I23" s="146">
        <f>'Gastos - Entidades y Sectores'!K118</f>
        <v>261086831363</v>
      </c>
      <c r="J23" s="184">
        <f>'Gastos - Entidades y Sectores'!L118</f>
        <v>6484165709024</v>
      </c>
      <c r="K23" s="140">
        <f>'Gastos - Entidades y Sectores'!M118</f>
        <v>6049388949000</v>
      </c>
      <c r="L23" s="141">
        <f>'Gastos - Entidades y Sectores'!N118</f>
        <v>173977914661</v>
      </c>
      <c r="M23" s="141">
        <f>'Gastos - Entidades y Sectores'!O118</f>
        <v>269936118155</v>
      </c>
      <c r="N23" s="203">
        <f>'Gastos - Entidades y Sectores'!P118</f>
        <v>6493302981816</v>
      </c>
      <c r="O23" s="200">
        <f t="shared" si="2"/>
        <v>656069635800</v>
      </c>
      <c r="P23" s="201">
        <f t="shared" si="3"/>
        <v>-477007876253.73206</v>
      </c>
      <c r="Q23" s="201">
        <f t="shared" si="4"/>
        <v>8592812651.7199707</v>
      </c>
      <c r="R23" s="215">
        <f t="shared" si="5"/>
        <v>187654572197.98633</v>
      </c>
      <c r="S23" s="216">
        <f t="shared" si="6"/>
        <v>0.12164487168306315</v>
      </c>
      <c r="T23" s="217">
        <f t="shared" si="7"/>
        <v>-0.73274698604936506</v>
      </c>
      <c r="U23" s="217">
        <f t="shared" si="8"/>
        <v>3.2879406017967128E-2</v>
      </c>
      <c r="V23" s="218">
        <f t="shared" si="9"/>
        <v>2.9759758237036582E-2</v>
      </c>
    </row>
    <row r="24" spans="1:22" ht="29.4" x14ac:dyDescent="0.3">
      <c r="A24" s="38">
        <v>32</v>
      </c>
      <c r="B24" s="39" t="s">
        <v>251</v>
      </c>
      <c r="C24" s="144">
        <f>'Gastos - Entidades y Sectores'!E122</f>
        <v>554151382256.47205</v>
      </c>
      <c r="D24" s="171">
        <f>'Gastos - Entidades y Sectores'!F122</f>
        <v>30421513266.144009</v>
      </c>
      <c r="E24" s="171">
        <f>'Gastos - Entidades y Sectores'!G122</f>
        <v>1611511817511.9604</v>
      </c>
      <c r="F24" s="173">
        <f>'Gastos - Entidades y Sectores'!H122</f>
        <v>2196084713034.5764</v>
      </c>
      <c r="G24" s="142">
        <f>'Gastos - Entidades y Sectores'!I122</f>
        <v>575956140918</v>
      </c>
      <c r="H24" s="143">
        <f>'Gastos - Entidades y Sectores'!J122</f>
        <v>0</v>
      </c>
      <c r="I24" s="143">
        <f>'Gastos - Entidades y Sectores'!K122</f>
        <v>1518295279900</v>
      </c>
      <c r="J24" s="183">
        <f>'Gastos - Entidades y Sectores'!L122</f>
        <v>2094251420818</v>
      </c>
      <c r="K24" s="144">
        <f>'Gastos - Entidades y Sectores'!M122</f>
        <v>574916894000</v>
      </c>
      <c r="L24" s="171">
        <f>'Gastos - Entidades y Sectores'!N122</f>
        <v>0</v>
      </c>
      <c r="M24" s="171">
        <f>'Gastos - Entidades y Sectores'!O122</f>
        <v>1463660715310</v>
      </c>
      <c r="N24" s="202">
        <f>'Gastos - Entidades y Sectores'!P122</f>
        <v>2038577609310</v>
      </c>
      <c r="O24" s="195">
        <f t="shared" si="2"/>
        <v>20765511743.527954</v>
      </c>
      <c r="P24" s="196">
        <f t="shared" si="3"/>
        <v>-30421513266.144009</v>
      </c>
      <c r="Q24" s="196">
        <f t="shared" si="4"/>
        <v>-147851102201.96045</v>
      </c>
      <c r="R24" s="192">
        <f t="shared" si="5"/>
        <v>-157507103724.57642</v>
      </c>
      <c r="S24" s="209">
        <f t="shared" si="6"/>
        <v>3.747263366730591E-2</v>
      </c>
      <c r="T24" s="210">
        <f t="shared" si="7"/>
        <v>-1</v>
      </c>
      <c r="U24" s="210">
        <f t="shared" si="8"/>
        <v>-9.1746830892143416E-2</v>
      </c>
      <c r="V24" s="213">
        <f t="shared" si="9"/>
        <v>-7.1721779578771905E-2</v>
      </c>
    </row>
    <row r="25" spans="1:22" ht="29.4" x14ac:dyDescent="0.3">
      <c r="A25" s="38" t="s">
        <v>318</v>
      </c>
      <c r="B25" s="39" t="s">
        <v>319</v>
      </c>
      <c r="C25" s="144">
        <f>'Gastos - Entidades y Sectores'!E156</f>
        <v>324249879166.66797</v>
      </c>
      <c r="D25" s="171">
        <f>'Gastos - Entidades y Sectores'!F156</f>
        <v>0</v>
      </c>
      <c r="E25" s="171">
        <f>'Gastos - Entidades y Sectores'!G156</f>
        <v>551071719592.21204</v>
      </c>
      <c r="F25" s="173">
        <f>'Gastos - Entidades y Sectores'!H156</f>
        <v>875321598758.88</v>
      </c>
      <c r="G25" s="142">
        <f>'Gastos - Entidades y Sectores'!I156</f>
        <v>199654399560</v>
      </c>
      <c r="H25" s="143">
        <f>'Gastos - Entidades y Sectores'!J156</f>
        <v>0</v>
      </c>
      <c r="I25" s="143">
        <f>'Gastos - Entidades y Sectores'!K156</f>
        <v>147224028562</v>
      </c>
      <c r="J25" s="183">
        <f>'Gastos - Entidades y Sectores'!L156</f>
        <v>346878428122</v>
      </c>
      <c r="K25" s="144">
        <f>'Gastos - Entidades y Sectores'!M156</f>
        <v>437997381934</v>
      </c>
      <c r="L25" s="171">
        <f>'Gastos - Entidades y Sectores'!N156</f>
        <v>0</v>
      </c>
      <c r="M25" s="171">
        <f>'Gastos - Entidades y Sectores'!O156</f>
        <v>1028921580765</v>
      </c>
      <c r="N25" s="202">
        <f>'Gastos - Entidades y Sectores'!P156</f>
        <v>1466918962699</v>
      </c>
      <c r="O25" s="195">
        <f t="shared" si="2"/>
        <v>113747502767.33203</v>
      </c>
      <c r="P25" s="196">
        <f t="shared" si="3"/>
        <v>0</v>
      </c>
      <c r="Q25" s="196">
        <f t="shared" si="4"/>
        <v>477849861172.78796</v>
      </c>
      <c r="R25" s="192">
        <f t="shared" si="5"/>
        <v>591597363940.12</v>
      </c>
      <c r="S25" s="209">
        <f t="shared" si="6"/>
        <v>0.35080198968667786</v>
      </c>
      <c r="T25" s="210" t="e">
        <f t="shared" si="7"/>
        <v>#DIV/0!</v>
      </c>
      <c r="U25" s="210">
        <f t="shared" si="8"/>
        <v>0.86712825968712837</v>
      </c>
      <c r="V25" s="213">
        <f t="shared" si="9"/>
        <v>0.67586286546447272</v>
      </c>
    </row>
    <row r="26" spans="1:22" ht="29.4" x14ac:dyDescent="0.3">
      <c r="A26" s="38" t="s">
        <v>328</v>
      </c>
      <c r="B26" s="39" t="s">
        <v>329</v>
      </c>
      <c r="C26" s="144">
        <f>'Gastos - Entidades y Sectores'!E161</f>
        <v>826118294531.71204</v>
      </c>
      <c r="D26" s="171">
        <f>'Gastos - Entidades y Sectores'!F161</f>
        <v>3615553339.9440002</v>
      </c>
      <c r="E26" s="171">
        <f>'Gastos - Entidades y Sectores'!G161</f>
        <v>709378587744.37195</v>
      </c>
      <c r="F26" s="173">
        <f>'Gastos - Entidades y Sectores'!H161</f>
        <v>1539112435616.0281</v>
      </c>
      <c r="G26" s="142">
        <f>'Gastos - Entidades y Sectores'!I161</f>
        <v>1060931812110</v>
      </c>
      <c r="H26" s="143">
        <f>'Gastos - Entidades y Sectores'!J161</f>
        <v>0</v>
      </c>
      <c r="I26" s="143">
        <f>'Gastos - Entidades y Sectores'!K161</f>
        <v>400215758847</v>
      </c>
      <c r="J26" s="183">
        <f>'Gastos - Entidades y Sectores'!L161</f>
        <v>1461147570957</v>
      </c>
      <c r="K26" s="144">
        <f>'Gastos - Entidades y Sectores'!M161</f>
        <v>1114931812110</v>
      </c>
      <c r="L26" s="171">
        <f>'Gastos - Entidades y Sectores'!N161</f>
        <v>0</v>
      </c>
      <c r="M26" s="171">
        <f>'Gastos - Entidades y Sectores'!O161</f>
        <v>386215758847</v>
      </c>
      <c r="N26" s="202">
        <f>'Gastos - Entidades y Sectores'!P161</f>
        <v>1501147570957</v>
      </c>
      <c r="O26" s="195">
        <f t="shared" si="2"/>
        <v>288813517578.28796</v>
      </c>
      <c r="P26" s="196">
        <f t="shared" si="3"/>
        <v>-3615553339.9440002</v>
      </c>
      <c r="Q26" s="196">
        <f t="shared" si="4"/>
        <v>-323162828897.37195</v>
      </c>
      <c r="R26" s="192">
        <f t="shared" si="5"/>
        <v>-37964864659.028076</v>
      </c>
      <c r="S26" s="209">
        <f t="shared" si="6"/>
        <v>0.34960310102078407</v>
      </c>
      <c r="T26" s="210">
        <f t="shared" si="7"/>
        <v>-1</v>
      </c>
      <c r="U26" s="210">
        <f t="shared" si="8"/>
        <v>-0.45555763097521806</v>
      </c>
      <c r="V26" s="213">
        <f t="shared" si="9"/>
        <v>-2.4666725952241841E-2</v>
      </c>
    </row>
    <row r="27" spans="1:22" x14ac:dyDescent="0.3">
      <c r="A27" s="38" t="s">
        <v>340</v>
      </c>
      <c r="B27" s="39" t="s">
        <v>341</v>
      </c>
      <c r="C27" s="144">
        <f>'Gastos - Entidades y Sectores'!E167</f>
        <v>36876168036708</v>
      </c>
      <c r="D27" s="171">
        <f>'Gastos - Entidades y Sectores'!F167</f>
        <v>1995745689.7560003</v>
      </c>
      <c r="E27" s="171">
        <f>'Gastos - Entidades y Sectores'!G167</f>
        <v>5591589397758</v>
      </c>
      <c r="F27" s="173">
        <f>'Gastos - Entidades y Sectores'!H167</f>
        <v>42469753180155.758</v>
      </c>
      <c r="G27" s="142">
        <f>'Gastos - Entidades y Sectores'!I167</f>
        <v>39534594350000</v>
      </c>
      <c r="H27" s="143">
        <f>'Gastos - Entidades y Sectores'!J167</f>
        <v>0</v>
      </c>
      <c r="I27" s="143">
        <f>'Gastos - Entidades y Sectores'!K167</f>
        <v>5876878602781</v>
      </c>
      <c r="J27" s="183">
        <f>'Gastos - Entidades y Sectores'!L167</f>
        <v>45411472952781</v>
      </c>
      <c r="K27" s="144">
        <f>'Gastos - Entidades y Sectores'!M167</f>
        <v>38469594350000</v>
      </c>
      <c r="L27" s="171">
        <f>'Gastos - Entidades y Sectores'!N167</f>
        <v>0</v>
      </c>
      <c r="M27" s="171">
        <f>'Gastos - Entidades y Sectores'!O167</f>
        <v>5876878602781</v>
      </c>
      <c r="N27" s="202">
        <f>'Gastos - Entidades y Sectores'!P167</f>
        <v>44346472952781</v>
      </c>
      <c r="O27" s="195">
        <f t="shared" si="2"/>
        <v>1593426313292</v>
      </c>
      <c r="P27" s="196">
        <f t="shared" si="3"/>
        <v>-1995745689.7560003</v>
      </c>
      <c r="Q27" s="196">
        <f t="shared" si="4"/>
        <v>285289205023</v>
      </c>
      <c r="R27" s="192">
        <f t="shared" si="5"/>
        <v>1876719772625.2422</v>
      </c>
      <c r="S27" s="209">
        <f t="shared" si="6"/>
        <v>4.321019233087986E-2</v>
      </c>
      <c r="T27" s="210">
        <f t="shared" si="7"/>
        <v>-1</v>
      </c>
      <c r="U27" s="210">
        <f t="shared" si="8"/>
        <v>5.1021129186880065E-2</v>
      </c>
      <c r="V27" s="213">
        <f t="shared" si="9"/>
        <v>4.4189561560771029E-2</v>
      </c>
    </row>
    <row r="28" spans="1:22" x14ac:dyDescent="0.3">
      <c r="A28" s="38" t="s">
        <v>349</v>
      </c>
      <c r="B28" s="39" t="s">
        <v>350</v>
      </c>
      <c r="C28" s="144">
        <f>'Gastos - Entidades y Sectores'!E172</f>
        <v>2858362346112</v>
      </c>
      <c r="D28" s="171">
        <f>'Gastos - Entidades y Sectores'!F172</f>
        <v>18080962332.888</v>
      </c>
      <c r="E28" s="171">
        <f>'Gastos - Entidades y Sectores'!G172</f>
        <v>507700158049.81207</v>
      </c>
      <c r="F28" s="173">
        <f>'Gastos - Entidades y Sectores'!H172</f>
        <v>3384143466494.7002</v>
      </c>
      <c r="G28" s="142">
        <f>'Gastos - Entidades y Sectores'!I172</f>
        <v>3064318391000</v>
      </c>
      <c r="H28" s="143">
        <f>'Gastos - Entidades y Sectores'!J172</f>
        <v>3610711702</v>
      </c>
      <c r="I28" s="143">
        <f>'Gastos - Entidades y Sectores'!K172</f>
        <v>630653506761</v>
      </c>
      <c r="J28" s="183">
        <f>'Gastos - Entidades y Sectores'!L172</f>
        <v>3698582609463</v>
      </c>
      <c r="K28" s="144">
        <f>'Gastos - Entidades y Sectores'!M172</f>
        <v>3245408600000</v>
      </c>
      <c r="L28" s="171">
        <f>'Gastos - Entidades y Sectores'!N172</f>
        <v>3610711702</v>
      </c>
      <c r="M28" s="171">
        <f>'Gastos - Entidades y Sectores'!O172</f>
        <v>671407754269</v>
      </c>
      <c r="N28" s="202">
        <f>'Gastos - Entidades y Sectores'!P172</f>
        <v>3920427065971</v>
      </c>
      <c r="O28" s="195">
        <f t="shared" si="2"/>
        <v>387046253888</v>
      </c>
      <c r="P28" s="196">
        <f t="shared" si="3"/>
        <v>-14470250630.888</v>
      </c>
      <c r="Q28" s="196">
        <f t="shared" si="4"/>
        <v>163707596219.18793</v>
      </c>
      <c r="R28" s="192">
        <f t="shared" si="5"/>
        <v>536283599476.2998</v>
      </c>
      <c r="S28" s="209">
        <f t="shared" si="6"/>
        <v>0.13540839369594537</v>
      </c>
      <c r="T28" s="210">
        <f t="shared" si="7"/>
        <v>-0.80030312349955124</v>
      </c>
      <c r="U28" s="210">
        <f t="shared" si="8"/>
        <v>0.32244937021100162</v>
      </c>
      <c r="V28" s="213">
        <f t="shared" si="9"/>
        <v>0.15846952257960356</v>
      </c>
    </row>
    <row r="29" spans="1:22" s="180" customFormat="1" ht="29.4" x14ac:dyDescent="0.3">
      <c r="A29" s="177" t="s">
        <v>361</v>
      </c>
      <c r="B29" s="178" t="s">
        <v>362</v>
      </c>
      <c r="C29" s="140">
        <f>'Gastos - Entidades y Sectores'!E178</f>
        <v>29729696724.000004</v>
      </c>
      <c r="D29" s="141">
        <f>'Gastos - Entidades y Sectores'!F178</f>
        <v>135733434.56400001</v>
      </c>
      <c r="E29" s="141">
        <f>'Gastos - Entidades y Sectores'!G178</f>
        <v>499711528619.94006</v>
      </c>
      <c r="F29" s="179">
        <f>'Gastos - Entidades y Sectores'!H178</f>
        <v>529576958778.50403</v>
      </c>
      <c r="G29" s="145">
        <f>'Gastos - Entidades y Sectores'!I178</f>
        <v>30401222000</v>
      </c>
      <c r="H29" s="146">
        <f>'Gastos - Entidades y Sectores'!J178</f>
        <v>0</v>
      </c>
      <c r="I29" s="146">
        <f>'Gastos - Entidades y Sectores'!K178</f>
        <v>367474229073</v>
      </c>
      <c r="J29" s="184">
        <f>'Gastos - Entidades y Sectores'!L178</f>
        <v>397875451073</v>
      </c>
      <c r="K29" s="140">
        <f>'Gastos - Entidades y Sectores'!M178</f>
        <v>30401222000</v>
      </c>
      <c r="L29" s="141">
        <f>'Gastos - Entidades y Sectores'!N178</f>
        <v>0</v>
      </c>
      <c r="M29" s="141">
        <f>'Gastos - Entidades y Sectores'!O178</f>
        <v>367474229073</v>
      </c>
      <c r="N29" s="203">
        <f>'Gastos - Entidades y Sectores'!P178</f>
        <v>397875451073</v>
      </c>
      <c r="O29" s="200">
        <f t="shared" si="2"/>
        <v>671525275.99999619</v>
      </c>
      <c r="P29" s="201">
        <f t="shared" si="3"/>
        <v>-135733434.56400001</v>
      </c>
      <c r="Q29" s="201">
        <f t="shared" si="4"/>
        <v>-132237299546.94006</v>
      </c>
      <c r="R29" s="215">
        <f t="shared" si="5"/>
        <v>-131701507705.50403</v>
      </c>
      <c r="S29" s="216">
        <f t="shared" si="6"/>
        <v>2.2587693451238344E-2</v>
      </c>
      <c r="T29" s="217">
        <f t="shared" si="7"/>
        <v>-1</v>
      </c>
      <c r="U29" s="217">
        <f t="shared" si="8"/>
        <v>-0.26462727388367757</v>
      </c>
      <c r="V29" s="218">
        <f t="shared" si="9"/>
        <v>-0.24869191440896565</v>
      </c>
    </row>
    <row r="30" spans="1:22" ht="29.4" x14ac:dyDescent="0.3">
      <c r="A30" s="38" t="s">
        <v>365</v>
      </c>
      <c r="B30" s="39" t="s">
        <v>366</v>
      </c>
      <c r="C30" s="144">
        <f>'Gastos - Entidades y Sectores'!E180</f>
        <v>3212625589515.8882</v>
      </c>
      <c r="D30" s="171">
        <f>'Gastos - Entidades y Sectores'!F180</f>
        <v>2230611893.3280001</v>
      </c>
      <c r="E30" s="171">
        <f>'Gastos - Entidades y Sectores'!G180</f>
        <v>5447349450746.1123</v>
      </c>
      <c r="F30" s="173">
        <f>'Gastos - Entidades y Sectores'!H180</f>
        <v>8662205652155.3281</v>
      </c>
      <c r="G30" s="142">
        <f>'Gastos - Entidades y Sectores'!I180</f>
        <v>3792038903562</v>
      </c>
      <c r="H30" s="143">
        <f>'Gastos - Entidades y Sectores'!J180</f>
        <v>0</v>
      </c>
      <c r="I30" s="143">
        <f>'Gastos - Entidades y Sectores'!K180</f>
        <v>5988803438387</v>
      </c>
      <c r="J30" s="183">
        <f>'Gastos - Entidades y Sectores'!L180</f>
        <v>9780842341949</v>
      </c>
      <c r="K30" s="144">
        <f>'Gastos - Entidades y Sectores'!M180</f>
        <v>3774838903562</v>
      </c>
      <c r="L30" s="171">
        <f>'Gastos - Entidades y Sectores'!N180</f>
        <v>0</v>
      </c>
      <c r="M30" s="171">
        <f>'Gastos - Entidades y Sectores'!O180</f>
        <v>5988803438387</v>
      </c>
      <c r="N30" s="202">
        <f>'Gastos - Entidades y Sectores'!P180</f>
        <v>9763642341949</v>
      </c>
      <c r="O30" s="195">
        <f t="shared" si="2"/>
        <v>562213314046.11182</v>
      </c>
      <c r="P30" s="196">
        <f t="shared" si="3"/>
        <v>-2230611893.3280001</v>
      </c>
      <c r="Q30" s="196">
        <f t="shared" si="4"/>
        <v>541453987640.8877</v>
      </c>
      <c r="R30" s="192">
        <f t="shared" si="5"/>
        <v>1101436689793.6719</v>
      </c>
      <c r="S30" s="209">
        <f t="shared" si="6"/>
        <v>0.17500119400182945</v>
      </c>
      <c r="T30" s="210">
        <f t="shared" si="7"/>
        <v>-1</v>
      </c>
      <c r="U30" s="210">
        <f t="shared" si="8"/>
        <v>9.9397696537850244E-2</v>
      </c>
      <c r="V30" s="213">
        <f t="shared" si="9"/>
        <v>0.12715429926552391</v>
      </c>
    </row>
    <row r="31" spans="1:22" ht="29.4" x14ac:dyDescent="0.3">
      <c r="A31" s="38" t="s">
        <v>370</v>
      </c>
      <c r="B31" s="39" t="s">
        <v>371</v>
      </c>
      <c r="C31" s="144">
        <f>'Gastos - Entidades y Sectores'!E183</f>
        <v>1384712407676.052</v>
      </c>
      <c r="D31" s="171">
        <f>'Gastos - Entidades y Sectores'!F183</f>
        <v>4084853678.7240005</v>
      </c>
      <c r="E31" s="171">
        <f>'Gastos - Entidades y Sectores'!G183</f>
        <v>8957697092871.0742</v>
      </c>
      <c r="F31" s="173">
        <f>'Gastos - Entidades y Sectores'!H183</f>
        <v>10346494354225.848</v>
      </c>
      <c r="G31" s="142">
        <f>'Gastos - Entidades y Sectores'!I183</f>
        <v>2242584497549</v>
      </c>
      <c r="H31" s="143">
        <f>'Gastos - Entidades y Sectores'!J183</f>
        <v>0</v>
      </c>
      <c r="I31" s="143">
        <f>'Gastos - Entidades y Sectores'!K183</f>
        <v>12885371963742</v>
      </c>
      <c r="J31" s="183">
        <f>'Gastos - Entidades y Sectores'!L183</f>
        <v>15127956461291</v>
      </c>
      <c r="K31" s="144">
        <f>'Gastos - Entidades y Sectores'!M183</f>
        <v>2242584497549</v>
      </c>
      <c r="L31" s="171">
        <f>'Gastos - Entidades y Sectores'!N183</f>
        <v>0</v>
      </c>
      <c r="M31" s="171">
        <f>'Gastos - Entidades y Sectores'!O183</f>
        <v>12935371963742</v>
      </c>
      <c r="N31" s="202">
        <f>'Gastos - Entidades y Sectores'!P183</f>
        <v>15177956461291</v>
      </c>
      <c r="O31" s="195">
        <f t="shared" si="2"/>
        <v>857872089872.948</v>
      </c>
      <c r="P31" s="196">
        <f t="shared" si="3"/>
        <v>-4084853678.7240005</v>
      </c>
      <c r="Q31" s="196">
        <f t="shared" si="4"/>
        <v>3977674870870.9258</v>
      </c>
      <c r="R31" s="192">
        <f t="shared" si="5"/>
        <v>4831462107065.1523</v>
      </c>
      <c r="S31" s="209">
        <f t="shared" si="6"/>
        <v>0.619530875232573</v>
      </c>
      <c r="T31" s="210">
        <f t="shared" si="7"/>
        <v>-1</v>
      </c>
      <c r="U31" s="210">
        <f t="shared" si="8"/>
        <v>0.44405105794842425</v>
      </c>
      <c r="V31" s="213">
        <f t="shared" si="9"/>
        <v>0.46696609901418684</v>
      </c>
    </row>
    <row r="32" spans="1:22" x14ac:dyDescent="0.3">
      <c r="A32" s="38" t="s">
        <v>378</v>
      </c>
      <c r="B32" s="39" t="s">
        <v>379</v>
      </c>
      <c r="C32" s="144">
        <f>'Gastos - Entidades y Sectores'!E187</f>
        <v>125355048000.00002</v>
      </c>
      <c r="D32" s="171">
        <f>'Gastos - Entidades y Sectores'!F187</f>
        <v>38878067.592</v>
      </c>
      <c r="E32" s="171">
        <f>'Gastos - Entidades y Sectores'!G187</f>
        <v>31668000000.000004</v>
      </c>
      <c r="F32" s="173">
        <f>'Gastos - Entidades y Sectores'!H187</f>
        <v>157061926067.59201</v>
      </c>
      <c r="G32" s="142">
        <f>'Gastos - Entidades y Sectores'!I187</f>
        <v>149047000000</v>
      </c>
      <c r="H32" s="143">
        <f>'Gastos - Entidades y Sectores'!J187</f>
        <v>0</v>
      </c>
      <c r="I32" s="143">
        <f>'Gastos - Entidades y Sectores'!K187</f>
        <v>36538191002</v>
      </c>
      <c r="J32" s="183">
        <f>'Gastos - Entidades y Sectores'!L187</f>
        <v>185585191002</v>
      </c>
      <c r="K32" s="144">
        <f>'Gastos - Entidades y Sectores'!M187</f>
        <v>149047000000</v>
      </c>
      <c r="L32" s="171">
        <f>'Gastos - Entidades y Sectores'!N187</f>
        <v>0</v>
      </c>
      <c r="M32" s="171">
        <f>'Gastos - Entidades y Sectores'!O187</f>
        <v>41538191002</v>
      </c>
      <c r="N32" s="202">
        <f>'Gastos - Entidades y Sectores'!P187</f>
        <v>190585191002</v>
      </c>
      <c r="O32" s="195">
        <f t="shared" si="2"/>
        <v>23691951999.999985</v>
      </c>
      <c r="P32" s="196">
        <f t="shared" si="3"/>
        <v>-38878067.592</v>
      </c>
      <c r="Q32" s="196">
        <f t="shared" si="4"/>
        <v>9870191001.9999962</v>
      </c>
      <c r="R32" s="192">
        <f t="shared" si="5"/>
        <v>33523264934.40799</v>
      </c>
      <c r="S32" s="209">
        <f t="shared" si="6"/>
        <v>0.18899878686975558</v>
      </c>
      <c r="T32" s="210">
        <f t="shared" si="7"/>
        <v>-1</v>
      </c>
      <c r="U32" s="210">
        <f t="shared" si="8"/>
        <v>0.31167711892130834</v>
      </c>
      <c r="V32" s="213">
        <f t="shared" si="9"/>
        <v>0.21343979265847768</v>
      </c>
    </row>
    <row r="33" spans="1:22" x14ac:dyDescent="0.3">
      <c r="A33" s="38" t="s">
        <v>382</v>
      </c>
      <c r="B33" s="39" t="s">
        <v>383</v>
      </c>
      <c r="C33" s="144">
        <f>'Gastos - Entidades y Sectores'!E189</f>
        <v>59752867960.968002</v>
      </c>
      <c r="D33" s="171">
        <f>'Gastos - Entidades y Sectores'!F189</f>
        <v>366781219.89600003</v>
      </c>
      <c r="E33" s="171">
        <f>'Gastos - Entidades y Sectores'!G189</f>
        <v>973746366709.11609</v>
      </c>
      <c r="F33" s="173">
        <f>'Gastos - Entidades y Sectores'!H189</f>
        <v>1033866015889.9801</v>
      </c>
      <c r="G33" s="142">
        <f>'Gastos - Entidades y Sectores'!I189</f>
        <v>61547885666</v>
      </c>
      <c r="H33" s="143">
        <f>'Gastos - Entidades y Sectores'!J189</f>
        <v>0</v>
      </c>
      <c r="I33" s="143">
        <f>'Gastos - Entidades y Sectores'!K189</f>
        <v>1300992260657</v>
      </c>
      <c r="J33" s="183">
        <f>'Gastos - Entidades y Sectores'!L189</f>
        <v>1362540146323</v>
      </c>
      <c r="K33" s="144">
        <f>'Gastos - Entidades y Sectores'!M189</f>
        <v>63347885666</v>
      </c>
      <c r="L33" s="171">
        <f>'Gastos - Entidades y Sectores'!N189</f>
        <v>0</v>
      </c>
      <c r="M33" s="171">
        <f>'Gastos - Entidades y Sectores'!O189</f>
        <v>1300992260657</v>
      </c>
      <c r="N33" s="202">
        <f>'Gastos - Entidades y Sectores'!P189</f>
        <v>1364340146323</v>
      </c>
      <c r="O33" s="195">
        <f t="shared" si="2"/>
        <v>3595017705.0319977</v>
      </c>
      <c r="P33" s="196">
        <f t="shared" si="3"/>
        <v>-366781219.89600003</v>
      </c>
      <c r="Q33" s="196">
        <f t="shared" si="4"/>
        <v>327245893947.88391</v>
      </c>
      <c r="R33" s="192">
        <f t="shared" si="5"/>
        <v>330474130433.0199</v>
      </c>
      <c r="S33" s="209">
        <f t="shared" si="6"/>
        <v>6.0164772465488126E-2</v>
      </c>
      <c r="T33" s="210">
        <f t="shared" si="7"/>
        <v>-1</v>
      </c>
      <c r="U33" s="210">
        <f t="shared" si="8"/>
        <v>0.33606892424548684</v>
      </c>
      <c r="V33" s="213">
        <f t="shared" si="9"/>
        <v>0.31964889584704914</v>
      </c>
    </row>
    <row r="34" spans="1:22" ht="43.8" x14ac:dyDescent="0.3">
      <c r="A34" s="38" t="s">
        <v>386</v>
      </c>
      <c r="B34" s="39" t="s">
        <v>387</v>
      </c>
      <c r="C34" s="144">
        <f>'Gastos - Entidades y Sectores'!E191</f>
        <v>526577627462.79602</v>
      </c>
      <c r="D34" s="171">
        <f>'Gastos - Entidades y Sectores'!F191</f>
        <v>0</v>
      </c>
      <c r="E34" s="171">
        <f>'Gastos - Entidades y Sectores'!G191</f>
        <v>271977677026.69202</v>
      </c>
      <c r="F34" s="173">
        <f>'Gastos - Entidades y Sectores'!H191</f>
        <v>798555304489.48804</v>
      </c>
      <c r="G34" s="142">
        <f>'Gastos - Entidades y Sectores'!I191</f>
        <v>598078768189</v>
      </c>
      <c r="H34" s="143">
        <f>'Gastos - Entidades y Sectores'!J191</f>
        <v>0</v>
      </c>
      <c r="I34" s="143">
        <f>'Gastos - Entidades y Sectores'!K191</f>
        <v>265794300973</v>
      </c>
      <c r="J34" s="183">
        <f>'Gastos - Entidades y Sectores'!L191</f>
        <v>863873069162</v>
      </c>
      <c r="K34" s="144">
        <f>'Gastos - Entidades y Sectores'!M191</f>
        <v>608078768189</v>
      </c>
      <c r="L34" s="171">
        <f>'Gastos - Entidades y Sectores'!N191</f>
        <v>0</v>
      </c>
      <c r="M34" s="171">
        <f>'Gastos - Entidades y Sectores'!O191</f>
        <v>265794300973</v>
      </c>
      <c r="N34" s="202">
        <f>'Gastos - Entidades y Sectores'!P191</f>
        <v>873873069162</v>
      </c>
      <c r="O34" s="195">
        <f t="shared" si="2"/>
        <v>81501140726.203979</v>
      </c>
      <c r="P34" s="196">
        <f t="shared" si="3"/>
        <v>0</v>
      </c>
      <c r="Q34" s="196">
        <f t="shared" si="4"/>
        <v>-6183376053.6920166</v>
      </c>
      <c r="R34" s="192">
        <f t="shared" si="5"/>
        <v>75317764672.511963</v>
      </c>
      <c r="S34" s="209">
        <f t="shared" si="6"/>
        <v>0.15477516794418356</v>
      </c>
      <c r="T34" s="210" t="e">
        <f t="shared" si="7"/>
        <v>#DIV/0!</v>
      </c>
      <c r="U34" s="210">
        <f t="shared" si="8"/>
        <v>-2.2734866042278812E-2</v>
      </c>
      <c r="V34" s="213">
        <f t="shared" si="9"/>
        <v>9.4317530982606312E-2</v>
      </c>
    </row>
    <row r="35" spans="1:22" s="91" customFormat="1" ht="16.2" thickBot="1" x14ac:dyDescent="0.35">
      <c r="A35" s="63">
        <v>46</v>
      </c>
      <c r="B35" s="64" t="s">
        <v>392</v>
      </c>
      <c r="C35" s="149">
        <f>'Gastos - Entidades y Sectores'!E194</f>
        <v>887492562572.61609</v>
      </c>
      <c r="D35" s="150">
        <f>'Gastos - Entidades y Sectores'!F194</f>
        <v>7525965711.2639999</v>
      </c>
      <c r="E35" s="150">
        <f>'Gastos - Entidades y Sectores'!G194</f>
        <v>9043325121508.8613</v>
      </c>
      <c r="F35" s="174">
        <f>'Gastos - Entidades y Sectores'!H194</f>
        <v>9938343649792.7402</v>
      </c>
      <c r="G35" s="149">
        <f>'Gastos - Entidades y Sectores'!I194</f>
        <v>1182431529156</v>
      </c>
      <c r="H35" s="150">
        <f>'Gastos - Entidades y Sectores'!J194</f>
        <v>0</v>
      </c>
      <c r="I35" s="150">
        <f>'Gastos - Entidades y Sectores'!K194</f>
        <v>10071982499904</v>
      </c>
      <c r="J35" s="174">
        <f>'Gastos - Entidades y Sectores'!L194</f>
        <v>11254414029060</v>
      </c>
      <c r="K35" s="149">
        <f>'Gastos - Entidades y Sectores'!M194</f>
        <v>1182431529156</v>
      </c>
      <c r="L35" s="150">
        <f>'Gastos - Entidades y Sectores'!N194</f>
        <v>0</v>
      </c>
      <c r="M35" s="150">
        <f>'Gastos - Entidades y Sectores'!O194</f>
        <v>10071982499904</v>
      </c>
      <c r="N35" s="233">
        <f>'Gastos - Entidades y Sectores'!P194</f>
        <v>11254414029060</v>
      </c>
      <c r="O35" s="187">
        <f t="shared" si="2"/>
        <v>294938966583.38391</v>
      </c>
      <c r="P35" s="188">
        <f t="shared" si="3"/>
        <v>-7525965711.2639999</v>
      </c>
      <c r="Q35" s="188">
        <f t="shared" si="4"/>
        <v>1028657378395.1387</v>
      </c>
      <c r="R35" s="220">
        <f t="shared" si="5"/>
        <v>1316070379267.2598</v>
      </c>
      <c r="S35" s="234">
        <f t="shared" si="6"/>
        <v>0.33232838112854779</v>
      </c>
      <c r="T35" s="235">
        <f t="shared" si="7"/>
        <v>-1</v>
      </c>
      <c r="U35" s="235">
        <f t="shared" si="8"/>
        <v>0.11374769397028039</v>
      </c>
      <c r="V35" s="236">
        <f t="shared" si="9"/>
        <v>0.13242351297589772</v>
      </c>
    </row>
    <row r="36" spans="1:22" x14ac:dyDescent="0.3">
      <c r="C36" s="169"/>
      <c r="D36" s="169"/>
      <c r="E36" s="169"/>
      <c r="F36" s="175"/>
      <c r="G36" s="169"/>
      <c r="H36" s="169"/>
      <c r="I36" s="169"/>
      <c r="J36" s="175"/>
      <c r="K36" s="169"/>
      <c r="L36" s="169"/>
      <c r="M36" s="169"/>
      <c r="N36" s="175"/>
    </row>
    <row r="37" spans="1:22" x14ac:dyDescent="0.3">
      <c r="C37" s="169"/>
      <c r="D37" s="169"/>
      <c r="E37" s="169"/>
      <c r="F37" s="175"/>
      <c r="G37" s="169"/>
      <c r="H37" s="169"/>
      <c r="I37" s="169"/>
      <c r="J37" s="175"/>
      <c r="K37" s="169"/>
      <c r="L37" s="169"/>
      <c r="M37" s="169"/>
      <c r="N37" s="175"/>
    </row>
    <row r="38" spans="1:22" x14ac:dyDescent="0.3">
      <c r="C38" s="169"/>
      <c r="D38" s="169"/>
      <c r="E38" s="169"/>
      <c r="F38" s="175"/>
      <c r="G38" s="169"/>
      <c r="H38" s="169"/>
      <c r="I38" s="169"/>
      <c r="J38" s="175"/>
      <c r="K38" s="169"/>
      <c r="L38" s="169"/>
      <c r="M38" s="169"/>
      <c r="N38" s="175"/>
    </row>
    <row r="39" spans="1:22" x14ac:dyDescent="0.3">
      <c r="C39" s="169"/>
      <c r="D39" s="169"/>
      <c r="E39" s="169"/>
      <c r="F39" s="175"/>
      <c r="G39" s="169"/>
      <c r="H39" s="169"/>
      <c r="I39" s="169"/>
      <c r="J39" s="175"/>
      <c r="K39" s="169"/>
      <c r="L39" s="169"/>
      <c r="M39" s="169"/>
      <c r="N39" s="175"/>
    </row>
    <row r="40" spans="1:22" x14ac:dyDescent="0.3">
      <c r="C40" s="169"/>
      <c r="D40" s="169"/>
      <c r="E40" s="169"/>
      <c r="F40" s="175"/>
      <c r="G40" s="169"/>
      <c r="H40" s="169"/>
      <c r="I40" s="169"/>
      <c r="J40" s="175"/>
      <c r="K40" s="169"/>
      <c r="L40" s="169"/>
      <c r="M40" s="169"/>
      <c r="N40" s="175"/>
    </row>
    <row r="41" spans="1:22" x14ac:dyDescent="0.3">
      <c r="C41" s="169"/>
      <c r="D41" s="169"/>
      <c r="E41" s="169"/>
      <c r="F41" s="175"/>
      <c r="G41" s="169"/>
      <c r="H41" s="169"/>
      <c r="I41" s="169"/>
      <c r="J41" s="175"/>
      <c r="K41" s="169"/>
      <c r="L41" s="169"/>
      <c r="M41" s="169"/>
      <c r="N41" s="175"/>
    </row>
    <row r="42" spans="1:22" x14ac:dyDescent="0.3">
      <c r="C42" s="169"/>
      <c r="D42" s="169"/>
      <c r="E42" s="169"/>
      <c r="F42" s="175"/>
      <c r="G42" s="169"/>
      <c r="H42" s="169"/>
      <c r="I42" s="169"/>
      <c r="J42" s="175"/>
      <c r="K42" s="169"/>
      <c r="L42" s="169"/>
      <c r="M42" s="169"/>
      <c r="N42" s="175"/>
    </row>
    <row r="43" spans="1:22" x14ac:dyDescent="0.3">
      <c r="C43" s="169"/>
      <c r="D43" s="169"/>
      <c r="E43" s="169"/>
      <c r="F43" s="175"/>
      <c r="G43" s="169"/>
      <c r="H43" s="169"/>
      <c r="I43" s="169"/>
      <c r="J43" s="175"/>
      <c r="K43" s="169"/>
      <c r="L43" s="169"/>
      <c r="M43" s="169"/>
      <c r="N43" s="175"/>
    </row>
    <row r="44" spans="1:22" x14ac:dyDescent="0.3">
      <c r="C44" s="169"/>
      <c r="D44" s="169"/>
      <c r="E44" s="169"/>
      <c r="F44" s="175"/>
      <c r="G44" s="169"/>
      <c r="H44" s="169"/>
      <c r="I44" s="169"/>
      <c r="J44" s="175"/>
      <c r="K44" s="169"/>
      <c r="L44" s="169"/>
      <c r="M44" s="169"/>
      <c r="N44" s="175"/>
    </row>
    <row r="45" spans="1:22" x14ac:dyDescent="0.3">
      <c r="C45" s="169"/>
      <c r="D45" s="169"/>
      <c r="E45" s="169"/>
      <c r="F45" s="175"/>
      <c r="G45" s="169"/>
      <c r="H45" s="169"/>
      <c r="I45" s="169"/>
      <c r="J45" s="175"/>
      <c r="K45" s="169"/>
      <c r="L45" s="169"/>
      <c r="M45" s="169"/>
      <c r="N45" s="175"/>
    </row>
    <row r="46" spans="1:22" x14ac:dyDescent="0.3">
      <c r="C46" s="169"/>
      <c r="D46" s="169"/>
      <c r="E46" s="169"/>
      <c r="F46" s="175"/>
      <c r="G46" s="169"/>
      <c r="H46" s="169"/>
      <c r="I46" s="169"/>
      <c r="J46" s="175"/>
      <c r="K46" s="169"/>
      <c r="L46" s="169"/>
      <c r="M46" s="169"/>
      <c r="N46" s="175"/>
    </row>
    <row r="47" spans="1:22" x14ac:dyDescent="0.3">
      <c r="C47" s="169"/>
      <c r="D47" s="169"/>
      <c r="E47" s="169"/>
      <c r="F47" s="175"/>
      <c r="G47" s="169"/>
      <c r="H47" s="169"/>
      <c r="I47" s="169"/>
      <c r="J47" s="175"/>
      <c r="K47" s="169"/>
      <c r="L47" s="169"/>
      <c r="M47" s="169"/>
      <c r="N47" s="175"/>
    </row>
    <row r="48" spans="1:22" x14ac:dyDescent="0.3">
      <c r="C48" s="169"/>
      <c r="D48" s="169"/>
      <c r="E48" s="169"/>
      <c r="F48" s="175"/>
      <c r="G48" s="169"/>
      <c r="H48" s="169"/>
      <c r="I48" s="169"/>
      <c r="J48" s="175"/>
      <c r="K48" s="169"/>
      <c r="L48" s="169"/>
      <c r="M48" s="169"/>
      <c r="N48" s="175"/>
    </row>
    <row r="49" spans="3:14" x14ac:dyDescent="0.3">
      <c r="C49" s="169"/>
      <c r="D49" s="169"/>
      <c r="E49" s="169"/>
      <c r="F49" s="175"/>
      <c r="G49" s="169"/>
      <c r="H49" s="169"/>
      <c r="I49" s="169"/>
      <c r="J49" s="175"/>
      <c r="K49" s="169"/>
      <c r="L49" s="169"/>
      <c r="M49" s="169"/>
      <c r="N49" s="175"/>
    </row>
    <row r="50" spans="3:14" x14ac:dyDescent="0.3">
      <c r="C50" s="169"/>
      <c r="D50" s="169"/>
      <c r="E50" s="169"/>
      <c r="F50" s="175"/>
      <c r="G50" s="169"/>
      <c r="H50" s="169"/>
      <c r="I50" s="169"/>
      <c r="J50" s="175"/>
      <c r="K50" s="169"/>
      <c r="L50" s="169"/>
      <c r="M50" s="169"/>
      <c r="N50" s="175"/>
    </row>
    <row r="51" spans="3:14" x14ac:dyDescent="0.3">
      <c r="C51" s="169"/>
      <c r="D51" s="169"/>
      <c r="E51" s="169"/>
      <c r="F51" s="175"/>
      <c r="G51" s="169"/>
      <c r="H51" s="169"/>
      <c r="I51" s="169"/>
      <c r="J51" s="175"/>
      <c r="K51" s="169"/>
      <c r="L51" s="169"/>
      <c r="M51" s="169"/>
      <c r="N51" s="175"/>
    </row>
    <row r="52" spans="3:14" x14ac:dyDescent="0.3">
      <c r="C52" s="169"/>
      <c r="D52" s="169"/>
      <c r="E52" s="169"/>
      <c r="F52" s="175"/>
      <c r="G52" s="169"/>
      <c r="H52" s="169"/>
      <c r="I52" s="169"/>
      <c r="J52" s="175"/>
      <c r="K52" s="169"/>
      <c r="L52" s="169"/>
      <c r="M52" s="169"/>
      <c r="N52" s="175"/>
    </row>
    <row r="53" spans="3:14" x14ac:dyDescent="0.3">
      <c r="C53" s="169"/>
      <c r="D53" s="169"/>
      <c r="E53" s="169"/>
      <c r="F53" s="175"/>
      <c r="G53" s="169"/>
      <c r="H53" s="169"/>
      <c r="I53" s="169"/>
      <c r="J53" s="175"/>
      <c r="K53" s="169"/>
      <c r="L53" s="169"/>
      <c r="M53" s="169"/>
      <c r="N53" s="175"/>
    </row>
    <row r="54" spans="3:14" x14ac:dyDescent="0.3">
      <c r="C54" s="169"/>
      <c r="D54" s="169"/>
      <c r="E54" s="169"/>
      <c r="F54" s="175"/>
      <c r="G54" s="169"/>
      <c r="H54" s="169"/>
      <c r="I54" s="169"/>
      <c r="J54" s="175"/>
      <c r="K54" s="169"/>
      <c r="L54" s="169"/>
      <c r="M54" s="169"/>
      <c r="N54" s="175"/>
    </row>
    <row r="55" spans="3:14" x14ac:dyDescent="0.3">
      <c r="C55" s="169"/>
      <c r="D55" s="169"/>
      <c r="E55" s="169"/>
      <c r="F55" s="175"/>
      <c r="G55" s="169"/>
      <c r="H55" s="169"/>
      <c r="I55" s="169"/>
      <c r="J55" s="175"/>
      <c r="K55" s="169"/>
      <c r="L55" s="169"/>
      <c r="M55" s="169"/>
      <c r="N55" s="175"/>
    </row>
    <row r="56" spans="3:14" x14ac:dyDescent="0.3">
      <c r="C56" s="169"/>
      <c r="D56" s="169"/>
      <c r="E56" s="169"/>
      <c r="F56" s="175"/>
      <c r="G56" s="169"/>
      <c r="H56" s="169"/>
      <c r="I56" s="169"/>
      <c r="J56" s="175"/>
      <c r="K56" s="169"/>
      <c r="L56" s="169"/>
      <c r="M56" s="169"/>
      <c r="N56" s="175"/>
    </row>
    <row r="57" spans="3:14" x14ac:dyDescent="0.3">
      <c r="C57" s="169"/>
      <c r="D57" s="169"/>
      <c r="E57" s="169"/>
      <c r="F57" s="175"/>
      <c r="G57" s="169"/>
      <c r="H57" s="169"/>
      <c r="I57" s="169"/>
      <c r="J57" s="175"/>
      <c r="K57" s="169"/>
      <c r="L57" s="169"/>
      <c r="M57" s="169"/>
      <c r="N57" s="175"/>
    </row>
    <row r="58" spans="3:14" x14ac:dyDescent="0.3">
      <c r="C58" s="169"/>
      <c r="D58" s="169"/>
      <c r="E58" s="169"/>
      <c r="F58" s="175"/>
      <c r="G58" s="169"/>
      <c r="H58" s="169"/>
      <c r="I58" s="169"/>
      <c r="J58" s="175"/>
      <c r="K58" s="169"/>
      <c r="L58" s="169"/>
      <c r="M58" s="169"/>
      <c r="N58" s="175"/>
    </row>
    <row r="59" spans="3:14" x14ac:dyDescent="0.3">
      <c r="C59" s="169"/>
      <c r="D59" s="169"/>
      <c r="E59" s="169"/>
      <c r="F59" s="175"/>
      <c r="G59" s="169"/>
      <c r="H59" s="169"/>
      <c r="I59" s="169"/>
      <c r="J59" s="175"/>
      <c r="K59" s="169"/>
      <c r="L59" s="169"/>
      <c r="M59" s="169"/>
      <c r="N59" s="175"/>
    </row>
    <row r="60" spans="3:14" x14ac:dyDescent="0.3">
      <c r="C60" s="169"/>
      <c r="D60" s="169"/>
      <c r="E60" s="169"/>
      <c r="F60" s="175"/>
      <c r="G60" s="169"/>
      <c r="H60" s="169"/>
      <c r="I60" s="169"/>
      <c r="J60" s="175"/>
      <c r="K60" s="169"/>
      <c r="L60" s="169"/>
      <c r="M60" s="169"/>
      <c r="N60" s="175"/>
    </row>
    <row r="61" spans="3:14" x14ac:dyDescent="0.3">
      <c r="C61" s="169"/>
      <c r="D61" s="169"/>
      <c r="E61" s="169"/>
      <c r="F61" s="175"/>
      <c r="G61" s="169"/>
      <c r="H61" s="169"/>
      <c r="I61" s="169"/>
      <c r="J61" s="175"/>
      <c r="K61" s="169"/>
      <c r="L61" s="169"/>
      <c r="M61" s="169"/>
      <c r="N61" s="175"/>
    </row>
    <row r="62" spans="3:14" x14ac:dyDescent="0.3">
      <c r="C62" s="169"/>
      <c r="D62" s="169"/>
      <c r="E62" s="169"/>
      <c r="F62" s="175"/>
      <c r="G62" s="169"/>
      <c r="H62" s="169"/>
      <c r="I62" s="169"/>
      <c r="J62" s="175"/>
      <c r="K62" s="169"/>
      <c r="L62" s="169"/>
      <c r="M62" s="169"/>
      <c r="N62" s="175"/>
    </row>
    <row r="63" spans="3:14" x14ac:dyDescent="0.3">
      <c r="C63" s="169"/>
      <c r="D63" s="169"/>
      <c r="E63" s="169"/>
      <c r="F63" s="175"/>
      <c r="G63" s="169"/>
      <c r="H63" s="169"/>
      <c r="I63" s="169"/>
      <c r="J63" s="175"/>
      <c r="K63" s="169"/>
      <c r="L63" s="169"/>
      <c r="M63" s="169"/>
      <c r="N63" s="175"/>
    </row>
    <row r="64" spans="3:14" x14ac:dyDescent="0.3">
      <c r="C64" s="169"/>
      <c r="D64" s="169"/>
      <c r="E64" s="169"/>
      <c r="F64" s="175"/>
      <c r="G64" s="169"/>
      <c r="H64" s="169"/>
      <c r="I64" s="169"/>
      <c r="J64" s="175"/>
      <c r="K64" s="169"/>
      <c r="L64" s="169"/>
      <c r="M64" s="169"/>
      <c r="N64" s="175"/>
    </row>
    <row r="65" spans="3:14" x14ac:dyDescent="0.3">
      <c r="C65" s="169"/>
      <c r="D65" s="169"/>
      <c r="E65" s="169"/>
      <c r="F65" s="175"/>
      <c r="G65" s="169"/>
      <c r="H65" s="169"/>
      <c r="I65" s="169"/>
      <c r="J65" s="175"/>
      <c r="K65" s="169"/>
      <c r="L65" s="169"/>
      <c r="M65" s="169"/>
      <c r="N65" s="175"/>
    </row>
    <row r="66" spans="3:14" x14ac:dyDescent="0.3">
      <c r="C66" s="169"/>
      <c r="D66" s="169"/>
      <c r="E66" s="169"/>
      <c r="F66" s="175"/>
      <c r="G66" s="169"/>
      <c r="H66" s="169"/>
      <c r="I66" s="169"/>
      <c r="J66" s="175"/>
      <c r="K66" s="169"/>
      <c r="L66" s="169"/>
      <c r="M66" s="169"/>
      <c r="N66" s="175"/>
    </row>
    <row r="67" spans="3:14" x14ac:dyDescent="0.3">
      <c r="C67" s="169"/>
      <c r="D67" s="169"/>
      <c r="E67" s="169"/>
      <c r="F67" s="175"/>
      <c r="G67" s="169"/>
      <c r="H67" s="169"/>
      <c r="I67" s="169"/>
      <c r="J67" s="175"/>
      <c r="K67" s="169"/>
      <c r="L67" s="169"/>
      <c r="M67" s="169"/>
      <c r="N67" s="175"/>
    </row>
    <row r="68" spans="3:14" x14ac:dyDescent="0.3">
      <c r="C68" s="169"/>
      <c r="D68" s="169"/>
      <c r="E68" s="169"/>
      <c r="F68" s="175"/>
      <c r="G68" s="169"/>
      <c r="H68" s="169"/>
      <c r="I68" s="169"/>
      <c r="J68" s="175"/>
      <c r="K68" s="169"/>
      <c r="L68" s="169"/>
      <c r="M68" s="169"/>
      <c r="N68" s="175"/>
    </row>
    <row r="69" spans="3:14" x14ac:dyDescent="0.3">
      <c r="C69" s="169"/>
      <c r="D69" s="169"/>
      <c r="E69" s="169"/>
      <c r="F69" s="175"/>
      <c r="G69" s="169"/>
      <c r="H69" s="169"/>
      <c r="I69" s="169"/>
      <c r="J69" s="175"/>
      <c r="K69" s="169"/>
      <c r="L69" s="169"/>
      <c r="M69" s="169"/>
      <c r="N69" s="175"/>
    </row>
    <row r="70" spans="3:14" x14ac:dyDescent="0.3">
      <c r="C70" s="169"/>
      <c r="D70" s="169"/>
      <c r="E70" s="169"/>
      <c r="F70" s="175"/>
      <c r="G70" s="169"/>
      <c r="H70" s="169"/>
      <c r="I70" s="169"/>
      <c r="J70" s="175"/>
      <c r="K70" s="169"/>
      <c r="L70" s="169"/>
      <c r="M70" s="169"/>
      <c r="N70" s="175"/>
    </row>
    <row r="71" spans="3:14" x14ac:dyDescent="0.3">
      <c r="C71" s="169"/>
      <c r="D71" s="169"/>
      <c r="E71" s="169"/>
      <c r="F71" s="175"/>
      <c r="G71" s="169"/>
      <c r="H71" s="169"/>
      <c r="I71" s="169"/>
      <c r="J71" s="175"/>
      <c r="K71" s="169"/>
      <c r="L71" s="169"/>
      <c r="M71" s="169"/>
      <c r="N71" s="175"/>
    </row>
    <row r="72" spans="3:14" x14ac:dyDescent="0.3">
      <c r="C72" s="169"/>
      <c r="D72" s="169"/>
      <c r="E72" s="169"/>
      <c r="F72" s="175"/>
      <c r="G72" s="169"/>
      <c r="H72" s="169"/>
      <c r="I72" s="169"/>
      <c r="J72" s="175"/>
      <c r="K72" s="169"/>
      <c r="L72" s="169"/>
      <c r="M72" s="169"/>
      <c r="N72" s="175"/>
    </row>
    <row r="73" spans="3:14" x14ac:dyDescent="0.3">
      <c r="C73" s="169"/>
      <c r="D73" s="169"/>
      <c r="E73" s="169"/>
      <c r="F73" s="175"/>
      <c r="G73" s="169"/>
      <c r="H73" s="169"/>
      <c r="I73" s="169"/>
      <c r="J73" s="175"/>
      <c r="K73" s="169"/>
      <c r="L73" s="169"/>
      <c r="M73" s="169"/>
      <c r="N73" s="175"/>
    </row>
    <row r="74" spans="3:14" x14ac:dyDescent="0.3">
      <c r="C74" s="169"/>
      <c r="D74" s="169"/>
      <c r="E74" s="169"/>
      <c r="F74" s="175"/>
      <c r="G74" s="169"/>
      <c r="H74" s="169"/>
      <c r="I74" s="169"/>
      <c r="J74" s="175"/>
      <c r="K74" s="169"/>
      <c r="L74" s="169"/>
      <c r="M74" s="169"/>
      <c r="N74" s="175"/>
    </row>
    <row r="75" spans="3:14" x14ac:dyDescent="0.3">
      <c r="C75" s="169"/>
      <c r="D75" s="169"/>
      <c r="E75" s="169"/>
      <c r="F75" s="175"/>
      <c r="G75" s="169"/>
      <c r="H75" s="169"/>
      <c r="I75" s="169"/>
      <c r="J75" s="175"/>
      <c r="K75" s="169"/>
      <c r="L75" s="169"/>
      <c r="M75" s="169"/>
      <c r="N75" s="175"/>
    </row>
    <row r="76" spans="3:14" x14ac:dyDescent="0.3">
      <c r="C76" s="169"/>
      <c r="D76" s="169"/>
      <c r="E76" s="169"/>
      <c r="F76" s="175"/>
      <c r="G76" s="169"/>
      <c r="H76" s="169"/>
      <c r="I76" s="169"/>
      <c r="J76" s="175"/>
      <c r="K76" s="169"/>
      <c r="L76" s="169"/>
      <c r="M76" s="169"/>
      <c r="N76" s="175"/>
    </row>
    <row r="77" spans="3:14" x14ac:dyDescent="0.3">
      <c r="C77" s="169"/>
      <c r="D77" s="169"/>
      <c r="E77" s="169"/>
      <c r="F77" s="175"/>
      <c r="G77" s="169"/>
      <c r="H77" s="169"/>
      <c r="I77" s="169"/>
      <c r="J77" s="175"/>
      <c r="K77" s="169"/>
      <c r="L77" s="169"/>
      <c r="M77" s="169"/>
      <c r="N77" s="175"/>
    </row>
    <row r="78" spans="3:14" x14ac:dyDescent="0.3">
      <c r="C78" s="169"/>
      <c r="D78" s="169"/>
      <c r="E78" s="169"/>
      <c r="F78" s="175"/>
      <c r="G78" s="169"/>
      <c r="H78" s="169"/>
      <c r="I78" s="169"/>
      <c r="J78" s="175"/>
      <c r="K78" s="169"/>
      <c r="L78" s="169"/>
      <c r="M78" s="169"/>
      <c r="N78" s="175"/>
    </row>
    <row r="79" spans="3:14" x14ac:dyDescent="0.3">
      <c r="C79" s="169"/>
      <c r="D79" s="169"/>
      <c r="E79" s="169"/>
      <c r="F79" s="175"/>
      <c r="G79" s="169"/>
      <c r="H79" s="169"/>
      <c r="I79" s="169"/>
      <c r="J79" s="175"/>
      <c r="K79" s="169"/>
      <c r="L79" s="169"/>
      <c r="M79" s="169"/>
      <c r="N79" s="175"/>
    </row>
    <row r="80" spans="3:14" x14ac:dyDescent="0.3">
      <c r="C80" s="169"/>
      <c r="D80" s="169"/>
      <c r="E80" s="169"/>
      <c r="F80" s="175"/>
      <c r="G80" s="169"/>
      <c r="H80" s="169"/>
      <c r="I80" s="169"/>
      <c r="J80" s="175"/>
      <c r="K80" s="169"/>
      <c r="L80" s="169"/>
      <c r="M80" s="169"/>
      <c r="N80" s="175"/>
    </row>
    <row r="81" spans="3:14" x14ac:dyDescent="0.3">
      <c r="C81" s="169"/>
      <c r="D81" s="169"/>
      <c r="E81" s="169"/>
      <c r="F81" s="175"/>
      <c r="G81" s="169"/>
      <c r="H81" s="169"/>
      <c r="I81" s="169"/>
      <c r="J81" s="175"/>
      <c r="K81" s="169"/>
      <c r="L81" s="169"/>
      <c r="M81" s="169"/>
      <c r="N81" s="175"/>
    </row>
    <row r="82" spans="3:14" x14ac:dyDescent="0.3">
      <c r="C82" s="169"/>
      <c r="D82" s="169"/>
      <c r="E82" s="169"/>
      <c r="F82" s="175"/>
      <c r="G82" s="169"/>
      <c r="H82" s="169"/>
      <c r="I82" s="169"/>
      <c r="J82" s="175"/>
      <c r="K82" s="169"/>
      <c r="L82" s="169"/>
      <c r="M82" s="169"/>
      <c r="N82" s="175"/>
    </row>
    <row r="83" spans="3:14" x14ac:dyDescent="0.3">
      <c r="C83" s="169"/>
      <c r="D83" s="169"/>
      <c r="E83" s="169"/>
      <c r="F83" s="175"/>
      <c r="G83" s="169"/>
      <c r="H83" s="169"/>
      <c r="I83" s="169"/>
      <c r="J83" s="175"/>
      <c r="K83" s="169"/>
      <c r="L83" s="169"/>
      <c r="M83" s="169"/>
      <c r="N83" s="175"/>
    </row>
    <row r="84" spans="3:14" x14ac:dyDescent="0.3">
      <c r="C84" s="169"/>
      <c r="D84" s="169"/>
      <c r="E84" s="169"/>
      <c r="F84" s="175"/>
      <c r="G84" s="169"/>
      <c r="H84" s="169"/>
      <c r="I84" s="169"/>
      <c r="J84" s="175"/>
      <c r="K84" s="169"/>
      <c r="L84" s="169"/>
      <c r="M84" s="169"/>
      <c r="N84" s="175"/>
    </row>
    <row r="85" spans="3:14" x14ac:dyDescent="0.3">
      <c r="C85" s="169"/>
      <c r="D85" s="169"/>
      <c r="E85" s="169"/>
      <c r="F85" s="175"/>
      <c r="G85" s="169"/>
      <c r="H85" s="169"/>
      <c r="I85" s="169"/>
      <c r="J85" s="175"/>
      <c r="K85" s="169"/>
      <c r="L85" s="169"/>
      <c r="M85" s="169"/>
      <c r="N85" s="175"/>
    </row>
    <row r="86" spans="3:14" x14ac:dyDescent="0.3">
      <c r="C86" s="169"/>
      <c r="D86" s="169"/>
      <c r="E86" s="169"/>
      <c r="F86" s="175"/>
      <c r="G86" s="169"/>
      <c r="H86" s="169"/>
      <c r="I86" s="169"/>
      <c r="J86" s="175"/>
      <c r="K86" s="169"/>
      <c r="L86" s="169"/>
      <c r="M86" s="169"/>
      <c r="N86" s="175"/>
    </row>
    <row r="87" spans="3:14" x14ac:dyDescent="0.3">
      <c r="C87" s="169"/>
      <c r="D87" s="169"/>
      <c r="E87" s="169"/>
      <c r="F87" s="175"/>
      <c r="G87" s="169"/>
      <c r="H87" s="169"/>
      <c r="I87" s="169"/>
      <c r="J87" s="175"/>
      <c r="K87" s="169"/>
      <c r="L87" s="169"/>
      <c r="M87" s="169"/>
      <c r="N87" s="175"/>
    </row>
    <row r="88" spans="3:14" x14ac:dyDescent="0.3">
      <c r="C88" s="169"/>
      <c r="D88" s="169"/>
      <c r="E88" s="169"/>
      <c r="F88" s="175"/>
      <c r="G88" s="169"/>
      <c r="H88" s="169"/>
      <c r="I88" s="169"/>
      <c r="J88" s="175"/>
      <c r="K88" s="169"/>
      <c r="L88" s="169"/>
      <c r="M88" s="169"/>
      <c r="N88" s="175"/>
    </row>
    <row r="89" spans="3:14" x14ac:dyDescent="0.3">
      <c r="C89" s="169"/>
      <c r="D89" s="169"/>
      <c r="E89" s="169"/>
      <c r="F89" s="175"/>
      <c r="G89" s="169"/>
      <c r="H89" s="169"/>
      <c r="I89" s="169"/>
      <c r="J89" s="175"/>
      <c r="K89" s="169"/>
      <c r="L89" s="169"/>
      <c r="M89" s="169"/>
      <c r="N89" s="175"/>
    </row>
    <row r="90" spans="3:14" x14ac:dyDescent="0.3">
      <c r="C90" s="169"/>
      <c r="D90" s="169"/>
      <c r="E90" s="169"/>
      <c r="F90" s="175"/>
      <c r="G90" s="169"/>
      <c r="H90" s="169"/>
      <c r="I90" s="169"/>
      <c r="J90" s="175"/>
      <c r="K90" s="169"/>
      <c r="L90" s="169"/>
      <c r="M90" s="169"/>
      <c r="N90" s="175"/>
    </row>
    <row r="91" spans="3:14" x14ac:dyDescent="0.3">
      <c r="C91" s="169"/>
      <c r="D91" s="169"/>
      <c r="E91" s="169"/>
      <c r="F91" s="175"/>
      <c r="G91" s="169"/>
      <c r="H91" s="169"/>
      <c r="I91" s="169"/>
      <c r="J91" s="175"/>
      <c r="K91" s="169"/>
      <c r="L91" s="169"/>
      <c r="M91" s="169"/>
      <c r="N91" s="175"/>
    </row>
    <row r="92" spans="3:14" x14ac:dyDescent="0.3">
      <c r="C92" s="169"/>
      <c r="D92" s="169"/>
      <c r="E92" s="169"/>
      <c r="F92" s="175"/>
      <c r="G92" s="169"/>
      <c r="H92" s="169"/>
      <c r="I92" s="169"/>
      <c r="J92" s="175"/>
      <c r="K92" s="169"/>
      <c r="L92" s="169"/>
      <c r="M92" s="169"/>
      <c r="N92" s="175"/>
    </row>
    <row r="93" spans="3:14" x14ac:dyDescent="0.3">
      <c r="C93" s="169"/>
      <c r="D93" s="169"/>
      <c r="E93" s="169"/>
      <c r="F93" s="175"/>
      <c r="G93" s="169"/>
      <c r="H93" s="169"/>
      <c r="I93" s="169"/>
      <c r="J93" s="175"/>
      <c r="K93" s="169"/>
      <c r="L93" s="169"/>
      <c r="M93" s="169"/>
      <c r="N93" s="175"/>
    </row>
    <row r="94" spans="3:14" x14ac:dyDescent="0.3">
      <c r="C94" s="169"/>
      <c r="D94" s="169"/>
      <c r="E94" s="169"/>
      <c r="F94" s="175"/>
      <c r="G94" s="169"/>
      <c r="H94" s="169"/>
      <c r="I94" s="169"/>
      <c r="J94" s="175"/>
      <c r="K94" s="169"/>
      <c r="L94" s="169"/>
      <c r="M94" s="169"/>
      <c r="N94" s="175"/>
    </row>
    <row r="95" spans="3:14" x14ac:dyDescent="0.3">
      <c r="C95" s="169"/>
      <c r="D95" s="169"/>
      <c r="E95" s="169"/>
      <c r="F95" s="175"/>
      <c r="G95" s="169"/>
      <c r="H95" s="169"/>
      <c r="I95" s="169"/>
      <c r="J95" s="175"/>
      <c r="K95" s="169"/>
      <c r="L95" s="169"/>
      <c r="M95" s="169"/>
      <c r="N95" s="175"/>
    </row>
    <row r="96" spans="3:14" x14ac:dyDescent="0.3">
      <c r="C96" s="169"/>
      <c r="D96" s="169"/>
      <c r="E96" s="169"/>
      <c r="F96" s="175"/>
      <c r="G96" s="169"/>
      <c r="H96" s="169"/>
      <c r="I96" s="169"/>
      <c r="J96" s="175"/>
      <c r="K96" s="169"/>
      <c r="L96" s="169"/>
      <c r="M96" s="169"/>
      <c r="N96" s="175"/>
    </row>
    <row r="97" spans="3:14" x14ac:dyDescent="0.3">
      <c r="C97" s="169"/>
      <c r="D97" s="169"/>
      <c r="E97" s="169"/>
      <c r="F97" s="175"/>
      <c r="G97" s="169"/>
      <c r="H97" s="169"/>
      <c r="I97" s="169"/>
      <c r="J97" s="175"/>
      <c r="K97" s="169"/>
      <c r="L97" s="169"/>
      <c r="M97" s="169"/>
      <c r="N97" s="175"/>
    </row>
    <row r="98" spans="3:14" x14ac:dyDescent="0.3">
      <c r="C98" s="169"/>
      <c r="D98" s="169"/>
      <c r="E98" s="169"/>
      <c r="F98" s="175"/>
      <c r="G98" s="169"/>
      <c r="H98" s="169"/>
      <c r="I98" s="169"/>
      <c r="J98" s="175"/>
      <c r="K98" s="169"/>
      <c r="L98" s="169"/>
      <c r="M98" s="169"/>
      <c r="N98" s="175"/>
    </row>
    <row r="99" spans="3:14" x14ac:dyDescent="0.3">
      <c r="C99" s="169"/>
      <c r="D99" s="169"/>
      <c r="E99" s="169"/>
      <c r="F99" s="175"/>
      <c r="G99" s="169"/>
      <c r="H99" s="169"/>
      <c r="I99" s="169"/>
      <c r="J99" s="175"/>
      <c r="K99" s="169"/>
      <c r="L99" s="169"/>
      <c r="M99" s="169"/>
      <c r="N99" s="175"/>
    </row>
    <row r="100" spans="3:14" x14ac:dyDescent="0.3">
      <c r="C100" s="169"/>
      <c r="D100" s="169"/>
      <c r="E100" s="169"/>
      <c r="F100" s="175"/>
      <c r="G100" s="169"/>
      <c r="H100" s="169"/>
      <c r="I100" s="169"/>
      <c r="J100" s="175"/>
      <c r="K100" s="169"/>
      <c r="L100" s="169"/>
      <c r="M100" s="169"/>
      <c r="N100" s="175"/>
    </row>
    <row r="101" spans="3:14" x14ac:dyDescent="0.3">
      <c r="C101" s="169"/>
      <c r="D101" s="169"/>
      <c r="E101" s="169"/>
      <c r="F101" s="175"/>
      <c r="G101" s="169"/>
      <c r="H101" s="169"/>
      <c r="I101" s="169"/>
      <c r="J101" s="175"/>
      <c r="K101" s="169"/>
      <c r="L101" s="169"/>
      <c r="M101" s="169"/>
      <c r="N101" s="175"/>
    </row>
    <row r="102" spans="3:14" x14ac:dyDescent="0.3">
      <c r="C102" s="169"/>
      <c r="D102" s="169"/>
      <c r="E102" s="169"/>
      <c r="F102" s="175"/>
      <c r="G102" s="169"/>
      <c r="H102" s="169"/>
      <c r="I102" s="169"/>
      <c r="J102" s="175"/>
      <c r="K102" s="169"/>
      <c r="L102" s="169"/>
      <c r="M102" s="169"/>
      <c r="N102" s="175"/>
    </row>
    <row r="103" spans="3:14" x14ac:dyDescent="0.3">
      <c r="C103" s="169"/>
      <c r="D103" s="169"/>
      <c r="E103" s="169"/>
      <c r="F103" s="175"/>
      <c r="G103" s="169"/>
      <c r="H103" s="169"/>
      <c r="I103" s="169"/>
      <c r="J103" s="175"/>
      <c r="K103" s="169"/>
      <c r="L103" s="169"/>
      <c r="M103" s="169"/>
      <c r="N103" s="175"/>
    </row>
    <row r="104" spans="3:14" x14ac:dyDescent="0.3">
      <c r="C104" s="169"/>
      <c r="D104" s="169"/>
      <c r="E104" s="169"/>
      <c r="F104" s="175"/>
      <c r="G104" s="169"/>
      <c r="H104" s="169"/>
      <c r="I104" s="169"/>
      <c r="J104" s="175"/>
      <c r="K104" s="169"/>
      <c r="L104" s="169"/>
      <c r="M104" s="169"/>
      <c r="N104" s="175"/>
    </row>
    <row r="105" spans="3:14" x14ac:dyDescent="0.3">
      <c r="C105" s="169"/>
      <c r="D105" s="169"/>
      <c r="E105" s="169"/>
      <c r="F105" s="175"/>
      <c r="G105" s="169"/>
      <c r="H105" s="169"/>
      <c r="I105" s="169"/>
      <c r="J105" s="175"/>
      <c r="K105" s="169"/>
      <c r="L105" s="169"/>
      <c r="M105" s="169"/>
      <c r="N105" s="175"/>
    </row>
    <row r="106" spans="3:14" x14ac:dyDescent="0.3">
      <c r="C106" s="169"/>
      <c r="D106" s="169"/>
      <c r="E106" s="169"/>
      <c r="F106" s="175"/>
      <c r="G106" s="169"/>
      <c r="H106" s="169"/>
      <c r="I106" s="169"/>
      <c r="J106" s="175"/>
      <c r="K106" s="169"/>
      <c r="L106" s="169"/>
      <c r="M106" s="169"/>
      <c r="N106" s="175"/>
    </row>
    <row r="107" spans="3:14" x14ac:dyDescent="0.3">
      <c r="C107" s="169"/>
      <c r="D107" s="169"/>
      <c r="E107" s="169"/>
      <c r="F107" s="175"/>
      <c r="G107" s="169"/>
      <c r="H107" s="169"/>
      <c r="I107" s="169"/>
      <c r="J107" s="175"/>
      <c r="K107" s="169"/>
      <c r="L107" s="169"/>
      <c r="M107" s="169"/>
      <c r="N107" s="175"/>
    </row>
    <row r="108" spans="3:14" x14ac:dyDescent="0.3">
      <c r="C108" s="169"/>
      <c r="D108" s="169"/>
      <c r="E108" s="169"/>
      <c r="F108" s="175"/>
      <c r="G108" s="169"/>
      <c r="H108" s="169"/>
      <c r="I108" s="169"/>
      <c r="J108" s="175"/>
      <c r="K108" s="169"/>
      <c r="L108" s="169"/>
      <c r="M108" s="169"/>
      <c r="N108" s="175"/>
    </row>
    <row r="109" spans="3:14" x14ac:dyDescent="0.3">
      <c r="C109" s="169"/>
      <c r="D109" s="169"/>
      <c r="E109" s="169"/>
      <c r="F109" s="175"/>
      <c r="G109" s="169"/>
      <c r="H109" s="169"/>
      <c r="I109" s="169"/>
      <c r="J109" s="175"/>
      <c r="K109" s="169"/>
      <c r="L109" s="169"/>
      <c r="M109" s="169"/>
      <c r="N109" s="175"/>
    </row>
    <row r="110" spans="3:14" x14ac:dyDescent="0.3">
      <c r="C110" s="169"/>
      <c r="D110" s="169"/>
      <c r="E110" s="169"/>
      <c r="F110" s="175"/>
      <c r="G110" s="169"/>
      <c r="H110" s="169"/>
      <c r="I110" s="169"/>
      <c r="J110" s="175"/>
      <c r="K110" s="169"/>
      <c r="L110" s="169"/>
      <c r="M110" s="169"/>
      <c r="N110" s="175"/>
    </row>
    <row r="111" spans="3:14" x14ac:dyDescent="0.3">
      <c r="C111" s="169"/>
      <c r="D111" s="169"/>
      <c r="E111" s="169"/>
      <c r="F111" s="175"/>
      <c r="G111" s="169"/>
      <c r="H111" s="169"/>
      <c r="I111" s="169"/>
      <c r="J111" s="175"/>
      <c r="K111" s="169"/>
      <c r="L111" s="169"/>
      <c r="M111" s="169"/>
      <c r="N111" s="175"/>
    </row>
    <row r="112" spans="3:14" x14ac:dyDescent="0.3">
      <c r="C112" s="169"/>
      <c r="D112" s="169"/>
      <c r="E112" s="169"/>
      <c r="F112" s="175"/>
      <c r="G112" s="169"/>
      <c r="H112" s="169"/>
      <c r="I112" s="169"/>
      <c r="J112" s="175"/>
      <c r="K112" s="169"/>
      <c r="L112" s="169"/>
      <c r="M112" s="169"/>
      <c r="N112" s="175"/>
    </row>
    <row r="113" spans="3:14" x14ac:dyDescent="0.3">
      <c r="C113" s="169"/>
      <c r="D113" s="169"/>
      <c r="E113" s="169"/>
      <c r="F113" s="175"/>
      <c r="G113" s="169"/>
      <c r="H113" s="169"/>
      <c r="I113" s="169"/>
      <c r="J113" s="175"/>
      <c r="K113" s="169"/>
      <c r="L113" s="169"/>
      <c r="M113" s="169"/>
      <c r="N113" s="175"/>
    </row>
    <row r="114" spans="3:14" x14ac:dyDescent="0.3">
      <c r="C114" s="169"/>
      <c r="D114" s="169"/>
      <c r="E114" s="169"/>
      <c r="F114" s="175"/>
      <c r="G114" s="169"/>
      <c r="H114" s="169"/>
      <c r="I114" s="169"/>
      <c r="J114" s="175"/>
      <c r="K114" s="169"/>
      <c r="L114" s="169"/>
      <c r="M114" s="169"/>
      <c r="N114" s="175"/>
    </row>
    <row r="115" spans="3:14" x14ac:dyDescent="0.3">
      <c r="C115" s="169"/>
      <c r="D115" s="169"/>
      <c r="E115" s="169"/>
      <c r="F115" s="175"/>
      <c r="G115" s="169"/>
      <c r="H115" s="169"/>
      <c r="I115" s="169"/>
      <c r="J115" s="175"/>
      <c r="K115" s="169"/>
      <c r="L115" s="169"/>
      <c r="M115" s="169"/>
      <c r="N115" s="175"/>
    </row>
    <row r="116" spans="3:14" x14ac:dyDescent="0.3">
      <c r="C116" s="169"/>
      <c r="D116" s="169"/>
      <c r="E116" s="169"/>
      <c r="F116" s="175"/>
      <c r="G116" s="169"/>
      <c r="H116" s="169"/>
      <c r="I116" s="169"/>
      <c r="J116" s="175"/>
      <c r="K116" s="169"/>
      <c r="L116" s="169"/>
      <c r="M116" s="169"/>
      <c r="N116" s="175"/>
    </row>
    <row r="117" spans="3:14" x14ac:dyDescent="0.3">
      <c r="C117" s="169"/>
      <c r="D117" s="169"/>
      <c r="E117" s="169"/>
      <c r="F117" s="175"/>
      <c r="G117" s="169"/>
      <c r="H117" s="169"/>
      <c r="I117" s="169"/>
      <c r="J117" s="175"/>
      <c r="K117" s="169"/>
      <c r="L117" s="169"/>
      <c r="M117" s="169"/>
      <c r="N117" s="175"/>
    </row>
    <row r="118" spans="3:14" x14ac:dyDescent="0.3">
      <c r="C118" s="169"/>
      <c r="D118" s="169"/>
      <c r="E118" s="169"/>
      <c r="F118" s="175"/>
      <c r="G118" s="169"/>
      <c r="H118" s="169"/>
      <c r="I118" s="169"/>
      <c r="J118" s="175"/>
      <c r="K118" s="169"/>
      <c r="L118" s="169"/>
      <c r="M118" s="169"/>
      <c r="N118" s="175"/>
    </row>
    <row r="119" spans="3:14" x14ac:dyDescent="0.3">
      <c r="C119" s="169"/>
      <c r="D119" s="169"/>
      <c r="E119" s="169"/>
      <c r="F119" s="175"/>
      <c r="G119" s="169"/>
      <c r="H119" s="169"/>
      <c r="I119" s="169"/>
      <c r="J119" s="175"/>
      <c r="K119" s="169"/>
      <c r="L119" s="169"/>
      <c r="M119" s="169"/>
      <c r="N119" s="175"/>
    </row>
    <row r="120" spans="3:14" x14ac:dyDescent="0.3">
      <c r="C120" s="169"/>
      <c r="D120" s="169"/>
      <c r="E120" s="169"/>
      <c r="F120" s="175"/>
      <c r="G120" s="169"/>
      <c r="H120" s="169"/>
      <c r="I120" s="169"/>
      <c r="J120" s="175"/>
      <c r="K120" s="169"/>
      <c r="L120" s="169"/>
      <c r="M120" s="169"/>
      <c r="N120" s="175"/>
    </row>
    <row r="121" spans="3:14" x14ac:dyDescent="0.3">
      <c r="C121" s="169"/>
      <c r="D121" s="169"/>
      <c r="E121" s="169"/>
      <c r="F121" s="175"/>
      <c r="G121" s="169"/>
      <c r="H121" s="169"/>
      <c r="I121" s="169"/>
      <c r="J121" s="175"/>
      <c r="K121" s="169"/>
      <c r="L121" s="169"/>
      <c r="M121" s="169"/>
      <c r="N121" s="175"/>
    </row>
    <row r="122" spans="3:14" x14ac:dyDescent="0.3">
      <c r="C122" s="169"/>
      <c r="D122" s="169"/>
      <c r="E122" s="169"/>
      <c r="F122" s="175"/>
      <c r="G122" s="169"/>
      <c r="H122" s="169"/>
      <c r="I122" s="169"/>
      <c r="J122" s="175"/>
      <c r="K122" s="169"/>
      <c r="L122" s="169"/>
      <c r="M122" s="169"/>
      <c r="N122" s="175"/>
    </row>
    <row r="123" spans="3:14" x14ac:dyDescent="0.3">
      <c r="C123" s="169"/>
      <c r="D123" s="169"/>
      <c r="E123" s="169"/>
      <c r="F123" s="175"/>
      <c r="G123" s="169"/>
      <c r="H123" s="169"/>
      <c r="I123" s="169"/>
      <c r="J123" s="175"/>
      <c r="K123" s="169"/>
      <c r="L123" s="169"/>
      <c r="M123" s="169"/>
      <c r="N123" s="175"/>
    </row>
    <row r="124" spans="3:14" x14ac:dyDescent="0.3">
      <c r="C124" s="169"/>
      <c r="D124" s="169"/>
      <c r="E124" s="169"/>
      <c r="F124" s="175"/>
      <c r="G124" s="169"/>
      <c r="H124" s="169"/>
      <c r="I124" s="169"/>
      <c r="J124" s="175"/>
      <c r="K124" s="169"/>
      <c r="L124" s="169"/>
      <c r="M124" s="169"/>
      <c r="N124" s="175"/>
    </row>
    <row r="125" spans="3:14" x14ac:dyDescent="0.3">
      <c r="C125" s="169"/>
      <c r="D125" s="169"/>
      <c r="E125" s="169"/>
      <c r="F125" s="175"/>
      <c r="G125" s="169"/>
      <c r="H125" s="169"/>
      <c r="I125" s="169"/>
      <c r="J125" s="175"/>
      <c r="K125" s="169"/>
      <c r="L125" s="169"/>
      <c r="M125" s="169"/>
      <c r="N125" s="175"/>
    </row>
    <row r="126" spans="3:14" x14ac:dyDescent="0.3">
      <c r="C126" s="169"/>
      <c r="D126" s="169"/>
      <c r="E126" s="169"/>
      <c r="F126" s="175"/>
      <c r="G126" s="169"/>
      <c r="H126" s="169"/>
      <c r="I126" s="169"/>
      <c r="J126" s="175"/>
      <c r="K126" s="169"/>
      <c r="L126" s="169"/>
      <c r="M126" s="169"/>
      <c r="N126" s="175"/>
    </row>
    <row r="127" spans="3:14" x14ac:dyDescent="0.3">
      <c r="C127" s="169"/>
      <c r="D127" s="169"/>
      <c r="E127" s="169"/>
      <c r="F127" s="175"/>
      <c r="G127" s="169"/>
      <c r="H127" s="169"/>
      <c r="I127" s="169"/>
      <c r="J127" s="175"/>
      <c r="K127" s="169"/>
      <c r="L127" s="169"/>
      <c r="M127" s="169"/>
      <c r="N127" s="175"/>
    </row>
    <row r="128" spans="3:14" x14ac:dyDescent="0.3">
      <c r="C128" s="169"/>
      <c r="D128" s="169"/>
      <c r="E128" s="169"/>
      <c r="F128" s="175"/>
      <c r="G128" s="169"/>
      <c r="H128" s="169"/>
      <c r="I128" s="169"/>
      <c r="J128" s="175"/>
      <c r="K128" s="169"/>
      <c r="L128" s="169"/>
      <c r="M128" s="169"/>
      <c r="N128" s="175"/>
    </row>
    <row r="129" spans="3:14" x14ac:dyDescent="0.3">
      <c r="C129" s="169"/>
      <c r="D129" s="169"/>
      <c r="E129" s="169"/>
      <c r="F129" s="175"/>
      <c r="G129" s="169"/>
      <c r="H129" s="169"/>
      <c r="I129" s="169"/>
      <c r="J129" s="175"/>
      <c r="K129" s="169"/>
      <c r="L129" s="169"/>
      <c r="M129" s="169"/>
      <c r="N129" s="175"/>
    </row>
    <row r="130" spans="3:14" x14ac:dyDescent="0.3">
      <c r="C130" s="169"/>
      <c r="D130" s="169"/>
      <c r="E130" s="169"/>
      <c r="F130" s="175"/>
      <c r="G130" s="169"/>
      <c r="H130" s="169"/>
      <c r="I130" s="169"/>
      <c r="J130" s="175"/>
      <c r="K130" s="169"/>
      <c r="L130" s="169"/>
      <c r="M130" s="169"/>
      <c r="N130" s="175"/>
    </row>
    <row r="131" spans="3:14" x14ac:dyDescent="0.3">
      <c r="C131" s="169"/>
      <c r="D131" s="169"/>
      <c r="E131" s="169"/>
      <c r="F131" s="175"/>
      <c r="G131" s="169"/>
      <c r="H131" s="169"/>
      <c r="I131" s="169"/>
      <c r="J131" s="175"/>
      <c r="K131" s="169"/>
      <c r="L131" s="169"/>
      <c r="M131" s="169"/>
      <c r="N131" s="175"/>
    </row>
    <row r="132" spans="3:14" x14ac:dyDescent="0.3">
      <c r="C132" s="169"/>
      <c r="D132" s="169"/>
      <c r="E132" s="169"/>
      <c r="F132" s="175"/>
      <c r="G132" s="169"/>
      <c r="H132" s="169"/>
      <c r="I132" s="169"/>
      <c r="J132" s="175"/>
      <c r="K132" s="169"/>
      <c r="L132" s="169"/>
      <c r="M132" s="169"/>
      <c r="N132" s="175"/>
    </row>
    <row r="133" spans="3:14" x14ac:dyDescent="0.3">
      <c r="C133" s="169"/>
      <c r="D133" s="169"/>
      <c r="E133" s="169"/>
      <c r="F133" s="175"/>
      <c r="G133" s="169"/>
      <c r="H133" s="169"/>
      <c r="I133" s="169"/>
      <c r="J133" s="175"/>
      <c r="K133" s="169"/>
      <c r="L133" s="169"/>
      <c r="M133" s="169"/>
      <c r="N133" s="175"/>
    </row>
    <row r="134" spans="3:14" x14ac:dyDescent="0.3">
      <c r="C134" s="169"/>
      <c r="D134" s="169"/>
      <c r="E134" s="169"/>
      <c r="F134" s="175"/>
      <c r="G134" s="169"/>
      <c r="H134" s="169"/>
      <c r="I134" s="169"/>
      <c r="J134" s="175"/>
      <c r="K134" s="169"/>
      <c r="L134" s="169"/>
      <c r="M134" s="169"/>
      <c r="N134" s="175"/>
    </row>
    <row r="135" spans="3:14" x14ac:dyDescent="0.3">
      <c r="C135" s="169"/>
      <c r="D135" s="169"/>
      <c r="E135" s="169"/>
      <c r="F135" s="175"/>
      <c r="G135" s="169"/>
      <c r="H135" s="169"/>
      <c r="I135" s="169"/>
      <c r="J135" s="175"/>
      <c r="K135" s="169"/>
      <c r="L135" s="169"/>
      <c r="M135" s="169"/>
      <c r="N135" s="175"/>
    </row>
    <row r="136" spans="3:14" x14ac:dyDescent="0.3">
      <c r="C136" s="169"/>
      <c r="D136" s="169"/>
      <c r="E136" s="169"/>
      <c r="F136" s="175"/>
      <c r="G136" s="169"/>
      <c r="H136" s="169"/>
      <c r="I136" s="169"/>
      <c r="J136" s="175"/>
      <c r="K136" s="169"/>
      <c r="L136" s="169"/>
      <c r="M136" s="169"/>
      <c r="N136" s="175"/>
    </row>
    <row r="137" spans="3:14" x14ac:dyDescent="0.3">
      <c r="C137" s="169"/>
      <c r="D137" s="169"/>
      <c r="E137" s="169"/>
      <c r="F137" s="175"/>
      <c r="G137" s="169"/>
      <c r="H137" s="169"/>
      <c r="I137" s="169"/>
      <c r="J137" s="175"/>
      <c r="K137" s="169"/>
      <c r="L137" s="169"/>
      <c r="M137" s="169"/>
      <c r="N137" s="175"/>
    </row>
    <row r="138" spans="3:14" x14ac:dyDescent="0.3">
      <c r="C138" s="169"/>
      <c r="D138" s="169"/>
      <c r="E138" s="169"/>
      <c r="F138" s="175"/>
      <c r="G138" s="169"/>
      <c r="H138" s="169"/>
      <c r="I138" s="169"/>
      <c r="J138" s="175"/>
      <c r="K138" s="169"/>
      <c r="L138" s="169"/>
      <c r="M138" s="169"/>
      <c r="N138" s="175"/>
    </row>
    <row r="139" spans="3:14" x14ac:dyDescent="0.3">
      <c r="C139" s="169"/>
      <c r="D139" s="169"/>
      <c r="E139" s="169"/>
      <c r="F139" s="175"/>
      <c r="G139" s="169"/>
      <c r="H139" s="169"/>
      <c r="I139" s="169"/>
      <c r="J139" s="175"/>
      <c r="K139" s="169"/>
      <c r="L139" s="169"/>
      <c r="M139" s="169"/>
      <c r="N139" s="175"/>
    </row>
    <row r="140" spans="3:14" x14ac:dyDescent="0.3">
      <c r="C140" s="169"/>
      <c r="D140" s="169"/>
      <c r="E140" s="169"/>
      <c r="F140" s="175"/>
      <c r="G140" s="169"/>
      <c r="H140" s="169"/>
      <c r="I140" s="169"/>
      <c r="J140" s="175"/>
      <c r="K140" s="169"/>
      <c r="L140" s="169"/>
      <c r="M140" s="169"/>
      <c r="N140" s="175"/>
    </row>
    <row r="141" spans="3:14" x14ac:dyDescent="0.3">
      <c r="C141" s="169"/>
      <c r="D141" s="169"/>
      <c r="E141" s="169"/>
      <c r="F141" s="175"/>
      <c r="G141" s="169"/>
      <c r="H141" s="169"/>
      <c r="I141" s="169"/>
      <c r="J141" s="175"/>
      <c r="K141" s="169"/>
      <c r="L141" s="169"/>
      <c r="M141" s="169"/>
      <c r="N141" s="175"/>
    </row>
    <row r="142" spans="3:14" x14ac:dyDescent="0.3">
      <c r="C142" s="169"/>
      <c r="D142" s="169"/>
      <c r="E142" s="169"/>
      <c r="F142" s="175"/>
      <c r="G142" s="169"/>
      <c r="H142" s="169"/>
      <c r="I142" s="169"/>
      <c r="J142" s="175"/>
      <c r="K142" s="169"/>
      <c r="L142" s="169"/>
      <c r="M142" s="169"/>
      <c r="N142" s="175"/>
    </row>
    <row r="143" spans="3:14" x14ac:dyDescent="0.3">
      <c r="C143" s="169"/>
      <c r="D143" s="169"/>
      <c r="E143" s="169"/>
      <c r="F143" s="175"/>
      <c r="G143" s="169"/>
      <c r="H143" s="169"/>
      <c r="I143" s="169"/>
      <c r="J143" s="175"/>
      <c r="K143" s="169"/>
      <c r="L143" s="169"/>
      <c r="M143" s="169"/>
      <c r="N143" s="175"/>
    </row>
    <row r="144" spans="3:14" x14ac:dyDescent="0.3">
      <c r="C144" s="169"/>
      <c r="D144" s="169"/>
      <c r="E144" s="169"/>
      <c r="F144" s="175"/>
      <c r="G144" s="169"/>
      <c r="H144" s="169"/>
      <c r="I144" s="169"/>
      <c r="J144" s="175"/>
      <c r="K144" s="169"/>
      <c r="L144" s="169"/>
      <c r="M144" s="169"/>
      <c r="N144" s="175"/>
    </row>
    <row r="145" spans="3:14" x14ac:dyDescent="0.3">
      <c r="C145" s="169"/>
      <c r="D145" s="169"/>
      <c r="E145" s="169"/>
      <c r="F145" s="175"/>
      <c r="G145" s="169"/>
      <c r="H145" s="169"/>
      <c r="I145" s="169"/>
      <c r="J145" s="175"/>
      <c r="K145" s="169"/>
      <c r="L145" s="169"/>
      <c r="M145" s="169"/>
      <c r="N145" s="175"/>
    </row>
    <row r="146" spans="3:14" x14ac:dyDescent="0.3">
      <c r="C146" s="169"/>
      <c r="D146" s="169"/>
      <c r="E146" s="169"/>
      <c r="F146" s="175"/>
      <c r="G146" s="169"/>
      <c r="H146" s="169"/>
      <c r="I146" s="169"/>
      <c r="J146" s="175"/>
      <c r="K146" s="169"/>
      <c r="L146" s="169"/>
      <c r="M146" s="169"/>
      <c r="N146" s="175"/>
    </row>
    <row r="147" spans="3:14" x14ac:dyDescent="0.3">
      <c r="C147" s="169"/>
      <c r="D147" s="169"/>
      <c r="E147" s="169"/>
      <c r="F147" s="175"/>
      <c r="G147" s="169"/>
      <c r="H147" s="169"/>
      <c r="I147" s="169"/>
      <c r="J147" s="175"/>
      <c r="K147" s="169"/>
      <c r="L147" s="169"/>
      <c r="M147" s="169"/>
      <c r="N147" s="175"/>
    </row>
    <row r="148" spans="3:14" x14ac:dyDescent="0.3">
      <c r="C148" s="169"/>
      <c r="D148" s="169"/>
      <c r="E148" s="169"/>
      <c r="F148" s="175"/>
      <c r="G148" s="169"/>
      <c r="H148" s="169"/>
      <c r="I148" s="169"/>
      <c r="J148" s="175"/>
      <c r="K148" s="169"/>
      <c r="L148" s="169"/>
      <c r="M148" s="169"/>
      <c r="N148" s="175"/>
    </row>
    <row r="149" spans="3:14" x14ac:dyDescent="0.3">
      <c r="C149" s="169"/>
      <c r="D149" s="169"/>
      <c r="E149" s="169"/>
      <c r="F149" s="175"/>
      <c r="G149" s="169"/>
      <c r="H149" s="169"/>
      <c r="I149" s="169"/>
      <c r="J149" s="175"/>
      <c r="K149" s="169"/>
      <c r="L149" s="169"/>
      <c r="M149" s="169"/>
      <c r="N149" s="175"/>
    </row>
    <row r="150" spans="3:14" x14ac:dyDescent="0.3">
      <c r="C150" s="169"/>
      <c r="D150" s="169"/>
      <c r="E150" s="169"/>
      <c r="F150" s="175"/>
      <c r="G150" s="169"/>
      <c r="H150" s="169"/>
      <c r="I150" s="169"/>
      <c r="J150" s="175"/>
      <c r="K150" s="169"/>
      <c r="L150" s="169"/>
      <c r="M150" s="169"/>
      <c r="N150" s="175"/>
    </row>
    <row r="151" spans="3:14" x14ac:dyDescent="0.3">
      <c r="C151" s="169"/>
      <c r="D151" s="169"/>
      <c r="E151" s="169"/>
      <c r="F151" s="175"/>
      <c r="G151" s="169"/>
      <c r="H151" s="169"/>
      <c r="I151" s="169"/>
      <c r="J151" s="175"/>
      <c r="K151" s="169"/>
      <c r="L151" s="169"/>
      <c r="M151" s="169"/>
      <c r="N151" s="175"/>
    </row>
    <row r="152" spans="3:14" x14ac:dyDescent="0.3">
      <c r="C152" s="169"/>
      <c r="D152" s="169"/>
      <c r="E152" s="169"/>
      <c r="F152" s="175"/>
      <c r="G152" s="169"/>
      <c r="H152" s="169"/>
      <c r="I152" s="169"/>
      <c r="J152" s="175"/>
      <c r="K152" s="169"/>
      <c r="L152" s="169"/>
      <c r="M152" s="169"/>
      <c r="N152" s="175"/>
    </row>
    <row r="153" spans="3:14" x14ac:dyDescent="0.3">
      <c r="C153" s="169"/>
      <c r="D153" s="169"/>
      <c r="E153" s="169"/>
      <c r="F153" s="175"/>
      <c r="G153" s="169"/>
      <c r="H153" s="169"/>
      <c r="I153" s="169"/>
      <c r="J153" s="175"/>
      <c r="K153" s="169"/>
      <c r="L153" s="169"/>
      <c r="M153" s="169"/>
      <c r="N153" s="175"/>
    </row>
    <row r="154" spans="3:14" x14ac:dyDescent="0.3">
      <c r="C154" s="169"/>
      <c r="D154" s="169"/>
      <c r="E154" s="169"/>
      <c r="F154" s="175"/>
      <c r="G154" s="169"/>
      <c r="H154" s="169"/>
      <c r="I154" s="169"/>
      <c r="J154" s="175"/>
      <c r="K154" s="169"/>
      <c r="L154" s="169"/>
      <c r="M154" s="169"/>
      <c r="N154" s="175"/>
    </row>
    <row r="155" spans="3:14" x14ac:dyDescent="0.3">
      <c r="C155" s="169"/>
      <c r="D155" s="169"/>
      <c r="E155" s="169"/>
      <c r="F155" s="175"/>
      <c r="G155" s="169"/>
      <c r="H155" s="169"/>
      <c r="I155" s="169"/>
      <c r="J155" s="175"/>
      <c r="K155" s="169"/>
      <c r="L155" s="169"/>
      <c r="M155" s="169"/>
      <c r="N155" s="175"/>
    </row>
    <row r="156" spans="3:14" x14ac:dyDescent="0.3">
      <c r="C156" s="169"/>
      <c r="D156" s="169"/>
      <c r="E156" s="169"/>
      <c r="F156" s="175"/>
      <c r="G156" s="169"/>
      <c r="H156" s="169"/>
      <c r="I156" s="169"/>
      <c r="J156" s="175"/>
      <c r="K156" s="169"/>
      <c r="L156" s="169"/>
      <c r="M156" s="169"/>
      <c r="N156" s="175"/>
    </row>
    <row r="157" spans="3:14" x14ac:dyDescent="0.3">
      <c r="C157" s="169"/>
      <c r="D157" s="169"/>
      <c r="E157" s="169"/>
      <c r="F157" s="175"/>
      <c r="G157" s="169"/>
      <c r="H157" s="169"/>
      <c r="I157" s="169"/>
      <c r="J157" s="175"/>
      <c r="K157" s="169"/>
      <c r="L157" s="169"/>
      <c r="M157" s="169"/>
      <c r="N157" s="175"/>
    </row>
    <row r="158" spans="3:14" x14ac:dyDescent="0.3">
      <c r="C158" s="169"/>
      <c r="D158" s="169"/>
      <c r="E158" s="169"/>
      <c r="F158" s="175"/>
      <c r="G158" s="169"/>
      <c r="H158" s="169"/>
      <c r="I158" s="169"/>
      <c r="J158" s="175"/>
      <c r="K158" s="169"/>
      <c r="L158" s="169"/>
      <c r="M158" s="169"/>
      <c r="N158" s="175"/>
    </row>
    <row r="159" spans="3:14" x14ac:dyDescent="0.3">
      <c r="C159" s="169"/>
      <c r="D159" s="169"/>
      <c r="E159" s="169"/>
      <c r="F159" s="175"/>
      <c r="G159" s="169"/>
      <c r="H159" s="169"/>
      <c r="I159" s="169"/>
      <c r="J159" s="175"/>
      <c r="K159" s="169"/>
      <c r="L159" s="169"/>
      <c r="M159" s="169"/>
      <c r="N159" s="175"/>
    </row>
    <row r="160" spans="3:14" x14ac:dyDescent="0.3">
      <c r="C160" s="169"/>
      <c r="D160" s="169"/>
      <c r="E160" s="169"/>
      <c r="F160" s="175"/>
      <c r="G160" s="169"/>
      <c r="H160" s="169"/>
      <c r="I160" s="169"/>
      <c r="J160" s="175"/>
      <c r="K160" s="169"/>
      <c r="L160" s="169"/>
      <c r="M160" s="169"/>
      <c r="N160" s="175"/>
    </row>
    <row r="161" spans="3:14" x14ac:dyDescent="0.3">
      <c r="C161" s="169"/>
      <c r="D161" s="169"/>
      <c r="E161" s="169"/>
      <c r="F161" s="175"/>
      <c r="G161" s="169"/>
      <c r="H161" s="169"/>
      <c r="I161" s="169"/>
      <c r="J161" s="175"/>
      <c r="K161" s="169"/>
      <c r="L161" s="169"/>
      <c r="M161" s="169"/>
      <c r="N161" s="175"/>
    </row>
    <row r="162" spans="3:14" x14ac:dyDescent="0.3">
      <c r="C162" s="169"/>
      <c r="D162" s="169"/>
      <c r="E162" s="169"/>
      <c r="F162" s="175"/>
      <c r="G162" s="169"/>
      <c r="H162" s="169"/>
      <c r="I162" s="169"/>
      <c r="J162" s="175"/>
      <c r="K162" s="169"/>
      <c r="L162" s="169"/>
      <c r="M162" s="169"/>
      <c r="N162" s="175"/>
    </row>
    <row r="163" spans="3:14" x14ac:dyDescent="0.3">
      <c r="C163" s="169"/>
      <c r="D163" s="169"/>
      <c r="E163" s="169"/>
      <c r="F163" s="175"/>
      <c r="G163" s="169"/>
      <c r="H163" s="169"/>
      <c r="I163" s="169"/>
      <c r="J163" s="175"/>
      <c r="K163" s="169"/>
      <c r="L163" s="169"/>
      <c r="M163" s="169"/>
      <c r="N163" s="175"/>
    </row>
    <row r="164" spans="3:14" x14ac:dyDescent="0.3">
      <c r="C164" s="169"/>
      <c r="D164" s="169"/>
      <c r="E164" s="169"/>
      <c r="F164" s="175"/>
      <c r="G164" s="169"/>
      <c r="H164" s="169"/>
      <c r="I164" s="169"/>
      <c r="J164" s="175"/>
      <c r="K164" s="169"/>
      <c r="L164" s="169"/>
      <c r="M164" s="169"/>
      <c r="N164" s="175"/>
    </row>
    <row r="165" spans="3:14" x14ac:dyDescent="0.3">
      <c r="C165" s="169"/>
      <c r="D165" s="169"/>
      <c r="E165" s="169"/>
      <c r="F165" s="175"/>
      <c r="G165" s="169"/>
      <c r="H165" s="169"/>
      <c r="I165" s="169"/>
      <c r="J165" s="175"/>
      <c r="K165" s="169"/>
      <c r="L165" s="169"/>
      <c r="M165" s="169"/>
      <c r="N165" s="175"/>
    </row>
    <row r="166" spans="3:14" x14ac:dyDescent="0.3">
      <c r="C166" s="169"/>
      <c r="D166" s="169"/>
      <c r="E166" s="169"/>
      <c r="F166" s="175"/>
      <c r="G166" s="169"/>
      <c r="H166" s="169"/>
      <c r="I166" s="169"/>
      <c r="J166" s="175"/>
      <c r="K166" s="169"/>
      <c r="L166" s="169"/>
      <c r="M166" s="169"/>
      <c r="N166" s="175"/>
    </row>
    <row r="167" spans="3:14" x14ac:dyDescent="0.3">
      <c r="C167" s="169"/>
      <c r="D167" s="169"/>
      <c r="E167" s="169"/>
      <c r="F167" s="175"/>
      <c r="G167" s="169"/>
      <c r="H167" s="169"/>
      <c r="I167" s="169"/>
      <c r="J167" s="175"/>
      <c r="K167" s="169"/>
      <c r="L167" s="169"/>
      <c r="M167" s="169"/>
      <c r="N167" s="175"/>
    </row>
    <row r="168" spans="3:14" x14ac:dyDescent="0.3">
      <c r="C168" s="169"/>
      <c r="D168" s="169"/>
      <c r="E168" s="169"/>
      <c r="F168" s="175"/>
      <c r="G168" s="169"/>
      <c r="H168" s="169"/>
      <c r="I168" s="169"/>
      <c r="J168" s="175"/>
      <c r="K168" s="169"/>
      <c r="L168" s="169"/>
      <c r="M168" s="169"/>
      <c r="N168" s="175"/>
    </row>
    <row r="169" spans="3:14" x14ac:dyDescent="0.3">
      <c r="C169" s="169"/>
      <c r="D169" s="169"/>
      <c r="E169" s="169"/>
      <c r="F169" s="175"/>
      <c r="G169" s="169"/>
      <c r="H169" s="169"/>
      <c r="I169" s="169"/>
      <c r="J169" s="175"/>
      <c r="K169" s="169"/>
      <c r="L169" s="169"/>
      <c r="M169" s="169"/>
      <c r="N169" s="175"/>
    </row>
    <row r="170" spans="3:14" x14ac:dyDescent="0.3">
      <c r="C170" s="169"/>
      <c r="D170" s="169"/>
      <c r="E170" s="169"/>
      <c r="F170" s="175"/>
      <c r="G170" s="169"/>
      <c r="H170" s="169"/>
      <c r="I170" s="169"/>
      <c r="J170" s="175"/>
      <c r="K170" s="169"/>
      <c r="L170" s="169"/>
      <c r="M170" s="169"/>
      <c r="N170" s="175"/>
    </row>
    <row r="171" spans="3:14" x14ac:dyDescent="0.3">
      <c r="C171" s="169"/>
      <c r="D171" s="169"/>
      <c r="E171" s="169"/>
      <c r="F171" s="175"/>
      <c r="G171" s="169"/>
      <c r="H171" s="169"/>
      <c r="I171" s="169"/>
      <c r="J171" s="175"/>
      <c r="K171" s="169"/>
      <c r="L171" s="169"/>
      <c r="M171" s="169"/>
      <c r="N171" s="175"/>
    </row>
    <row r="172" spans="3:14" x14ac:dyDescent="0.3">
      <c r="C172" s="169"/>
      <c r="D172" s="169"/>
      <c r="E172" s="169"/>
      <c r="F172" s="175"/>
      <c r="G172" s="169"/>
      <c r="H172" s="169"/>
      <c r="I172" s="169"/>
      <c r="J172" s="175"/>
      <c r="K172" s="169"/>
      <c r="L172" s="169"/>
      <c r="M172" s="169"/>
      <c r="N172" s="175"/>
    </row>
    <row r="173" spans="3:14" x14ac:dyDescent="0.3">
      <c r="C173" s="169"/>
      <c r="D173" s="169"/>
      <c r="E173" s="169"/>
      <c r="F173" s="175"/>
      <c r="G173" s="169"/>
      <c r="H173" s="169"/>
      <c r="I173" s="169"/>
      <c r="J173" s="175"/>
      <c r="K173" s="169"/>
      <c r="L173" s="169"/>
      <c r="M173" s="169"/>
      <c r="N173" s="175"/>
    </row>
    <row r="174" spans="3:14" x14ac:dyDescent="0.3">
      <c r="C174" s="169"/>
      <c r="D174" s="169"/>
      <c r="E174" s="169"/>
      <c r="F174" s="175"/>
      <c r="G174" s="169"/>
      <c r="H174" s="169"/>
      <c r="I174" s="169"/>
      <c r="J174" s="175"/>
      <c r="K174" s="169"/>
      <c r="L174" s="169"/>
      <c r="M174" s="169"/>
      <c r="N174" s="175"/>
    </row>
    <row r="175" spans="3:14" x14ac:dyDescent="0.3">
      <c r="C175" s="169"/>
      <c r="D175" s="169"/>
      <c r="E175" s="169"/>
      <c r="F175" s="175"/>
      <c r="G175" s="169"/>
      <c r="H175" s="169"/>
      <c r="I175" s="169"/>
      <c r="J175" s="175"/>
      <c r="K175" s="169"/>
      <c r="L175" s="169"/>
      <c r="M175" s="169"/>
      <c r="N175" s="175"/>
    </row>
    <row r="176" spans="3:14" x14ac:dyDescent="0.3">
      <c r="C176" s="169"/>
      <c r="D176" s="169"/>
      <c r="E176" s="169"/>
      <c r="F176" s="175"/>
      <c r="G176" s="169"/>
      <c r="H176" s="169"/>
      <c r="I176" s="169"/>
      <c r="J176" s="175"/>
      <c r="K176" s="169"/>
      <c r="L176" s="169"/>
      <c r="M176" s="169"/>
      <c r="N176" s="175"/>
    </row>
    <row r="177" spans="3:14" x14ac:dyDescent="0.3">
      <c r="C177" s="169"/>
      <c r="D177" s="169"/>
      <c r="E177" s="169"/>
      <c r="F177" s="175"/>
      <c r="G177" s="169"/>
      <c r="H177" s="169"/>
      <c r="I177" s="169"/>
      <c r="J177" s="175"/>
      <c r="K177" s="169"/>
      <c r="L177" s="169"/>
      <c r="M177" s="169"/>
      <c r="N177" s="175"/>
    </row>
    <row r="178" spans="3:14" x14ac:dyDescent="0.3">
      <c r="C178" s="169"/>
      <c r="D178" s="169"/>
      <c r="E178" s="169"/>
      <c r="F178" s="175"/>
      <c r="G178" s="169"/>
      <c r="H178" s="169"/>
      <c r="I178" s="169"/>
      <c r="J178" s="175"/>
      <c r="K178" s="169"/>
      <c r="L178" s="169"/>
      <c r="M178" s="169"/>
      <c r="N178" s="175"/>
    </row>
    <row r="179" spans="3:14" x14ac:dyDescent="0.3">
      <c r="C179" s="169"/>
      <c r="D179" s="169"/>
      <c r="E179" s="169"/>
      <c r="F179" s="175"/>
      <c r="G179" s="169"/>
      <c r="H179" s="169"/>
      <c r="I179" s="169"/>
      <c r="J179" s="175"/>
      <c r="K179" s="169"/>
      <c r="L179" s="169"/>
      <c r="M179" s="169"/>
      <c r="N179" s="175"/>
    </row>
    <row r="180" spans="3:14" x14ac:dyDescent="0.3">
      <c r="C180" s="169"/>
      <c r="D180" s="169"/>
      <c r="E180" s="169"/>
      <c r="F180" s="175"/>
      <c r="G180" s="169"/>
      <c r="H180" s="169"/>
      <c r="I180" s="169"/>
      <c r="J180" s="175"/>
      <c r="K180" s="169"/>
      <c r="L180" s="169"/>
      <c r="M180" s="169"/>
      <c r="N180" s="175"/>
    </row>
    <row r="181" spans="3:14" x14ac:dyDescent="0.3">
      <c r="C181" s="169"/>
      <c r="D181" s="169"/>
      <c r="E181" s="169"/>
      <c r="F181" s="175"/>
      <c r="G181" s="169"/>
      <c r="H181" s="169"/>
      <c r="I181" s="169"/>
      <c r="J181" s="175"/>
      <c r="K181" s="169"/>
      <c r="L181" s="169"/>
      <c r="M181" s="169"/>
      <c r="N181" s="175"/>
    </row>
    <row r="182" spans="3:14" x14ac:dyDescent="0.3">
      <c r="C182" s="169"/>
      <c r="D182" s="169"/>
      <c r="E182" s="169"/>
      <c r="F182" s="175"/>
      <c r="G182" s="169"/>
      <c r="H182" s="169"/>
      <c r="I182" s="169"/>
      <c r="J182" s="175"/>
      <c r="K182" s="169"/>
      <c r="L182" s="169"/>
      <c r="M182" s="169"/>
      <c r="N182" s="175"/>
    </row>
    <row r="183" spans="3:14" x14ac:dyDescent="0.3">
      <c r="C183" s="169"/>
      <c r="D183" s="169"/>
      <c r="E183" s="169"/>
      <c r="F183" s="175"/>
      <c r="G183" s="169"/>
      <c r="H183" s="169"/>
      <c r="I183" s="169"/>
      <c r="J183" s="175"/>
      <c r="K183" s="169"/>
      <c r="L183" s="169"/>
      <c r="M183" s="169"/>
      <c r="N183" s="175"/>
    </row>
    <row r="184" spans="3:14" x14ac:dyDescent="0.3">
      <c r="C184" s="169"/>
      <c r="D184" s="169"/>
      <c r="E184" s="169"/>
      <c r="F184" s="175"/>
      <c r="G184" s="169"/>
      <c r="H184" s="169"/>
      <c r="I184" s="169"/>
      <c r="J184" s="175"/>
      <c r="K184" s="169"/>
      <c r="L184" s="169"/>
      <c r="M184" s="169"/>
      <c r="N184" s="175"/>
    </row>
    <row r="185" spans="3:14" x14ac:dyDescent="0.3">
      <c r="C185" s="169"/>
      <c r="D185" s="169"/>
      <c r="E185" s="169"/>
      <c r="F185" s="175"/>
      <c r="G185" s="169"/>
      <c r="H185" s="169"/>
      <c r="I185" s="169"/>
      <c r="J185" s="175"/>
      <c r="K185" s="169"/>
      <c r="L185" s="169"/>
      <c r="M185" s="169"/>
      <c r="N185" s="175"/>
    </row>
    <row r="186" spans="3:14" x14ac:dyDescent="0.3">
      <c r="C186" s="169"/>
      <c r="D186" s="169"/>
      <c r="E186" s="169"/>
      <c r="F186" s="175"/>
      <c r="G186" s="169"/>
      <c r="H186" s="169"/>
      <c r="I186" s="169"/>
      <c r="J186" s="175"/>
      <c r="K186" s="169"/>
      <c r="L186" s="169"/>
      <c r="M186" s="169"/>
      <c r="N186" s="175"/>
    </row>
    <row r="187" spans="3:14" x14ac:dyDescent="0.3">
      <c r="C187" s="169"/>
      <c r="D187" s="169"/>
      <c r="E187" s="169"/>
      <c r="F187" s="175"/>
      <c r="G187" s="169"/>
      <c r="H187" s="169"/>
      <c r="I187" s="169"/>
      <c r="J187" s="175"/>
      <c r="K187" s="169"/>
      <c r="L187" s="169"/>
      <c r="M187" s="169"/>
      <c r="N187" s="175"/>
    </row>
    <row r="188" spans="3:14" x14ac:dyDescent="0.3">
      <c r="C188" s="169"/>
      <c r="D188" s="169"/>
      <c r="E188" s="169"/>
      <c r="F188" s="175"/>
      <c r="G188" s="169"/>
      <c r="H188" s="169"/>
      <c r="I188" s="169"/>
      <c r="J188" s="175"/>
      <c r="K188" s="169"/>
      <c r="L188" s="169"/>
      <c r="M188" s="169"/>
      <c r="N188" s="175"/>
    </row>
    <row r="189" spans="3:14" x14ac:dyDescent="0.3">
      <c r="C189" s="169"/>
      <c r="D189" s="169"/>
      <c r="E189" s="169"/>
      <c r="F189" s="175"/>
      <c r="G189" s="169"/>
      <c r="H189" s="169"/>
      <c r="I189" s="169"/>
      <c r="J189" s="175"/>
      <c r="K189" s="169"/>
      <c r="L189" s="169"/>
      <c r="M189" s="169"/>
      <c r="N189" s="175"/>
    </row>
    <row r="190" spans="3:14" x14ac:dyDescent="0.3">
      <c r="C190" s="169"/>
      <c r="D190" s="169"/>
      <c r="E190" s="169"/>
      <c r="F190" s="175"/>
      <c r="G190" s="169"/>
      <c r="H190" s="169"/>
      <c r="I190" s="169"/>
      <c r="J190" s="175"/>
      <c r="K190" s="169"/>
      <c r="L190" s="169"/>
      <c r="M190" s="169"/>
      <c r="N190" s="175"/>
    </row>
    <row r="191" spans="3:14" x14ac:dyDescent="0.3">
      <c r="C191" s="169"/>
      <c r="D191" s="169"/>
      <c r="E191" s="169"/>
      <c r="F191" s="175"/>
      <c r="G191" s="169"/>
      <c r="H191" s="169"/>
      <c r="I191" s="169"/>
      <c r="J191" s="175"/>
      <c r="K191" s="169"/>
      <c r="L191" s="169"/>
      <c r="M191" s="169"/>
      <c r="N191" s="175"/>
    </row>
    <row r="192" spans="3:14" x14ac:dyDescent="0.3">
      <c r="C192" s="169"/>
      <c r="D192" s="169"/>
      <c r="E192" s="169"/>
      <c r="F192" s="175"/>
      <c r="G192" s="169"/>
      <c r="H192" s="169"/>
      <c r="I192" s="169"/>
      <c r="J192" s="175"/>
      <c r="K192" s="169"/>
      <c r="L192" s="169"/>
      <c r="M192" s="169"/>
      <c r="N192" s="175"/>
    </row>
    <row r="193" spans="3:14" x14ac:dyDescent="0.3">
      <c r="C193" s="169"/>
      <c r="D193" s="169"/>
      <c r="E193" s="169"/>
      <c r="F193" s="175"/>
      <c r="G193" s="169"/>
      <c r="H193" s="169"/>
      <c r="I193" s="169"/>
      <c r="J193" s="175"/>
      <c r="K193" s="169"/>
      <c r="L193" s="169"/>
      <c r="M193" s="169"/>
      <c r="N193" s="175"/>
    </row>
    <row r="194" spans="3:14" x14ac:dyDescent="0.3">
      <c r="C194" s="169"/>
      <c r="D194" s="169"/>
      <c r="E194" s="169"/>
      <c r="F194" s="175"/>
      <c r="G194" s="169"/>
      <c r="H194" s="169"/>
      <c r="I194" s="169"/>
      <c r="J194" s="175"/>
      <c r="K194" s="169"/>
      <c r="L194" s="169"/>
      <c r="M194" s="169"/>
      <c r="N194" s="175"/>
    </row>
    <row r="195" spans="3:14" x14ac:dyDescent="0.3">
      <c r="C195" s="169"/>
      <c r="D195" s="169"/>
      <c r="E195" s="169"/>
      <c r="F195" s="175"/>
      <c r="G195" s="169"/>
      <c r="H195" s="169"/>
      <c r="I195" s="169"/>
      <c r="J195" s="175"/>
      <c r="K195" s="169"/>
      <c r="L195" s="169"/>
      <c r="M195" s="169"/>
      <c r="N195" s="175"/>
    </row>
    <row r="196" spans="3:14" x14ac:dyDescent="0.3">
      <c r="C196" s="169"/>
      <c r="D196" s="169"/>
      <c r="E196" s="169"/>
      <c r="F196" s="175"/>
      <c r="G196" s="169"/>
      <c r="H196" s="169"/>
      <c r="I196" s="169"/>
      <c r="J196" s="175"/>
      <c r="K196" s="169"/>
      <c r="L196" s="169"/>
      <c r="M196" s="169"/>
      <c r="N196" s="175"/>
    </row>
    <row r="197" spans="3:14" x14ac:dyDescent="0.3">
      <c r="C197" s="169"/>
      <c r="D197" s="169"/>
      <c r="E197" s="169"/>
      <c r="F197" s="175"/>
      <c r="G197" s="169"/>
      <c r="H197" s="169"/>
      <c r="I197" s="169"/>
      <c r="J197" s="175"/>
      <c r="K197" s="169"/>
      <c r="L197" s="169"/>
      <c r="M197" s="169"/>
      <c r="N197" s="175"/>
    </row>
    <row r="198" spans="3:14" x14ac:dyDescent="0.3">
      <c r="C198" s="169"/>
      <c r="D198" s="169"/>
      <c r="E198" s="169"/>
      <c r="F198" s="175"/>
      <c r="G198" s="169"/>
      <c r="H198" s="169"/>
      <c r="I198" s="169"/>
      <c r="J198" s="175"/>
      <c r="K198" s="169"/>
      <c r="L198" s="169"/>
      <c r="M198" s="169"/>
      <c r="N198" s="175"/>
    </row>
    <row r="199" spans="3:14" x14ac:dyDescent="0.3">
      <c r="C199" s="169"/>
      <c r="D199" s="169"/>
      <c r="E199" s="169"/>
      <c r="F199" s="175"/>
      <c r="G199" s="169"/>
      <c r="H199" s="169"/>
      <c r="I199" s="169"/>
      <c r="J199" s="175"/>
      <c r="K199" s="169"/>
      <c r="L199" s="169"/>
      <c r="M199" s="169"/>
      <c r="N199" s="175"/>
    </row>
    <row r="200" spans="3:14" x14ac:dyDescent="0.3">
      <c r="C200" s="169"/>
      <c r="D200" s="169"/>
      <c r="E200" s="169"/>
      <c r="F200" s="175"/>
      <c r="G200" s="169"/>
      <c r="H200" s="169"/>
      <c r="I200" s="169"/>
      <c r="J200" s="175"/>
      <c r="K200" s="169"/>
      <c r="L200" s="169"/>
      <c r="M200" s="169"/>
      <c r="N200" s="175"/>
    </row>
    <row r="201" spans="3:14" x14ac:dyDescent="0.3">
      <c r="C201" s="169"/>
      <c r="D201" s="169"/>
      <c r="E201" s="169"/>
      <c r="F201" s="175"/>
      <c r="G201" s="169"/>
      <c r="H201" s="169"/>
      <c r="I201" s="169"/>
      <c r="J201" s="175"/>
      <c r="K201" s="169"/>
      <c r="L201" s="169"/>
      <c r="M201" s="169"/>
      <c r="N201" s="175"/>
    </row>
    <row r="202" spans="3:14" x14ac:dyDescent="0.3">
      <c r="C202" s="169"/>
      <c r="D202" s="169"/>
      <c r="E202" s="169"/>
      <c r="F202" s="175"/>
      <c r="G202" s="169"/>
      <c r="H202" s="169"/>
      <c r="I202" s="169"/>
      <c r="J202" s="175"/>
      <c r="K202" s="169"/>
      <c r="L202" s="169"/>
      <c r="M202" s="169"/>
      <c r="N202" s="175"/>
    </row>
    <row r="203" spans="3:14" x14ac:dyDescent="0.3">
      <c r="C203" s="169"/>
      <c r="D203" s="169"/>
      <c r="E203" s="169"/>
      <c r="F203" s="175"/>
      <c r="G203" s="169"/>
      <c r="H203" s="169"/>
      <c r="I203" s="169"/>
      <c r="J203" s="175"/>
      <c r="K203" s="169"/>
      <c r="L203" s="169"/>
      <c r="M203" s="169"/>
      <c r="N203" s="175"/>
    </row>
    <row r="204" spans="3:14" x14ac:dyDescent="0.3">
      <c r="C204" s="169"/>
      <c r="D204" s="169"/>
      <c r="E204" s="169"/>
      <c r="F204" s="175"/>
      <c r="G204" s="169"/>
      <c r="H204" s="169"/>
      <c r="I204" s="169"/>
      <c r="J204" s="175"/>
      <c r="K204" s="169"/>
      <c r="L204" s="169"/>
      <c r="M204" s="169"/>
      <c r="N204" s="175"/>
    </row>
    <row r="205" spans="3:14" x14ac:dyDescent="0.3">
      <c r="C205" s="169"/>
      <c r="D205" s="169"/>
      <c r="E205" s="169"/>
      <c r="F205" s="175"/>
      <c r="G205" s="169"/>
      <c r="H205" s="169"/>
      <c r="I205" s="169"/>
      <c r="J205" s="175"/>
      <c r="K205" s="169"/>
      <c r="L205" s="169"/>
      <c r="M205" s="169"/>
      <c r="N205" s="175"/>
    </row>
    <row r="206" spans="3:14" x14ac:dyDescent="0.3">
      <c r="C206" s="169"/>
      <c r="D206" s="169"/>
      <c r="E206" s="169"/>
      <c r="F206" s="175"/>
      <c r="G206" s="169"/>
      <c r="H206" s="169"/>
      <c r="I206" s="169"/>
      <c r="J206" s="175"/>
      <c r="K206" s="169"/>
      <c r="L206" s="169"/>
      <c r="M206" s="169"/>
      <c r="N206" s="175"/>
    </row>
    <row r="207" spans="3:14" x14ac:dyDescent="0.3">
      <c r="C207" s="169"/>
      <c r="D207" s="169"/>
      <c r="E207" s="169"/>
      <c r="F207" s="175"/>
      <c r="G207" s="169"/>
      <c r="H207" s="169"/>
      <c r="I207" s="169"/>
      <c r="J207" s="175"/>
      <c r="K207" s="169"/>
      <c r="L207" s="169"/>
      <c r="M207" s="169"/>
      <c r="N207" s="175"/>
    </row>
    <row r="208" spans="3:14" x14ac:dyDescent="0.3">
      <c r="C208" s="169"/>
      <c r="D208" s="169"/>
      <c r="E208" s="169"/>
      <c r="F208" s="175"/>
      <c r="G208" s="169"/>
      <c r="H208" s="169"/>
      <c r="I208" s="169"/>
      <c r="J208" s="175"/>
      <c r="K208" s="169"/>
      <c r="L208" s="169"/>
      <c r="M208" s="169"/>
      <c r="N208" s="175"/>
    </row>
    <row r="209" spans="3:14" x14ac:dyDescent="0.3">
      <c r="C209" s="169"/>
      <c r="D209" s="169"/>
      <c r="E209" s="169"/>
      <c r="F209" s="175"/>
      <c r="G209" s="169"/>
      <c r="H209" s="169"/>
      <c r="I209" s="169"/>
      <c r="J209" s="175"/>
      <c r="K209" s="169"/>
      <c r="L209" s="169"/>
      <c r="M209" s="169"/>
      <c r="N209" s="175"/>
    </row>
    <row r="210" spans="3:14" x14ac:dyDescent="0.3">
      <c r="C210" s="169"/>
      <c r="D210" s="169"/>
      <c r="E210" s="169"/>
      <c r="F210" s="175"/>
      <c r="G210" s="169"/>
      <c r="H210" s="169"/>
      <c r="I210" s="169"/>
      <c r="J210" s="175"/>
      <c r="K210" s="169"/>
      <c r="L210" s="169"/>
      <c r="M210" s="169"/>
      <c r="N210" s="175"/>
    </row>
    <row r="211" spans="3:14" x14ac:dyDescent="0.3">
      <c r="C211" s="169"/>
      <c r="D211" s="169"/>
      <c r="E211" s="169"/>
      <c r="F211" s="175"/>
      <c r="G211" s="169"/>
      <c r="H211" s="169"/>
      <c r="I211" s="169"/>
      <c r="J211" s="175"/>
      <c r="K211" s="169"/>
      <c r="L211" s="169"/>
      <c r="M211" s="169"/>
      <c r="N211" s="175"/>
    </row>
    <row r="212" spans="3:14" x14ac:dyDescent="0.3">
      <c r="C212" s="169"/>
      <c r="D212" s="169"/>
      <c r="E212" s="169"/>
      <c r="F212" s="175"/>
      <c r="G212" s="169"/>
      <c r="H212" s="169"/>
      <c r="I212" s="169"/>
      <c r="J212" s="175"/>
      <c r="K212" s="169"/>
      <c r="L212" s="169"/>
      <c r="M212" s="169"/>
      <c r="N212" s="175"/>
    </row>
    <row r="213" spans="3:14" x14ac:dyDescent="0.3">
      <c r="C213" s="169"/>
      <c r="D213" s="169"/>
      <c r="E213" s="169"/>
      <c r="F213" s="175"/>
      <c r="G213" s="169"/>
      <c r="H213" s="169"/>
      <c r="I213" s="169"/>
      <c r="J213" s="175"/>
      <c r="K213" s="169"/>
      <c r="L213" s="169"/>
      <c r="M213" s="169"/>
      <c r="N213" s="175"/>
    </row>
    <row r="214" spans="3:14" x14ac:dyDescent="0.3">
      <c r="C214" s="169"/>
      <c r="D214" s="169"/>
      <c r="E214" s="169"/>
      <c r="F214" s="175"/>
      <c r="G214" s="169"/>
      <c r="H214" s="169"/>
      <c r="I214" s="169"/>
      <c r="J214" s="175"/>
      <c r="K214" s="169"/>
      <c r="L214" s="169"/>
      <c r="M214" s="169"/>
      <c r="N214" s="175"/>
    </row>
  </sheetData>
  <mergeCells count="8">
    <mergeCell ref="B1:B2"/>
    <mergeCell ref="A1:A2"/>
    <mergeCell ref="A3:B3"/>
    <mergeCell ref="O1:R1"/>
    <mergeCell ref="S1:V1"/>
    <mergeCell ref="C1:F1"/>
    <mergeCell ref="G1:J1"/>
    <mergeCell ref="K1:N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9AB89-B204-41D9-8A5A-CC16022A5EEE}">
  <dimension ref="A1:V171"/>
  <sheetViews>
    <sheetView zoomScale="75" zoomScaleNormal="75" workbookViewId="0">
      <pane xSplit="2" ySplit="1" topLeftCell="C2" activePane="bottomRight" state="frozen"/>
      <selection pane="topRight" activeCell="C1" sqref="C1"/>
      <selection pane="bottomLeft" activeCell="A2" sqref="A2"/>
      <selection pane="bottomRight" activeCell="B8" sqref="B8"/>
    </sheetView>
  </sheetViews>
  <sheetFormatPr baseColWidth="10" defaultRowHeight="15.6" x14ac:dyDescent="0.3"/>
  <cols>
    <col min="1" max="1" width="11.5" style="75" customWidth="1"/>
    <col min="2" max="2" width="57" style="76" customWidth="1"/>
    <col min="3" max="3" width="25.09765625" customWidth="1"/>
    <col min="4" max="4" width="24.19921875" customWidth="1"/>
    <col min="5" max="5" width="25.5" customWidth="1"/>
    <col min="6" max="6" width="22.69921875" style="176" customWidth="1"/>
    <col min="7" max="7" width="24.59765625" customWidth="1"/>
    <col min="8" max="8" width="22.09765625" customWidth="1"/>
    <col min="9" max="9" width="26.09765625" customWidth="1"/>
    <col min="10" max="10" width="23.09765625" style="176" customWidth="1"/>
    <col min="11" max="11" width="25.3984375" customWidth="1"/>
    <col min="12" max="12" width="27" customWidth="1"/>
    <col min="13" max="13" width="26.8984375" customWidth="1"/>
    <col min="14" max="14" width="22.09765625" style="176" customWidth="1"/>
    <col min="15" max="15" width="20.69921875" customWidth="1"/>
    <col min="16" max="17" width="24.59765625" customWidth="1"/>
    <col min="18" max="18" width="27.8984375" style="176" customWidth="1"/>
    <col min="19" max="19" width="17.69921875" customWidth="1"/>
    <col min="20" max="20" width="20.3984375" customWidth="1"/>
    <col min="21" max="21" width="19.5" customWidth="1"/>
    <col min="22" max="22" width="16.69921875" style="176" customWidth="1"/>
  </cols>
  <sheetData>
    <row r="1" spans="1:22" ht="16.2" thickBot="1" x14ac:dyDescent="0.35">
      <c r="A1" s="301" t="s">
        <v>0</v>
      </c>
      <c r="B1" s="301" t="s">
        <v>3</v>
      </c>
      <c r="C1" s="268" t="s">
        <v>7</v>
      </c>
      <c r="D1" s="269"/>
      <c r="E1" s="269"/>
      <c r="F1" s="270"/>
      <c r="G1" s="306" t="s">
        <v>532</v>
      </c>
      <c r="H1" s="307"/>
      <c r="I1" s="307"/>
      <c r="J1" s="308"/>
      <c r="K1" s="297" t="s">
        <v>533</v>
      </c>
      <c r="L1" s="298"/>
      <c r="M1" s="298"/>
      <c r="N1" s="299"/>
      <c r="O1" s="268" t="s">
        <v>535</v>
      </c>
      <c r="P1" s="269"/>
      <c r="Q1" s="269"/>
      <c r="R1" s="270"/>
      <c r="S1" s="271" t="s">
        <v>536</v>
      </c>
      <c r="T1" s="272"/>
      <c r="U1" s="272"/>
      <c r="V1" s="273"/>
    </row>
    <row r="2" spans="1:22" ht="16.2" thickBot="1" x14ac:dyDescent="0.35">
      <c r="A2" s="302"/>
      <c r="B2" s="302"/>
      <c r="C2" s="12" t="s">
        <v>9</v>
      </c>
      <c r="D2" s="3" t="s">
        <v>10</v>
      </c>
      <c r="E2" s="172" t="s">
        <v>13</v>
      </c>
      <c r="F2" s="4" t="s">
        <v>14</v>
      </c>
      <c r="G2" s="241" t="s">
        <v>9</v>
      </c>
      <c r="H2" s="241" t="s">
        <v>10</v>
      </c>
      <c r="I2" s="242" t="s">
        <v>13</v>
      </c>
      <c r="J2" s="243" t="s">
        <v>14</v>
      </c>
      <c r="K2" s="147" t="s">
        <v>9</v>
      </c>
      <c r="L2" s="147" t="s">
        <v>10</v>
      </c>
      <c r="M2" s="148" t="s">
        <v>13</v>
      </c>
      <c r="N2" s="182" t="s">
        <v>14</v>
      </c>
      <c r="O2" s="12" t="s">
        <v>9</v>
      </c>
      <c r="P2" s="3" t="s">
        <v>10</v>
      </c>
      <c r="Q2" s="172" t="s">
        <v>13</v>
      </c>
      <c r="R2" s="4" t="s">
        <v>14</v>
      </c>
      <c r="S2" s="221" t="s">
        <v>9</v>
      </c>
      <c r="T2" s="221" t="s">
        <v>10</v>
      </c>
      <c r="U2" s="222" t="s">
        <v>13</v>
      </c>
      <c r="V2" s="223" t="s">
        <v>14</v>
      </c>
    </row>
    <row r="3" spans="1:22" s="56" customFormat="1" ht="16.2" thickBot="1" x14ac:dyDescent="0.35">
      <c r="A3" s="295" t="s">
        <v>14</v>
      </c>
      <c r="B3" s="296"/>
      <c r="C3" s="191">
        <f>'Gastos - Entidades y Sectores'!E3</f>
        <v>284810586613634.19</v>
      </c>
      <c r="D3" s="191">
        <f>'Gastos - Entidades y Sectores'!F3</f>
        <v>85719814836251.219</v>
      </c>
      <c r="E3" s="191">
        <f>'Gastos - Entidades y Sectores'!G3</f>
        <v>90905889043316.25</v>
      </c>
      <c r="F3" s="191">
        <f>'Gastos - Entidades y Sectores'!H3</f>
        <v>461436290493201.63</v>
      </c>
      <c r="G3" s="244">
        <f>SUM(G4:G166)</f>
        <v>308710697201386</v>
      </c>
      <c r="H3" s="245">
        <f>SUM(H4:H166)</f>
        <v>94521245425669</v>
      </c>
      <c r="I3" s="246">
        <f>SUM(I4:I166)</f>
        <v>99364890597134</v>
      </c>
      <c r="J3" s="245">
        <f>SUM(J4:J166)</f>
        <v>502596833224189</v>
      </c>
      <c r="K3" s="191">
        <f>SUM(K4:K166)</f>
        <v>307423677347934</v>
      </c>
      <c r="L3" s="191">
        <f t="shared" ref="L3:M3" si="0">SUM(L4:L166)</f>
        <v>94521847301683</v>
      </c>
      <c r="M3" s="191">
        <f t="shared" si="0"/>
        <v>99725473574572</v>
      </c>
      <c r="N3" s="191">
        <v>502596833224189</v>
      </c>
      <c r="O3" s="191">
        <f>K3-C3</f>
        <v>22613090734299.813</v>
      </c>
      <c r="P3" s="191">
        <f t="shared" ref="P3:R3" si="1">L3-D3</f>
        <v>8802032465431.7813</v>
      </c>
      <c r="Q3" s="191">
        <f t="shared" si="1"/>
        <v>8819584531255.75</v>
      </c>
      <c r="R3" s="194">
        <f t="shared" si="1"/>
        <v>41160542730987.375</v>
      </c>
      <c r="S3" s="228">
        <f>K3/C3-1</f>
        <v>7.939694589013313E-2</v>
      </c>
      <c r="T3" s="228">
        <f t="shared" ref="T3:V3" si="2">L3/D3-1</f>
        <v>0.10268375500164262</v>
      </c>
      <c r="U3" s="229">
        <f t="shared" si="2"/>
        <v>9.7018846898392352E-2</v>
      </c>
      <c r="V3" s="230">
        <f t="shared" si="2"/>
        <v>8.9200922378674052E-2</v>
      </c>
    </row>
    <row r="4" spans="1:22" x14ac:dyDescent="0.3">
      <c r="A4" s="162" t="s">
        <v>17</v>
      </c>
      <c r="B4" s="166" t="s">
        <v>18</v>
      </c>
      <c r="C4" s="185">
        <f>'Gastos - Entidades y Sectores'!E5</f>
        <v>825742008000.00012</v>
      </c>
      <c r="D4" s="186">
        <f>'Gastos - Entidades y Sectores'!F5</f>
        <v>4988871742.7639999</v>
      </c>
      <c r="E4" s="186">
        <f>'Gastos - Entidades y Sectores'!G5</f>
        <v>301956264227.43604</v>
      </c>
      <c r="F4" s="219">
        <f>'Gastos - Entidades y Sectores'!H5</f>
        <v>1132687143970.2002</v>
      </c>
      <c r="G4" s="247">
        <v>901360000000</v>
      </c>
      <c r="H4" s="248">
        <v>1106000000</v>
      </c>
      <c r="I4" s="248">
        <v>153000000000</v>
      </c>
      <c r="J4" s="249">
        <v>1055466000000</v>
      </c>
      <c r="K4" s="185">
        <v>938360000000</v>
      </c>
      <c r="L4" s="186">
        <v>1106000000</v>
      </c>
      <c r="M4" s="186">
        <v>263000000000</v>
      </c>
      <c r="N4" s="189">
        <f>SUM(K4+L4+M4)</f>
        <v>1202466000000</v>
      </c>
      <c r="O4" s="185">
        <f t="shared" ref="O4:O67" si="3">K4-C4</f>
        <v>112617991999.99988</v>
      </c>
      <c r="P4" s="186">
        <f t="shared" ref="P4:P67" si="4">L4-D4</f>
        <v>-3882871742.7639999</v>
      </c>
      <c r="Q4" s="186">
        <f t="shared" ref="Q4:Q67" si="5">M4-E4</f>
        <v>-38956264227.436035</v>
      </c>
      <c r="R4" s="219">
        <f t="shared" ref="R4:R67" si="6">N4-F4</f>
        <v>69778856029.799805</v>
      </c>
      <c r="S4" s="224">
        <f t="shared" ref="S4:S67" si="7">K4/C4-1</f>
        <v>0.13638399271071089</v>
      </c>
      <c r="T4" s="225">
        <f t="shared" ref="T4:T67" si="8">L4/D4-1</f>
        <v>-0.77830658773616024</v>
      </c>
      <c r="U4" s="225">
        <f t="shared" ref="U4:U67" si="9">M4/E4-1</f>
        <v>-0.12901293611876796</v>
      </c>
      <c r="V4" s="231">
        <f t="shared" ref="V4:V67" si="10">N4/F4-1</f>
        <v>6.1604703824232443E-2</v>
      </c>
    </row>
    <row r="5" spans="1:22" x14ac:dyDescent="0.3">
      <c r="A5" s="163" t="s">
        <v>21</v>
      </c>
      <c r="B5" s="167" t="s">
        <v>22</v>
      </c>
      <c r="C5" s="185">
        <f>'Gastos - Entidades y Sectores'!E7</f>
        <v>782699736000</v>
      </c>
      <c r="D5" s="186">
        <f>'Gastos - Entidades y Sectores'!F7</f>
        <v>655194572.75999999</v>
      </c>
      <c r="E5" s="186">
        <f>'Gastos - Entidades y Sectores'!G7</f>
        <v>199616348355.06003</v>
      </c>
      <c r="F5" s="219">
        <f>'Gastos - Entidades y Sectores'!H7</f>
        <v>982971278927.82007</v>
      </c>
      <c r="G5" s="250">
        <v>919052000000</v>
      </c>
      <c r="H5" s="251"/>
      <c r="I5" s="251">
        <v>248683124443</v>
      </c>
      <c r="J5" s="252">
        <v>1167735124443</v>
      </c>
      <c r="K5" s="185">
        <v>919052000000</v>
      </c>
      <c r="L5" s="186">
        <v>0</v>
      </c>
      <c r="M5" s="186">
        <v>259365174668</v>
      </c>
      <c r="N5" s="189">
        <f t="shared" ref="N5:N68" si="11">SUM(K5+L5+M5)</f>
        <v>1178417174668</v>
      </c>
      <c r="O5" s="185">
        <f t="shared" si="3"/>
        <v>136352264000</v>
      </c>
      <c r="P5" s="186">
        <f t="shared" si="4"/>
        <v>-655194572.75999999</v>
      </c>
      <c r="Q5" s="186">
        <f t="shared" si="5"/>
        <v>59748826312.939972</v>
      </c>
      <c r="R5" s="219">
        <f t="shared" si="6"/>
        <v>195445895740.17993</v>
      </c>
      <c r="S5" s="224">
        <f t="shared" si="7"/>
        <v>0.17420762743172813</v>
      </c>
      <c r="T5" s="225">
        <f t="shared" si="8"/>
        <v>-1</v>
      </c>
      <c r="U5" s="225">
        <f t="shared" si="9"/>
        <v>0.29931830135808313</v>
      </c>
      <c r="V5" s="231">
        <f t="shared" si="10"/>
        <v>0.19883174608454812</v>
      </c>
    </row>
    <row r="6" spans="1:22" ht="29.4" x14ac:dyDescent="0.3">
      <c r="A6" s="163" t="s">
        <v>23</v>
      </c>
      <c r="B6" s="167" t="s">
        <v>24</v>
      </c>
      <c r="C6" s="185">
        <f>'Gastos - Entidades y Sectores'!E8</f>
        <v>38427480000</v>
      </c>
      <c r="D6" s="186">
        <f>'Gastos - Entidades y Sectores'!F8</f>
        <v>19134913.98</v>
      </c>
      <c r="E6" s="186">
        <f>'Gastos - Entidades y Sectores'!G8</f>
        <v>118775966400.00002</v>
      </c>
      <c r="F6" s="219">
        <f>'Gastos - Entidades y Sectores'!H8</f>
        <v>157222581313.98001</v>
      </c>
      <c r="G6" s="250">
        <v>38988000000</v>
      </c>
      <c r="H6" s="251"/>
      <c r="I6" s="251">
        <v>104129291656</v>
      </c>
      <c r="J6" s="252">
        <v>143117291656</v>
      </c>
      <c r="K6" s="185">
        <v>38988000000</v>
      </c>
      <c r="L6" s="186">
        <v>0</v>
      </c>
      <c r="M6" s="186">
        <v>103713291656</v>
      </c>
      <c r="N6" s="189">
        <f t="shared" si="11"/>
        <v>142701291656</v>
      </c>
      <c r="O6" s="185">
        <f t="shared" si="3"/>
        <v>560520000</v>
      </c>
      <c r="P6" s="186">
        <f t="shared" si="4"/>
        <v>-19134913.98</v>
      </c>
      <c r="Q6" s="186">
        <f t="shared" si="5"/>
        <v>-15062674744.000015</v>
      </c>
      <c r="R6" s="219">
        <f t="shared" si="6"/>
        <v>-14521289657.980011</v>
      </c>
      <c r="S6" s="224">
        <f t="shared" si="7"/>
        <v>1.4586436581321527E-2</v>
      </c>
      <c r="T6" s="225">
        <f t="shared" si="8"/>
        <v>-1</v>
      </c>
      <c r="U6" s="225">
        <f t="shared" si="9"/>
        <v>-0.12681584667788492</v>
      </c>
      <c r="V6" s="231">
        <f t="shared" si="10"/>
        <v>-9.2361348710974234E-2</v>
      </c>
    </row>
    <row r="7" spans="1:22" x14ac:dyDescent="0.3">
      <c r="A7" s="163" t="s">
        <v>25</v>
      </c>
      <c r="B7" s="167" t="s">
        <v>26</v>
      </c>
      <c r="C7" s="185">
        <f>'Gastos - Entidades y Sectores'!E9</f>
        <v>875265300000.00012</v>
      </c>
      <c r="D7" s="186">
        <f>'Gastos - Entidades y Sectores'!F9</f>
        <v>6548991092.2800007</v>
      </c>
      <c r="E7" s="186">
        <f>'Gastos - Entidades y Sectores'!G9</f>
        <v>54823677039.768005</v>
      </c>
      <c r="F7" s="219">
        <f>'Gastos - Entidades y Sectores'!H9</f>
        <v>936637968132.0481</v>
      </c>
      <c r="G7" s="250">
        <v>704693000000</v>
      </c>
      <c r="H7" s="251"/>
      <c r="I7" s="251">
        <v>25586241893</v>
      </c>
      <c r="J7" s="252">
        <v>730279241893</v>
      </c>
      <c r="K7" s="185">
        <v>754693000000</v>
      </c>
      <c r="L7" s="186">
        <v>0</v>
      </c>
      <c r="M7" s="186">
        <v>25586241893</v>
      </c>
      <c r="N7" s="189">
        <f t="shared" si="11"/>
        <v>780279241893</v>
      </c>
      <c r="O7" s="185">
        <f t="shared" si="3"/>
        <v>-120572300000.00012</v>
      </c>
      <c r="P7" s="186">
        <f t="shared" si="4"/>
        <v>-6548991092.2800007</v>
      </c>
      <c r="Q7" s="186">
        <f t="shared" si="5"/>
        <v>-29237435146.768005</v>
      </c>
      <c r="R7" s="219">
        <f t="shared" si="6"/>
        <v>-156358726239.0481</v>
      </c>
      <c r="S7" s="224">
        <f t="shared" si="7"/>
        <v>-0.13775514692516666</v>
      </c>
      <c r="T7" s="225">
        <f t="shared" si="8"/>
        <v>-1</v>
      </c>
      <c r="U7" s="225">
        <f t="shared" si="9"/>
        <v>-0.53329941962046346</v>
      </c>
      <c r="V7" s="231">
        <f t="shared" si="10"/>
        <v>-0.16693613921169215</v>
      </c>
    </row>
    <row r="8" spans="1:22" x14ac:dyDescent="0.3">
      <c r="A8" s="163" t="s">
        <v>27</v>
      </c>
      <c r="B8" s="167" t="s">
        <v>28</v>
      </c>
      <c r="C8" s="185">
        <f>'Gastos - Entidades y Sectores'!E10</f>
        <v>287270256000</v>
      </c>
      <c r="D8" s="186">
        <f>'Gastos - Entidades y Sectores'!F10</f>
        <v>180498532.03200001</v>
      </c>
      <c r="E8" s="186">
        <f>'Gastos - Entidades y Sectores'!G10</f>
        <v>2730000000</v>
      </c>
      <c r="F8" s="219">
        <f>'Gastos - Entidades y Sectores'!H10</f>
        <v>290180754532.03204</v>
      </c>
      <c r="G8" s="250">
        <v>318203000000</v>
      </c>
      <c r="H8" s="251"/>
      <c r="I8" s="251">
        <v>2116977856</v>
      </c>
      <c r="J8" s="252">
        <v>320319977856</v>
      </c>
      <c r="K8" s="185">
        <v>318203000000</v>
      </c>
      <c r="L8" s="186">
        <v>0</v>
      </c>
      <c r="M8" s="186">
        <v>2116977856</v>
      </c>
      <c r="N8" s="189">
        <f t="shared" si="11"/>
        <v>320319977856</v>
      </c>
      <c r="O8" s="185">
        <f t="shared" si="3"/>
        <v>30932744000</v>
      </c>
      <c r="P8" s="186">
        <f t="shared" si="4"/>
        <v>-180498532.03200001</v>
      </c>
      <c r="Q8" s="186">
        <f t="shared" si="5"/>
        <v>-613022144</v>
      </c>
      <c r="R8" s="219">
        <f t="shared" si="6"/>
        <v>30139223323.967957</v>
      </c>
      <c r="S8" s="224">
        <f t="shared" si="7"/>
        <v>0.1076781997228422</v>
      </c>
      <c r="T8" s="225">
        <f t="shared" si="8"/>
        <v>-1</v>
      </c>
      <c r="U8" s="225">
        <f t="shared" si="9"/>
        <v>-0.22455023589743595</v>
      </c>
      <c r="V8" s="231">
        <f t="shared" si="10"/>
        <v>0.10386361897973839</v>
      </c>
    </row>
    <row r="9" spans="1:22" x14ac:dyDescent="0.3">
      <c r="A9" s="163" t="s">
        <v>29</v>
      </c>
      <c r="B9" s="167" t="s">
        <v>30</v>
      </c>
      <c r="C9" s="185">
        <f>'Gastos - Entidades y Sectores'!E11</f>
        <v>7348068000.000001</v>
      </c>
      <c r="D9" s="186">
        <f>'Gastos - Entidades y Sectores'!F11</f>
        <v>32356999.584000003</v>
      </c>
      <c r="E9" s="186">
        <f>'Gastos - Entidades y Sectores'!G11</f>
        <v>72072000000</v>
      </c>
      <c r="F9" s="219">
        <f>'Gastos - Entidades y Sectores'!H11</f>
        <v>79452424999.584</v>
      </c>
      <c r="G9" s="250">
        <v>11303000000</v>
      </c>
      <c r="H9" s="251"/>
      <c r="I9" s="251">
        <v>57248086775</v>
      </c>
      <c r="J9" s="252">
        <v>68551086775</v>
      </c>
      <c r="K9" s="185">
        <v>11303000000</v>
      </c>
      <c r="L9" s="186">
        <v>0</v>
      </c>
      <c r="M9" s="186">
        <v>57248086775</v>
      </c>
      <c r="N9" s="189">
        <f t="shared" si="11"/>
        <v>68551086775</v>
      </c>
      <c r="O9" s="185">
        <f t="shared" si="3"/>
        <v>3954931999.999999</v>
      </c>
      <c r="P9" s="186">
        <f t="shared" si="4"/>
        <v>-32356999.584000003</v>
      </c>
      <c r="Q9" s="186">
        <f t="shared" si="5"/>
        <v>-14823913225</v>
      </c>
      <c r="R9" s="219">
        <f t="shared" si="6"/>
        <v>-10901338224.584</v>
      </c>
      <c r="S9" s="224">
        <f t="shared" si="7"/>
        <v>0.53822746332777527</v>
      </c>
      <c r="T9" s="225">
        <f t="shared" si="8"/>
        <v>-1</v>
      </c>
      <c r="U9" s="225">
        <f t="shared" si="9"/>
        <v>-0.20568200167887662</v>
      </c>
      <c r="V9" s="231">
        <f t="shared" si="10"/>
        <v>-0.1372058590362859</v>
      </c>
    </row>
    <row r="10" spans="1:22" x14ac:dyDescent="0.3">
      <c r="A10" s="163" t="s">
        <v>31</v>
      </c>
      <c r="B10" s="167" t="s">
        <v>32</v>
      </c>
      <c r="C10" s="185">
        <f>'Gastos - Entidades y Sectores'!E12</f>
        <v>67180932000.000008</v>
      </c>
      <c r="D10" s="186">
        <f>'Gastos - Entidades y Sectores'!F12</f>
        <v>68840353.763999999</v>
      </c>
      <c r="E10" s="186">
        <f>'Gastos - Entidades y Sectores'!G12</f>
        <v>81036337200</v>
      </c>
      <c r="F10" s="219">
        <f>'Gastos - Entidades y Sectores'!H12</f>
        <v>148286109553.76401</v>
      </c>
      <c r="G10" s="250">
        <v>69764000000</v>
      </c>
      <c r="H10" s="251"/>
      <c r="I10" s="251">
        <v>24472264014</v>
      </c>
      <c r="J10" s="252">
        <v>94236264014</v>
      </c>
      <c r="K10" s="185">
        <v>69764000000</v>
      </c>
      <c r="L10" s="186">
        <v>0</v>
      </c>
      <c r="M10" s="186">
        <v>74472264014</v>
      </c>
      <c r="N10" s="189">
        <f t="shared" si="11"/>
        <v>144236264014</v>
      </c>
      <c r="O10" s="185">
        <f t="shared" si="3"/>
        <v>2583067999.9999924</v>
      </c>
      <c r="P10" s="186">
        <f t="shared" si="4"/>
        <v>-68840353.763999999</v>
      </c>
      <c r="Q10" s="186">
        <f t="shared" si="5"/>
        <v>-6564073186</v>
      </c>
      <c r="R10" s="219">
        <f t="shared" si="6"/>
        <v>-4049845539.7640076</v>
      </c>
      <c r="S10" s="224">
        <f t="shared" si="7"/>
        <v>3.8449421928233862E-2</v>
      </c>
      <c r="T10" s="225">
        <f t="shared" si="8"/>
        <v>-1</v>
      </c>
      <c r="U10" s="225">
        <f t="shared" si="9"/>
        <v>-8.1001602648941073E-2</v>
      </c>
      <c r="V10" s="231">
        <f t="shared" si="10"/>
        <v>-2.731102428913379E-2</v>
      </c>
    </row>
    <row r="11" spans="1:22" x14ac:dyDescent="0.3">
      <c r="A11" s="163" t="s">
        <v>35</v>
      </c>
      <c r="B11" s="167" t="s">
        <v>36</v>
      </c>
      <c r="C11" s="185">
        <f>'Gastos - Entidades y Sectores'!E14</f>
        <v>122295128749.24802</v>
      </c>
      <c r="D11" s="186">
        <f>'Gastos - Entidades y Sectores'!F14</f>
        <v>11615352135.660002</v>
      </c>
      <c r="E11" s="186">
        <f>'Gastos - Entidades y Sectores'!G14</f>
        <v>1474838568399.9241</v>
      </c>
      <c r="F11" s="219">
        <f>'Gastos - Entidades y Sectores'!H14</f>
        <v>1608749049284.832</v>
      </c>
      <c r="G11" s="250">
        <v>128808300000</v>
      </c>
      <c r="H11" s="251"/>
      <c r="I11" s="251">
        <v>1044305317205</v>
      </c>
      <c r="J11" s="252">
        <v>1173113617205</v>
      </c>
      <c r="K11" s="185">
        <v>128808300000</v>
      </c>
      <c r="L11" s="186">
        <v>0</v>
      </c>
      <c r="M11" s="186">
        <v>1044103317205</v>
      </c>
      <c r="N11" s="189">
        <f t="shared" si="11"/>
        <v>1172911617205</v>
      </c>
      <c r="O11" s="185">
        <f t="shared" si="3"/>
        <v>6513171250.7519836</v>
      </c>
      <c r="P11" s="186">
        <f t="shared" si="4"/>
        <v>-11615352135.660002</v>
      </c>
      <c r="Q11" s="186">
        <f t="shared" si="5"/>
        <v>-430735251194.92407</v>
      </c>
      <c r="R11" s="219">
        <f t="shared" si="6"/>
        <v>-435837432079.83203</v>
      </c>
      <c r="S11" s="224">
        <f t="shared" si="7"/>
        <v>5.3257814251183255E-2</v>
      </c>
      <c r="T11" s="225">
        <f t="shared" si="8"/>
        <v>-1</v>
      </c>
      <c r="U11" s="225">
        <f t="shared" si="9"/>
        <v>-0.29205586321371813</v>
      </c>
      <c r="V11" s="231">
        <f t="shared" si="10"/>
        <v>-0.27091697880013244</v>
      </c>
    </row>
    <row r="12" spans="1:22" ht="29.4" x14ac:dyDescent="0.3">
      <c r="A12" s="163" t="s">
        <v>37</v>
      </c>
      <c r="B12" s="167" t="s">
        <v>38</v>
      </c>
      <c r="C12" s="185">
        <f>'Gastos - Entidades y Sectores'!E15</f>
        <v>23949119693.772003</v>
      </c>
      <c r="D12" s="186">
        <f>'Gastos - Entidades y Sectores'!F15</f>
        <v>589870415.31599998</v>
      </c>
      <c r="E12" s="186">
        <f>'Gastos - Entidades y Sectores'!G15</f>
        <v>56369040000.000008</v>
      </c>
      <c r="F12" s="219">
        <f>'Gastos - Entidades y Sectores'!H15</f>
        <v>80908030109.088013</v>
      </c>
      <c r="G12" s="250">
        <v>25816000000</v>
      </c>
      <c r="H12" s="251"/>
      <c r="I12" s="251">
        <v>67545904374</v>
      </c>
      <c r="J12" s="252">
        <v>93361904374</v>
      </c>
      <c r="K12" s="185">
        <v>25816000000</v>
      </c>
      <c r="L12" s="186">
        <v>0</v>
      </c>
      <c r="M12" s="186">
        <v>67545904374</v>
      </c>
      <c r="N12" s="189">
        <f t="shared" si="11"/>
        <v>93361904374</v>
      </c>
      <c r="O12" s="185">
        <f t="shared" si="3"/>
        <v>1866880306.2279968</v>
      </c>
      <c r="P12" s="186">
        <f t="shared" si="4"/>
        <v>-589870415.31599998</v>
      </c>
      <c r="Q12" s="186">
        <f t="shared" si="5"/>
        <v>11176864373.999992</v>
      </c>
      <c r="R12" s="219">
        <f t="shared" si="6"/>
        <v>12453874264.911987</v>
      </c>
      <c r="S12" s="224">
        <f t="shared" si="7"/>
        <v>7.7951938530478992E-2</v>
      </c>
      <c r="T12" s="225">
        <f t="shared" si="8"/>
        <v>-1</v>
      </c>
      <c r="U12" s="225">
        <f t="shared" si="9"/>
        <v>0.19828019732108237</v>
      </c>
      <c r="V12" s="231">
        <f t="shared" si="10"/>
        <v>0.15392630679699493</v>
      </c>
    </row>
    <row r="13" spans="1:22" x14ac:dyDescent="0.3">
      <c r="A13" s="163" t="s">
        <v>39</v>
      </c>
      <c r="B13" s="167" t="s">
        <v>40</v>
      </c>
      <c r="C13" s="185">
        <f>'Gastos - Entidades y Sectores'!E16</f>
        <v>449651114640.00006</v>
      </c>
      <c r="D13" s="186">
        <f>'Gastos - Entidades y Sectores'!F16</f>
        <v>2177682141.1800003</v>
      </c>
      <c r="E13" s="186">
        <f>'Gastos - Entidades y Sectores'!G16</f>
        <v>32753994000.000004</v>
      </c>
      <c r="F13" s="219">
        <f>'Gastos - Entidades y Sectores'!H16</f>
        <v>484582790781.18005</v>
      </c>
      <c r="G13" s="250">
        <v>355252962781</v>
      </c>
      <c r="H13" s="251"/>
      <c r="I13" s="251">
        <v>33032000000</v>
      </c>
      <c r="J13" s="252">
        <v>388284962781</v>
      </c>
      <c r="K13" s="185">
        <v>385252962781</v>
      </c>
      <c r="L13" s="186">
        <v>0</v>
      </c>
      <c r="M13" s="186">
        <v>33032000000</v>
      </c>
      <c r="N13" s="189">
        <f t="shared" si="11"/>
        <v>418284962781</v>
      </c>
      <c r="O13" s="185">
        <f t="shared" si="3"/>
        <v>-64398151859.000061</v>
      </c>
      <c r="P13" s="186">
        <f t="shared" si="4"/>
        <v>-2177682141.1800003</v>
      </c>
      <c r="Q13" s="186">
        <f t="shared" si="5"/>
        <v>278005999.99999619</v>
      </c>
      <c r="R13" s="219">
        <f t="shared" si="6"/>
        <v>-66297828000.180054</v>
      </c>
      <c r="S13" s="224">
        <f t="shared" si="7"/>
        <v>-0.14321804119302262</v>
      </c>
      <c r="T13" s="225">
        <f t="shared" si="8"/>
        <v>-1</v>
      </c>
      <c r="U13" s="225">
        <f t="shared" si="9"/>
        <v>8.4876977140557752E-3</v>
      </c>
      <c r="V13" s="231">
        <f t="shared" si="10"/>
        <v>-0.13681424363688921</v>
      </c>
    </row>
    <row r="14" spans="1:22" x14ac:dyDescent="0.3">
      <c r="A14" s="163" t="s">
        <v>43</v>
      </c>
      <c r="B14" s="167" t="s">
        <v>44</v>
      </c>
      <c r="C14" s="185">
        <f>'Gastos - Entidades y Sectores'!E18</f>
        <v>131967108000.00002</v>
      </c>
      <c r="D14" s="186">
        <f>'Gastos - Entidades y Sectores'!F18</f>
        <v>0</v>
      </c>
      <c r="E14" s="186">
        <f>'Gastos - Entidades y Sectores'!G18</f>
        <v>273596797088.16003</v>
      </c>
      <c r="F14" s="219">
        <f>'Gastos - Entidades y Sectores'!H18</f>
        <v>405563905088.16003</v>
      </c>
      <c r="G14" s="250">
        <v>135419000000</v>
      </c>
      <c r="H14" s="251"/>
      <c r="I14" s="251">
        <v>408409048337</v>
      </c>
      <c r="J14" s="252">
        <v>543828048337</v>
      </c>
      <c r="K14" s="185">
        <v>135419000000</v>
      </c>
      <c r="L14" s="186">
        <v>0</v>
      </c>
      <c r="M14" s="186">
        <v>489409048337</v>
      </c>
      <c r="N14" s="189">
        <f t="shared" si="11"/>
        <v>624828048337</v>
      </c>
      <c r="O14" s="185">
        <f t="shared" si="3"/>
        <v>3451891999.9999847</v>
      </c>
      <c r="P14" s="186">
        <f t="shared" si="4"/>
        <v>0</v>
      </c>
      <c r="Q14" s="186">
        <f t="shared" si="5"/>
        <v>215812251248.83997</v>
      </c>
      <c r="R14" s="219">
        <f t="shared" si="6"/>
        <v>219264143248.83997</v>
      </c>
      <c r="S14" s="224">
        <f t="shared" si="7"/>
        <v>2.6157214872057244E-2</v>
      </c>
      <c r="T14" s="225" t="e">
        <f t="shared" si="8"/>
        <v>#DIV/0!</v>
      </c>
      <c r="U14" s="225">
        <f t="shared" si="9"/>
        <v>0.78879670210210695</v>
      </c>
      <c r="V14" s="231">
        <f t="shared" si="10"/>
        <v>0.54064018148059079</v>
      </c>
    </row>
    <row r="15" spans="1:22" x14ac:dyDescent="0.3">
      <c r="A15" s="163" t="s">
        <v>45</v>
      </c>
      <c r="B15" s="167" t="s">
        <v>46</v>
      </c>
      <c r="C15" s="185">
        <f>'Gastos - Entidades y Sectores'!E19</f>
        <v>3182088000</v>
      </c>
      <c r="D15" s="186">
        <f>'Gastos - Entidades y Sectores'!F19</f>
        <v>0</v>
      </c>
      <c r="E15" s="186">
        <f>'Gastos - Entidades y Sectores'!G19</f>
        <v>26361972000.000004</v>
      </c>
      <c r="F15" s="219">
        <f>'Gastos - Entidades y Sectores'!H19</f>
        <v>29544060000.000004</v>
      </c>
      <c r="G15" s="250">
        <v>1061000000</v>
      </c>
      <c r="H15" s="251"/>
      <c r="I15" s="251">
        <v>25000000000</v>
      </c>
      <c r="J15" s="252">
        <v>26061000000</v>
      </c>
      <c r="K15" s="185">
        <v>1061000000</v>
      </c>
      <c r="L15" s="186">
        <v>0</v>
      </c>
      <c r="M15" s="186">
        <v>25000000000</v>
      </c>
      <c r="N15" s="189">
        <f t="shared" si="11"/>
        <v>26061000000</v>
      </c>
      <c r="O15" s="185">
        <f t="shared" si="3"/>
        <v>-2121088000</v>
      </c>
      <c r="P15" s="186">
        <f t="shared" si="4"/>
        <v>0</v>
      </c>
      <c r="Q15" s="186">
        <f t="shared" si="5"/>
        <v>-1361972000.0000038</v>
      </c>
      <c r="R15" s="219">
        <f t="shared" si="6"/>
        <v>-3483060000.0000038</v>
      </c>
      <c r="S15" s="224">
        <f t="shared" si="7"/>
        <v>-0.66657113191087114</v>
      </c>
      <c r="T15" s="225" t="e">
        <f t="shared" si="8"/>
        <v>#DIV/0!</v>
      </c>
      <c r="U15" s="225">
        <f t="shared" si="9"/>
        <v>-5.1664268515269063E-2</v>
      </c>
      <c r="V15" s="231">
        <f t="shared" si="10"/>
        <v>-0.11789374920034701</v>
      </c>
    </row>
    <row r="16" spans="1:22" x14ac:dyDescent="0.3">
      <c r="A16" s="163" t="s">
        <v>47</v>
      </c>
      <c r="B16" s="167" t="s">
        <v>48</v>
      </c>
      <c r="C16" s="185">
        <f>'Gastos - Entidades y Sectores'!E20</f>
        <v>100497852000</v>
      </c>
      <c r="D16" s="186">
        <f>'Gastos - Entidades y Sectores'!F20</f>
        <v>0</v>
      </c>
      <c r="E16" s="186">
        <f>'Gastos - Entidades y Sectores'!G20</f>
        <v>575313784149.46802</v>
      </c>
      <c r="F16" s="219">
        <f>'Gastos - Entidades y Sectores'!H20</f>
        <v>675811636149.46802</v>
      </c>
      <c r="G16" s="250">
        <v>110514000000</v>
      </c>
      <c r="H16" s="251"/>
      <c r="I16" s="251">
        <v>948823236991</v>
      </c>
      <c r="J16" s="252">
        <v>1059337236991</v>
      </c>
      <c r="K16" s="185">
        <v>110514000000</v>
      </c>
      <c r="L16" s="186">
        <v>0</v>
      </c>
      <c r="M16" s="186">
        <v>867823236991</v>
      </c>
      <c r="N16" s="189">
        <f t="shared" si="11"/>
        <v>978337236991</v>
      </c>
      <c r="O16" s="185">
        <f t="shared" si="3"/>
        <v>10016148000</v>
      </c>
      <c r="P16" s="186">
        <f t="shared" si="4"/>
        <v>0</v>
      </c>
      <c r="Q16" s="186">
        <f t="shared" si="5"/>
        <v>292509452841.53198</v>
      </c>
      <c r="R16" s="219">
        <f t="shared" si="6"/>
        <v>302525600841.53198</v>
      </c>
      <c r="S16" s="224">
        <f t="shared" si="7"/>
        <v>9.9665294338828314E-2</v>
      </c>
      <c r="T16" s="225" t="e">
        <f t="shared" si="8"/>
        <v>#DIV/0!</v>
      </c>
      <c r="U16" s="225">
        <f t="shared" si="9"/>
        <v>0.50843463323927107</v>
      </c>
      <c r="V16" s="231">
        <f t="shared" si="10"/>
        <v>0.447647812880545</v>
      </c>
    </row>
    <row r="17" spans="1:22" x14ac:dyDescent="0.3">
      <c r="A17" s="163" t="s">
        <v>51</v>
      </c>
      <c r="B17" s="167" t="s">
        <v>52</v>
      </c>
      <c r="C17" s="185">
        <f>'Gastos - Entidades y Sectores'!E22</f>
        <v>31595849408.760002</v>
      </c>
      <c r="D17" s="186">
        <f>'Gastos - Entidades y Sectores'!F22</f>
        <v>0</v>
      </c>
      <c r="E17" s="186">
        <f>'Gastos - Entidades y Sectores'!G22</f>
        <v>21624381927.876003</v>
      </c>
      <c r="F17" s="219">
        <f>'Gastos - Entidades y Sectores'!H22</f>
        <v>53220231336.636002</v>
      </c>
      <c r="G17" s="250">
        <v>33771723785</v>
      </c>
      <c r="H17" s="251"/>
      <c r="I17" s="251">
        <v>16760427248</v>
      </c>
      <c r="J17" s="252">
        <v>50532151033</v>
      </c>
      <c r="K17" s="185">
        <v>33771723785</v>
      </c>
      <c r="L17" s="186">
        <v>0</v>
      </c>
      <c r="M17" s="186">
        <v>16760427248</v>
      </c>
      <c r="N17" s="189">
        <f t="shared" si="11"/>
        <v>50532151033</v>
      </c>
      <c r="O17" s="185">
        <f t="shared" si="3"/>
        <v>2175874376.2399979</v>
      </c>
      <c r="P17" s="186">
        <f t="shared" si="4"/>
        <v>0</v>
      </c>
      <c r="Q17" s="186">
        <f t="shared" si="5"/>
        <v>-4863954679.8760033</v>
      </c>
      <c r="R17" s="219">
        <f t="shared" si="6"/>
        <v>-2688080303.6360016</v>
      </c>
      <c r="S17" s="224">
        <f t="shared" si="7"/>
        <v>6.8865829435075465E-2</v>
      </c>
      <c r="T17" s="225" t="e">
        <f t="shared" si="8"/>
        <v>#DIV/0!</v>
      </c>
      <c r="U17" s="225">
        <f t="shared" si="9"/>
        <v>-0.22492918854739041</v>
      </c>
      <c r="V17" s="231">
        <f t="shared" si="10"/>
        <v>-5.0508617420938706E-2</v>
      </c>
    </row>
    <row r="18" spans="1:22" x14ac:dyDescent="0.3">
      <c r="A18" s="163" t="s">
        <v>53</v>
      </c>
      <c r="B18" s="167" t="s">
        <v>54</v>
      </c>
      <c r="C18" s="185">
        <f>'Gastos - Entidades y Sectores'!E23</f>
        <v>132534099746.412</v>
      </c>
      <c r="D18" s="186">
        <f>'Gastos - Entidades y Sectores'!F23</f>
        <v>58904281.800000004</v>
      </c>
      <c r="E18" s="186">
        <f>'Gastos - Entidades y Sectores'!G23</f>
        <v>297614249488.92004</v>
      </c>
      <c r="F18" s="219">
        <f>'Gastos - Entidades y Sectores'!H23</f>
        <v>430207253517.13202</v>
      </c>
      <c r="G18" s="250">
        <v>138722970617</v>
      </c>
      <c r="H18" s="251"/>
      <c r="I18" s="251">
        <v>252589818675</v>
      </c>
      <c r="J18" s="252">
        <v>391312789292</v>
      </c>
      <c r="K18" s="185">
        <v>138722970617</v>
      </c>
      <c r="L18" s="186">
        <v>0</v>
      </c>
      <c r="M18" s="186">
        <v>252589818675</v>
      </c>
      <c r="N18" s="189">
        <f t="shared" si="11"/>
        <v>391312789292</v>
      </c>
      <c r="O18" s="185">
        <f t="shared" si="3"/>
        <v>6188870870.5879974</v>
      </c>
      <c r="P18" s="186">
        <f t="shared" si="4"/>
        <v>-58904281.800000004</v>
      </c>
      <c r="Q18" s="186">
        <f t="shared" si="5"/>
        <v>-45024430813.920044</v>
      </c>
      <c r="R18" s="219">
        <f t="shared" si="6"/>
        <v>-38894464225.132019</v>
      </c>
      <c r="S18" s="224">
        <f t="shared" si="7"/>
        <v>4.6696441764267904E-2</v>
      </c>
      <c r="T18" s="225">
        <f t="shared" si="8"/>
        <v>-1</v>
      </c>
      <c r="U18" s="225">
        <f t="shared" si="9"/>
        <v>-0.15128452650112867</v>
      </c>
      <c r="V18" s="231">
        <f t="shared" si="10"/>
        <v>-9.0408666769685508E-2</v>
      </c>
    </row>
    <row r="19" spans="1:22" x14ac:dyDescent="0.3">
      <c r="A19" s="163" t="s">
        <v>55</v>
      </c>
      <c r="B19" s="167" t="s">
        <v>56</v>
      </c>
      <c r="C19" s="185">
        <f>'Gastos - Entidades y Sectores'!E24</f>
        <v>33830918597.112003</v>
      </c>
      <c r="D19" s="186">
        <f>'Gastos - Entidades y Sectores'!F24</f>
        <v>260257396.30800003</v>
      </c>
      <c r="E19" s="186">
        <f>'Gastos - Entidades y Sectores'!G24</f>
        <v>109895842014.50401</v>
      </c>
      <c r="F19" s="219">
        <f>'Gastos - Entidades y Sectores'!H24</f>
        <v>143987018007.92401</v>
      </c>
      <c r="G19" s="250">
        <v>34382308181</v>
      </c>
      <c r="H19" s="251"/>
      <c r="I19" s="251">
        <v>104270494380</v>
      </c>
      <c r="J19" s="252">
        <v>138652802561</v>
      </c>
      <c r="K19" s="185">
        <v>34382308181</v>
      </c>
      <c r="L19" s="186">
        <v>0</v>
      </c>
      <c r="M19" s="186">
        <v>104270494380</v>
      </c>
      <c r="N19" s="189">
        <f t="shared" si="11"/>
        <v>138652802561</v>
      </c>
      <c r="O19" s="185">
        <f t="shared" si="3"/>
        <v>551389583.88799667</v>
      </c>
      <c r="P19" s="186">
        <f t="shared" si="4"/>
        <v>-260257396.30800003</v>
      </c>
      <c r="Q19" s="186">
        <f t="shared" si="5"/>
        <v>-5625347634.5040131</v>
      </c>
      <c r="R19" s="219">
        <f t="shared" si="6"/>
        <v>-5334215446.9240112</v>
      </c>
      <c r="S19" s="224">
        <f t="shared" si="7"/>
        <v>1.6298392321367983E-2</v>
      </c>
      <c r="T19" s="225">
        <f t="shared" si="8"/>
        <v>-1</v>
      </c>
      <c r="U19" s="225">
        <f t="shared" si="9"/>
        <v>-5.1187993388881692E-2</v>
      </c>
      <c r="V19" s="231">
        <f t="shared" si="10"/>
        <v>-3.7046502668945158E-2</v>
      </c>
    </row>
    <row r="20" spans="1:22" x14ac:dyDescent="0.3">
      <c r="A20" s="163" t="s">
        <v>59</v>
      </c>
      <c r="B20" s="167" t="s">
        <v>60</v>
      </c>
      <c r="C20" s="185">
        <f>'Gastos - Entidades y Sectores'!E26</f>
        <v>618011940000</v>
      </c>
      <c r="D20" s="186">
        <f>'Gastos - Entidades y Sectores'!F26</f>
        <v>548552020.38</v>
      </c>
      <c r="E20" s="186">
        <f>'Gastos - Entidades y Sectores'!G26</f>
        <v>0</v>
      </c>
      <c r="F20" s="219">
        <f>'Gastos - Entidades y Sectores'!H26</f>
        <v>618560492020.38</v>
      </c>
      <c r="G20" s="250">
        <v>703351000000</v>
      </c>
      <c r="H20" s="251"/>
      <c r="I20" s="251"/>
      <c r="J20" s="252">
        <v>703351000000</v>
      </c>
      <c r="K20" s="185">
        <v>703351000000</v>
      </c>
      <c r="L20" s="186">
        <v>0</v>
      </c>
      <c r="M20" s="186">
        <v>0</v>
      </c>
      <c r="N20" s="189">
        <f t="shared" si="11"/>
        <v>703351000000</v>
      </c>
      <c r="O20" s="185">
        <f t="shared" si="3"/>
        <v>85339060000</v>
      </c>
      <c r="P20" s="186">
        <f t="shared" si="4"/>
        <v>-548552020.38</v>
      </c>
      <c r="Q20" s="186">
        <f t="shared" si="5"/>
        <v>0</v>
      </c>
      <c r="R20" s="219">
        <f t="shared" si="6"/>
        <v>84790507979.619995</v>
      </c>
      <c r="S20" s="224">
        <f t="shared" si="7"/>
        <v>0.13808642596775722</v>
      </c>
      <c r="T20" s="225">
        <f t="shared" si="8"/>
        <v>-1</v>
      </c>
      <c r="U20" s="225" t="e">
        <f t="shared" si="9"/>
        <v>#DIV/0!</v>
      </c>
      <c r="V20" s="231">
        <f t="shared" si="10"/>
        <v>0.13707714778658442</v>
      </c>
    </row>
    <row r="21" spans="1:22" x14ac:dyDescent="0.3">
      <c r="A21" s="163" t="s">
        <v>61</v>
      </c>
      <c r="B21" s="167" t="s">
        <v>62</v>
      </c>
      <c r="C21" s="185">
        <f>'Gastos - Entidades y Sectores'!E27</f>
        <v>710065356000</v>
      </c>
      <c r="D21" s="186">
        <f>'Gastos - Entidades y Sectores'!F27</f>
        <v>3530209957.0920005</v>
      </c>
      <c r="E21" s="186">
        <f>'Gastos - Entidades y Sectores'!G27</f>
        <v>67006238745.264008</v>
      </c>
      <c r="F21" s="219">
        <f>'Gastos - Entidades y Sectores'!H27</f>
        <v>780601804702.35608</v>
      </c>
      <c r="G21" s="250">
        <v>790146000000</v>
      </c>
      <c r="H21" s="251"/>
      <c r="I21" s="251">
        <v>72353303177</v>
      </c>
      <c r="J21" s="252">
        <v>862499303177</v>
      </c>
      <c r="K21" s="185">
        <v>790146000000</v>
      </c>
      <c r="L21" s="186">
        <v>0</v>
      </c>
      <c r="M21" s="186">
        <v>72353303177</v>
      </c>
      <c r="N21" s="189">
        <f t="shared" si="11"/>
        <v>862499303177</v>
      </c>
      <c r="O21" s="185">
        <f t="shared" si="3"/>
        <v>80080644000</v>
      </c>
      <c r="P21" s="186">
        <f t="shared" si="4"/>
        <v>-3530209957.0920005</v>
      </c>
      <c r="Q21" s="186">
        <f t="shared" si="5"/>
        <v>5347064431.7359924</v>
      </c>
      <c r="R21" s="219">
        <f t="shared" si="6"/>
        <v>81897498474.643921</v>
      </c>
      <c r="S21" s="224">
        <f t="shared" si="7"/>
        <v>0.11277925802649635</v>
      </c>
      <c r="T21" s="225">
        <f t="shared" si="8"/>
        <v>-1</v>
      </c>
      <c r="U21" s="225">
        <f t="shared" si="9"/>
        <v>7.9799501238441373E-2</v>
      </c>
      <c r="V21" s="231">
        <f t="shared" si="10"/>
        <v>0.10491584567354595</v>
      </c>
    </row>
    <row r="22" spans="1:22" x14ac:dyDescent="0.3">
      <c r="A22" s="163" t="s">
        <v>63</v>
      </c>
      <c r="B22" s="167" t="s">
        <v>64</v>
      </c>
      <c r="C22" s="185">
        <f>'Gastos - Entidades y Sectores'!E28</f>
        <v>163833852000</v>
      </c>
      <c r="D22" s="186">
        <f>'Gastos - Entidades y Sectores'!F28</f>
        <v>512993555.25600004</v>
      </c>
      <c r="E22" s="186">
        <f>'Gastos - Entidades y Sectores'!G28</f>
        <v>62277053467.356003</v>
      </c>
      <c r="F22" s="219">
        <f>'Gastos - Entidades y Sectores'!H28</f>
        <v>226623899022.61203</v>
      </c>
      <c r="G22" s="250">
        <v>166237000000</v>
      </c>
      <c r="H22" s="251"/>
      <c r="I22" s="251">
        <v>43596320548</v>
      </c>
      <c r="J22" s="252">
        <v>209833320548</v>
      </c>
      <c r="K22" s="185">
        <v>166237000000</v>
      </c>
      <c r="L22" s="186">
        <v>0</v>
      </c>
      <c r="M22" s="186">
        <v>43596320548</v>
      </c>
      <c r="N22" s="189">
        <f t="shared" si="11"/>
        <v>209833320548</v>
      </c>
      <c r="O22" s="185">
        <f t="shared" si="3"/>
        <v>2403148000</v>
      </c>
      <c r="P22" s="186">
        <f t="shared" si="4"/>
        <v>-512993555.25600004</v>
      </c>
      <c r="Q22" s="186">
        <f t="shared" si="5"/>
        <v>-18680732919.356003</v>
      </c>
      <c r="R22" s="219">
        <f t="shared" si="6"/>
        <v>-16790578474.61203</v>
      </c>
      <c r="S22" s="224">
        <f t="shared" si="7"/>
        <v>1.4668201782864765E-2</v>
      </c>
      <c r="T22" s="225">
        <f t="shared" si="8"/>
        <v>-1</v>
      </c>
      <c r="U22" s="225">
        <f t="shared" si="9"/>
        <v>-0.29996173356448141</v>
      </c>
      <c r="V22" s="231">
        <f t="shared" si="10"/>
        <v>-7.4090060876309871E-2</v>
      </c>
    </row>
    <row r="23" spans="1:22" x14ac:dyDescent="0.3">
      <c r="A23" s="163" t="s">
        <v>67</v>
      </c>
      <c r="B23" s="167" t="s">
        <v>68</v>
      </c>
      <c r="C23" s="185">
        <f>'Gastos - Entidades y Sectores'!E30</f>
        <v>145743234000</v>
      </c>
      <c r="D23" s="186">
        <f>'Gastos - Entidades y Sectores'!F30</f>
        <v>642746506.58399999</v>
      </c>
      <c r="E23" s="186">
        <f>'Gastos - Entidades y Sectores'!G30</f>
        <v>71102265609.64801</v>
      </c>
      <c r="F23" s="219">
        <f>'Gastos - Entidades y Sectores'!H30</f>
        <v>217488246116.23203</v>
      </c>
      <c r="G23" s="250">
        <v>137445969000</v>
      </c>
      <c r="H23" s="251"/>
      <c r="I23" s="251">
        <v>63041027979</v>
      </c>
      <c r="J23" s="252">
        <v>200486996979</v>
      </c>
      <c r="K23" s="185">
        <v>148445969000</v>
      </c>
      <c r="L23" s="186">
        <v>0</v>
      </c>
      <c r="M23" s="186">
        <v>63041027979</v>
      </c>
      <c r="N23" s="189">
        <f t="shared" si="11"/>
        <v>211486996979</v>
      </c>
      <c r="O23" s="185">
        <f t="shared" si="3"/>
        <v>2702735000</v>
      </c>
      <c r="P23" s="186">
        <f t="shared" si="4"/>
        <v>-642746506.58399999</v>
      </c>
      <c r="Q23" s="186">
        <f t="shared" si="5"/>
        <v>-8061237630.6480103</v>
      </c>
      <c r="R23" s="219">
        <f t="shared" si="6"/>
        <v>-6001249137.2320251</v>
      </c>
      <c r="S23" s="224">
        <f t="shared" si="7"/>
        <v>1.8544497235460033E-2</v>
      </c>
      <c r="T23" s="225">
        <f t="shared" si="8"/>
        <v>-1</v>
      </c>
      <c r="U23" s="225">
        <f t="shared" si="9"/>
        <v>-0.11337525691381289</v>
      </c>
      <c r="V23" s="231">
        <f t="shared" si="10"/>
        <v>-2.7593441229117222E-2</v>
      </c>
    </row>
    <row r="24" spans="1:22" x14ac:dyDescent="0.3">
      <c r="A24" s="163" t="s">
        <v>69</v>
      </c>
      <c r="B24" s="167" t="s">
        <v>70</v>
      </c>
      <c r="C24" s="185">
        <f>'Gastos - Entidades y Sectores'!E31</f>
        <v>887819696400.00012</v>
      </c>
      <c r="D24" s="186">
        <f>'Gastos - Entidades y Sectores'!F31</f>
        <v>12288932072.508001</v>
      </c>
      <c r="E24" s="186">
        <f>'Gastos - Entidades y Sectores'!G31</f>
        <v>183986687784.90002</v>
      </c>
      <c r="F24" s="219">
        <f>'Gastos - Entidades y Sectores'!H31</f>
        <v>1084095316257.4081</v>
      </c>
      <c r="G24" s="250">
        <v>682283800000</v>
      </c>
      <c r="H24" s="251"/>
      <c r="I24" s="251">
        <v>153838844636</v>
      </c>
      <c r="J24" s="252">
        <v>836122644636</v>
      </c>
      <c r="K24" s="185">
        <v>682283800000</v>
      </c>
      <c r="L24" s="186">
        <v>0</v>
      </c>
      <c r="M24" s="186">
        <v>153838844636</v>
      </c>
      <c r="N24" s="189">
        <f t="shared" si="11"/>
        <v>836122644636</v>
      </c>
      <c r="O24" s="185">
        <f t="shared" si="3"/>
        <v>-205535896400.00012</v>
      </c>
      <c r="P24" s="186">
        <f t="shared" si="4"/>
        <v>-12288932072.508001</v>
      </c>
      <c r="Q24" s="186">
        <f t="shared" si="5"/>
        <v>-30147843148.900024</v>
      </c>
      <c r="R24" s="219">
        <f t="shared" si="6"/>
        <v>-247972671621.40808</v>
      </c>
      <c r="S24" s="224">
        <f t="shared" si="7"/>
        <v>-0.23150634890555255</v>
      </c>
      <c r="T24" s="225">
        <f t="shared" si="8"/>
        <v>-1</v>
      </c>
      <c r="U24" s="225">
        <f t="shared" si="9"/>
        <v>-0.16385882865691925</v>
      </c>
      <c r="V24" s="231">
        <f t="shared" si="10"/>
        <v>-0.22873696427125723</v>
      </c>
    </row>
    <row r="25" spans="1:22" x14ac:dyDescent="0.3">
      <c r="A25" s="163" t="s">
        <v>71</v>
      </c>
      <c r="B25" s="167" t="s">
        <v>72</v>
      </c>
      <c r="C25" s="185">
        <f>'Gastos - Entidades y Sectores'!E32</f>
        <v>1751446242000.0002</v>
      </c>
      <c r="D25" s="186">
        <f>'Gastos - Entidades y Sectores'!F32</f>
        <v>86932726016.136002</v>
      </c>
      <c r="E25" s="186">
        <f>'Gastos - Entidades y Sectores'!G32</f>
        <v>3276000000.0000005</v>
      </c>
      <c r="F25" s="219">
        <f>'Gastos - Entidades y Sectores'!H32</f>
        <v>1841654968016.1362</v>
      </c>
      <c r="G25" s="250">
        <v>1932451007000</v>
      </c>
      <c r="H25" s="251"/>
      <c r="I25" s="251">
        <v>4000000000</v>
      </c>
      <c r="J25" s="252">
        <v>1936451007000</v>
      </c>
      <c r="K25" s="185">
        <v>1932451007000</v>
      </c>
      <c r="L25" s="186">
        <v>0</v>
      </c>
      <c r="M25" s="186">
        <v>4000000000</v>
      </c>
      <c r="N25" s="189">
        <f t="shared" si="11"/>
        <v>1936451007000</v>
      </c>
      <c r="O25" s="185">
        <f t="shared" si="3"/>
        <v>181004764999.99976</v>
      </c>
      <c r="P25" s="186">
        <f t="shared" si="4"/>
        <v>-86932726016.136002</v>
      </c>
      <c r="Q25" s="186">
        <f t="shared" si="5"/>
        <v>723999999.99999952</v>
      </c>
      <c r="R25" s="219">
        <f t="shared" si="6"/>
        <v>94796038983.86377</v>
      </c>
      <c r="S25" s="224">
        <f t="shared" si="7"/>
        <v>0.10334588676459067</v>
      </c>
      <c r="T25" s="225">
        <f t="shared" si="8"/>
        <v>-1</v>
      </c>
      <c r="U25" s="225">
        <f t="shared" si="9"/>
        <v>0.22100122100122088</v>
      </c>
      <c r="V25" s="231">
        <f t="shared" si="10"/>
        <v>5.147328931324191E-2</v>
      </c>
    </row>
    <row r="26" spans="1:22" ht="29.4" x14ac:dyDescent="0.3">
      <c r="A26" s="163" t="s">
        <v>73</v>
      </c>
      <c r="B26" s="167" t="s">
        <v>74</v>
      </c>
      <c r="C26" s="185">
        <f>'Gastos - Entidades y Sectores'!E33</f>
        <v>112967509200.00002</v>
      </c>
      <c r="D26" s="186">
        <f>'Gastos - Entidades y Sectores'!F33</f>
        <v>0</v>
      </c>
      <c r="E26" s="186">
        <f>'Gastos - Entidades y Sectores'!G33</f>
        <v>16408992600.000002</v>
      </c>
      <c r="F26" s="219">
        <f>'Gastos - Entidades y Sectores'!H33</f>
        <v>129376501800.00002</v>
      </c>
      <c r="G26" s="250">
        <v>121052300000</v>
      </c>
      <c r="H26" s="251"/>
      <c r="I26" s="251">
        <v>15477000000</v>
      </c>
      <c r="J26" s="252">
        <v>136529300000</v>
      </c>
      <c r="K26" s="185">
        <v>121052300000</v>
      </c>
      <c r="L26" s="186">
        <v>0</v>
      </c>
      <c r="M26" s="186">
        <v>15477000000</v>
      </c>
      <c r="N26" s="189">
        <f t="shared" si="11"/>
        <v>136529300000</v>
      </c>
      <c r="O26" s="185">
        <f t="shared" si="3"/>
        <v>8084790799.9999847</v>
      </c>
      <c r="P26" s="186">
        <f t="shared" si="4"/>
        <v>0</v>
      </c>
      <c r="Q26" s="186">
        <f t="shared" si="5"/>
        <v>-931992600.00000191</v>
      </c>
      <c r="R26" s="219">
        <f t="shared" si="6"/>
        <v>7152798199.9999847</v>
      </c>
      <c r="S26" s="224">
        <f t="shared" si="7"/>
        <v>7.1567398956159156E-2</v>
      </c>
      <c r="T26" s="225" t="e">
        <f t="shared" si="8"/>
        <v>#DIV/0!</v>
      </c>
      <c r="U26" s="225">
        <f t="shared" si="9"/>
        <v>-5.6797673246558822E-2</v>
      </c>
      <c r="V26" s="231">
        <f t="shared" si="10"/>
        <v>5.5286687307849247E-2</v>
      </c>
    </row>
    <row r="27" spans="1:22" x14ac:dyDescent="0.3">
      <c r="A27" s="163" t="s">
        <v>75</v>
      </c>
      <c r="B27" s="167" t="s">
        <v>76</v>
      </c>
      <c r="C27" s="185">
        <f>'Gastos - Entidades y Sectores'!E34</f>
        <v>1263288390000</v>
      </c>
      <c r="D27" s="186">
        <f>'Gastos - Entidades y Sectores'!F34</f>
        <v>0</v>
      </c>
      <c r="E27" s="186">
        <f>'Gastos - Entidades y Sectores'!G34</f>
        <v>317201136954.15601</v>
      </c>
      <c r="F27" s="219">
        <f>'Gastos - Entidades y Sectores'!H34</f>
        <v>1580489526954.156</v>
      </c>
      <c r="G27" s="250">
        <v>1424909600000</v>
      </c>
      <c r="H27" s="251"/>
      <c r="I27" s="251">
        <v>518886000000</v>
      </c>
      <c r="J27" s="252">
        <v>1943795600000</v>
      </c>
      <c r="K27" s="185">
        <v>1438909600000</v>
      </c>
      <c r="L27" s="186">
        <v>0</v>
      </c>
      <c r="M27" s="186">
        <v>518886000000</v>
      </c>
      <c r="N27" s="189">
        <f t="shared" si="11"/>
        <v>1957795600000</v>
      </c>
      <c r="O27" s="185">
        <f t="shared" si="3"/>
        <v>175621210000</v>
      </c>
      <c r="P27" s="186">
        <f t="shared" si="4"/>
        <v>0</v>
      </c>
      <c r="Q27" s="186">
        <f t="shared" si="5"/>
        <v>201684863045.84399</v>
      </c>
      <c r="R27" s="219">
        <f t="shared" si="6"/>
        <v>377306073045.84399</v>
      </c>
      <c r="S27" s="224">
        <f t="shared" si="7"/>
        <v>0.13901909602762985</v>
      </c>
      <c r="T27" s="225" t="e">
        <f t="shared" si="8"/>
        <v>#DIV/0!</v>
      </c>
      <c r="U27" s="225">
        <f t="shared" si="9"/>
        <v>0.63582641910578275</v>
      </c>
      <c r="V27" s="231">
        <f t="shared" si="10"/>
        <v>0.23872734783188987</v>
      </c>
    </row>
    <row r="28" spans="1:22" x14ac:dyDescent="0.3">
      <c r="A28" s="163" t="s">
        <v>79</v>
      </c>
      <c r="B28" s="167" t="s">
        <v>80</v>
      </c>
      <c r="C28" s="185">
        <f>'Gastos - Entidades y Sectores'!E36</f>
        <v>45036645751426.063</v>
      </c>
      <c r="D28" s="186">
        <f>'Gastos - Entidades y Sectores'!F36</f>
        <v>193914721.72800002</v>
      </c>
      <c r="E28" s="186">
        <f>'Gastos - Entidades y Sectores'!G36</f>
        <v>10860798665424.709</v>
      </c>
      <c r="F28" s="219">
        <f>'Gastos - Entidades y Sectores'!H36</f>
        <v>55897638331572.5</v>
      </c>
      <c r="G28" s="250">
        <v>43691615606587</v>
      </c>
      <c r="H28" s="251"/>
      <c r="I28" s="251">
        <v>5189842790538</v>
      </c>
      <c r="J28" s="252">
        <v>48881458397125</v>
      </c>
      <c r="K28" s="185">
        <v>42000684029559</v>
      </c>
      <c r="L28" s="186">
        <v>0</v>
      </c>
      <c r="M28" s="186">
        <v>5189842790538</v>
      </c>
      <c r="N28" s="189">
        <f t="shared" si="11"/>
        <v>47190526820097</v>
      </c>
      <c r="O28" s="185">
        <f t="shared" si="3"/>
        <v>-3035961721867.0625</v>
      </c>
      <c r="P28" s="186">
        <f t="shared" si="4"/>
        <v>-193914721.72800002</v>
      </c>
      <c r="Q28" s="186">
        <f t="shared" si="5"/>
        <v>-5670955874886.709</v>
      </c>
      <c r="R28" s="219">
        <f t="shared" si="6"/>
        <v>-8707111511475.5</v>
      </c>
      <c r="S28" s="224">
        <f t="shared" si="7"/>
        <v>-6.7410919956687243E-2</v>
      </c>
      <c r="T28" s="225">
        <f t="shared" si="8"/>
        <v>-1</v>
      </c>
      <c r="U28" s="225">
        <f t="shared" si="9"/>
        <v>-0.52214906560602814</v>
      </c>
      <c r="V28" s="231">
        <f t="shared" si="10"/>
        <v>-0.15576886200141105</v>
      </c>
    </row>
    <row r="29" spans="1:22" ht="29.4" x14ac:dyDescent="0.3">
      <c r="A29" s="163" t="s">
        <v>81</v>
      </c>
      <c r="B29" s="167" t="s">
        <v>82</v>
      </c>
      <c r="C29" s="185">
        <f>'Gastos - Entidades y Sectores'!E37</f>
        <v>17820348000</v>
      </c>
      <c r="D29" s="186">
        <f>'Gastos - Entidades y Sectores'!F37</f>
        <v>0</v>
      </c>
      <c r="E29" s="186">
        <f>'Gastos - Entidades y Sectores'!G37</f>
        <v>10987977000</v>
      </c>
      <c r="F29" s="219">
        <f>'Gastos - Entidades y Sectores'!H37</f>
        <v>28808325000.000004</v>
      </c>
      <c r="G29" s="250">
        <v>15817624535</v>
      </c>
      <c r="H29" s="251"/>
      <c r="I29" s="251">
        <v>2000000000000</v>
      </c>
      <c r="J29" s="252">
        <v>2015817624535</v>
      </c>
      <c r="K29" s="185">
        <v>15817624535</v>
      </c>
      <c r="L29" s="186">
        <v>0</v>
      </c>
      <c r="M29" s="186">
        <v>2000000000000</v>
      </c>
      <c r="N29" s="189">
        <f t="shared" si="11"/>
        <v>2015817624535</v>
      </c>
      <c r="O29" s="185">
        <f t="shared" si="3"/>
        <v>-2002723465</v>
      </c>
      <c r="P29" s="186">
        <f t="shared" si="4"/>
        <v>0</v>
      </c>
      <c r="Q29" s="186">
        <f t="shared" si="5"/>
        <v>1989012023000</v>
      </c>
      <c r="R29" s="219">
        <f t="shared" si="6"/>
        <v>1987009299535</v>
      </c>
      <c r="S29" s="224">
        <f t="shared" si="7"/>
        <v>-0.11238408279120027</v>
      </c>
      <c r="T29" s="225" t="e">
        <f t="shared" si="8"/>
        <v>#DIV/0!</v>
      </c>
      <c r="U29" s="225">
        <f t="shared" si="9"/>
        <v>181.01712653748729</v>
      </c>
      <c r="V29" s="231">
        <f t="shared" si="10"/>
        <v>68.973440820839102</v>
      </c>
    </row>
    <row r="30" spans="1:22" x14ac:dyDescent="0.3">
      <c r="A30" s="163" t="s">
        <v>83</v>
      </c>
      <c r="B30" s="167" t="s">
        <v>84</v>
      </c>
      <c r="C30" s="185">
        <f>'Gastos - Entidades y Sectores'!E38</f>
        <v>22680840000</v>
      </c>
      <c r="D30" s="186">
        <f>'Gastos - Entidades y Sectores'!F38</f>
        <v>90636000</v>
      </c>
      <c r="E30" s="186">
        <f>'Gastos - Entidades y Sectores'!G38</f>
        <v>48790909149.528</v>
      </c>
      <c r="F30" s="219">
        <f>'Gastos - Entidades y Sectores'!H38</f>
        <v>71562385149.528</v>
      </c>
      <c r="G30" s="250">
        <v>24007000000</v>
      </c>
      <c r="H30" s="251"/>
      <c r="I30" s="251">
        <v>24920453895</v>
      </c>
      <c r="J30" s="252">
        <v>48927453895</v>
      </c>
      <c r="K30" s="185">
        <v>24007000000</v>
      </c>
      <c r="L30" s="186">
        <v>0</v>
      </c>
      <c r="M30" s="186">
        <v>24920453895</v>
      </c>
      <c r="N30" s="189">
        <f t="shared" si="11"/>
        <v>48927453895</v>
      </c>
      <c r="O30" s="185">
        <f t="shared" si="3"/>
        <v>1326160000</v>
      </c>
      <c r="P30" s="186">
        <f t="shared" si="4"/>
        <v>-90636000</v>
      </c>
      <c r="Q30" s="186">
        <f t="shared" si="5"/>
        <v>-23870455254.528</v>
      </c>
      <c r="R30" s="219">
        <f t="shared" si="6"/>
        <v>-22634931254.528</v>
      </c>
      <c r="S30" s="224">
        <f t="shared" si="7"/>
        <v>5.8470497565345836E-2</v>
      </c>
      <c r="T30" s="225">
        <f t="shared" si="8"/>
        <v>-1</v>
      </c>
      <c r="U30" s="225">
        <f t="shared" si="9"/>
        <v>-0.48923981271537587</v>
      </c>
      <c r="V30" s="231">
        <f t="shared" si="10"/>
        <v>-0.31629649021944728</v>
      </c>
    </row>
    <row r="31" spans="1:22" ht="29.4" x14ac:dyDescent="0.3">
      <c r="A31" s="163" t="s">
        <v>85</v>
      </c>
      <c r="B31" s="167" t="s">
        <v>86</v>
      </c>
      <c r="C31" s="185">
        <f>'Gastos - Entidades y Sectores'!E39</f>
        <v>2314261404000</v>
      </c>
      <c r="D31" s="186">
        <f>'Gastos - Entidades y Sectores'!F39</f>
        <v>0</v>
      </c>
      <c r="E31" s="186">
        <f>'Gastos - Entidades y Sectores'!G39</f>
        <v>122522400000.00002</v>
      </c>
      <c r="F31" s="219">
        <f>'Gastos - Entidades y Sectores'!H39</f>
        <v>2436783804000</v>
      </c>
      <c r="G31" s="250">
        <v>4060829000000</v>
      </c>
      <c r="H31" s="251"/>
      <c r="I31" s="251">
        <v>111480371005</v>
      </c>
      <c r="J31" s="252">
        <v>4172309371005</v>
      </c>
      <c r="K31" s="185">
        <v>4060829000000</v>
      </c>
      <c r="L31" s="186">
        <v>0</v>
      </c>
      <c r="M31" s="186">
        <v>111480371005</v>
      </c>
      <c r="N31" s="189">
        <f t="shared" si="11"/>
        <v>4172309371005</v>
      </c>
      <c r="O31" s="185">
        <f t="shared" si="3"/>
        <v>1746567596000</v>
      </c>
      <c r="P31" s="186">
        <f t="shared" si="4"/>
        <v>0</v>
      </c>
      <c r="Q31" s="186">
        <f t="shared" si="5"/>
        <v>-11042028995.000015</v>
      </c>
      <c r="R31" s="219">
        <f t="shared" si="6"/>
        <v>1735525567005</v>
      </c>
      <c r="S31" s="224">
        <f t="shared" si="7"/>
        <v>0.75469762965463172</v>
      </c>
      <c r="T31" s="225" t="e">
        <f t="shared" si="8"/>
        <v>#DIV/0!</v>
      </c>
      <c r="U31" s="225">
        <f t="shared" si="9"/>
        <v>-9.0122532655253385E-2</v>
      </c>
      <c r="V31" s="231">
        <f t="shared" si="10"/>
        <v>0.71221975628536316</v>
      </c>
    </row>
    <row r="32" spans="1:22" x14ac:dyDescent="0.3">
      <c r="A32" s="163" t="s">
        <v>87</v>
      </c>
      <c r="B32" s="167" t="s">
        <v>88</v>
      </c>
      <c r="C32" s="185">
        <f>'Gastos - Entidades y Sectores'!E40</f>
        <v>21309288000</v>
      </c>
      <c r="D32" s="186">
        <f>'Gastos - Entidades y Sectores'!F40</f>
        <v>0</v>
      </c>
      <c r="E32" s="186">
        <f>'Gastos - Entidades y Sectores'!G40</f>
        <v>5533972080</v>
      </c>
      <c r="F32" s="219">
        <f>'Gastos - Entidades y Sectores'!H40</f>
        <v>26843260080.000004</v>
      </c>
      <c r="G32" s="250">
        <v>28289000000</v>
      </c>
      <c r="H32" s="251"/>
      <c r="I32" s="251">
        <v>4403313940</v>
      </c>
      <c r="J32" s="252">
        <v>32692313940</v>
      </c>
      <c r="K32" s="185">
        <v>28289000000</v>
      </c>
      <c r="L32" s="186">
        <v>0</v>
      </c>
      <c r="M32" s="186">
        <v>4403313940</v>
      </c>
      <c r="N32" s="189">
        <f t="shared" si="11"/>
        <v>32692313940</v>
      </c>
      <c r="O32" s="185">
        <f t="shared" si="3"/>
        <v>6979712000</v>
      </c>
      <c r="P32" s="186">
        <f t="shared" si="4"/>
        <v>0</v>
      </c>
      <c r="Q32" s="186">
        <f t="shared" si="5"/>
        <v>-1130658140</v>
      </c>
      <c r="R32" s="219">
        <f t="shared" si="6"/>
        <v>5849053859.9999962</v>
      </c>
      <c r="S32" s="224">
        <f t="shared" si="7"/>
        <v>0.3275431821091348</v>
      </c>
      <c r="T32" s="225" t="e">
        <f t="shared" si="8"/>
        <v>#DIV/0!</v>
      </c>
      <c r="U32" s="225">
        <f t="shared" si="9"/>
        <v>-0.2043122234183733</v>
      </c>
      <c r="V32" s="231">
        <f t="shared" si="10"/>
        <v>0.21789655364394167</v>
      </c>
    </row>
    <row r="33" spans="1:22" x14ac:dyDescent="0.3">
      <c r="A33" s="163" t="s">
        <v>89</v>
      </c>
      <c r="B33" s="167" t="s">
        <v>90</v>
      </c>
      <c r="C33" s="185">
        <f>'Gastos - Entidades y Sectores'!E41</f>
        <v>324652692000</v>
      </c>
      <c r="D33" s="186">
        <f>'Gastos - Entidades y Sectores'!F41</f>
        <v>50232000.000000007</v>
      </c>
      <c r="E33" s="186">
        <f>'Gastos - Entidades y Sectores'!G41</f>
        <v>39450424205.556</v>
      </c>
      <c r="F33" s="219">
        <f>'Gastos - Entidades y Sectores'!H41</f>
        <v>364153348205.55603</v>
      </c>
      <c r="G33" s="250">
        <v>383586000000</v>
      </c>
      <c r="H33" s="251"/>
      <c r="I33" s="251">
        <v>49781000000</v>
      </c>
      <c r="J33" s="252">
        <v>433367000000</v>
      </c>
      <c r="K33" s="185">
        <v>383586000000</v>
      </c>
      <c r="L33" s="186">
        <v>0</v>
      </c>
      <c r="M33" s="186">
        <v>49781000000</v>
      </c>
      <c r="N33" s="189">
        <f t="shared" si="11"/>
        <v>433367000000</v>
      </c>
      <c r="O33" s="185">
        <f t="shared" si="3"/>
        <v>58933308000</v>
      </c>
      <c r="P33" s="186">
        <f t="shared" si="4"/>
        <v>-50232000.000000007</v>
      </c>
      <c r="Q33" s="186">
        <f t="shared" si="5"/>
        <v>10330575794.444</v>
      </c>
      <c r="R33" s="219">
        <f t="shared" si="6"/>
        <v>69213651794.44397</v>
      </c>
      <c r="S33" s="224">
        <f t="shared" si="7"/>
        <v>0.18152724265720854</v>
      </c>
      <c r="T33" s="225">
        <f t="shared" si="8"/>
        <v>-1</v>
      </c>
      <c r="U33" s="225">
        <f t="shared" si="9"/>
        <v>0.26186222334686815</v>
      </c>
      <c r="V33" s="231">
        <f t="shared" si="10"/>
        <v>0.19006732228471646</v>
      </c>
    </row>
    <row r="34" spans="1:22" ht="29.4" x14ac:dyDescent="0.3">
      <c r="A34" s="163" t="s">
        <v>91</v>
      </c>
      <c r="B34" s="167" t="s">
        <v>92</v>
      </c>
      <c r="C34" s="185">
        <f>'Gastos - Entidades y Sectores'!E42</f>
        <v>235664520000.00003</v>
      </c>
      <c r="D34" s="186">
        <f>'Gastos - Entidades y Sectores'!F42</f>
        <v>21730197603.66</v>
      </c>
      <c r="E34" s="186">
        <f>'Gastos - Entidades y Sectores'!G42</f>
        <v>8736000000</v>
      </c>
      <c r="F34" s="219">
        <f>'Gastos - Entidades y Sectores'!H42</f>
        <v>266130717603.66003</v>
      </c>
      <c r="G34" s="250">
        <v>268284000000</v>
      </c>
      <c r="H34" s="251">
        <v>14007000000</v>
      </c>
      <c r="I34" s="251">
        <v>7194519134</v>
      </c>
      <c r="J34" s="252">
        <v>289485519134</v>
      </c>
      <c r="K34" s="185">
        <v>268284000000</v>
      </c>
      <c r="L34" s="186">
        <v>14007000000</v>
      </c>
      <c r="M34" s="186">
        <v>7194519134</v>
      </c>
      <c r="N34" s="189">
        <f t="shared" si="11"/>
        <v>289485519134</v>
      </c>
      <c r="O34" s="185">
        <f t="shared" si="3"/>
        <v>32619479999.999969</v>
      </c>
      <c r="P34" s="186">
        <f t="shared" si="4"/>
        <v>-7723197603.6599998</v>
      </c>
      <c r="Q34" s="186">
        <f t="shared" si="5"/>
        <v>-1541480866</v>
      </c>
      <c r="R34" s="219">
        <f t="shared" si="6"/>
        <v>23354801530.339966</v>
      </c>
      <c r="S34" s="224">
        <f t="shared" si="7"/>
        <v>0.13841489588674594</v>
      </c>
      <c r="T34" s="225">
        <f t="shared" si="8"/>
        <v>-0.35541313266102958</v>
      </c>
      <c r="U34" s="225">
        <f t="shared" si="9"/>
        <v>-0.17645156433150189</v>
      </c>
      <c r="V34" s="231">
        <f t="shared" si="10"/>
        <v>8.775688030542006E-2</v>
      </c>
    </row>
    <row r="35" spans="1:22" x14ac:dyDescent="0.3">
      <c r="A35" s="163" t="s">
        <v>93</v>
      </c>
      <c r="B35" s="167" t="s">
        <v>94</v>
      </c>
      <c r="C35" s="185">
        <f>'Gastos - Entidades y Sectores'!E43</f>
        <v>35182056000</v>
      </c>
      <c r="D35" s="186">
        <f>'Gastos - Entidades y Sectores'!F43</f>
        <v>1747427251.7520001</v>
      </c>
      <c r="E35" s="186">
        <f>'Gastos - Entidades y Sectores'!G43</f>
        <v>123608211464.55602</v>
      </c>
      <c r="F35" s="219">
        <f>'Gastos - Entidades y Sectores'!H43</f>
        <v>160537694716.30801</v>
      </c>
      <c r="G35" s="250">
        <v>45542000000</v>
      </c>
      <c r="H35" s="251"/>
      <c r="I35" s="251">
        <v>148648236982</v>
      </c>
      <c r="J35" s="252">
        <v>194190236982</v>
      </c>
      <c r="K35" s="185">
        <v>45542000000</v>
      </c>
      <c r="L35" s="186">
        <v>0</v>
      </c>
      <c r="M35" s="186">
        <v>148648236982</v>
      </c>
      <c r="N35" s="189">
        <f t="shared" si="11"/>
        <v>194190236982</v>
      </c>
      <c r="O35" s="185">
        <f t="shared" si="3"/>
        <v>10359944000</v>
      </c>
      <c r="P35" s="186">
        <f t="shared" si="4"/>
        <v>-1747427251.7520001</v>
      </c>
      <c r="Q35" s="186">
        <f t="shared" si="5"/>
        <v>25040025517.443985</v>
      </c>
      <c r="R35" s="219">
        <f t="shared" si="6"/>
        <v>33652542265.691986</v>
      </c>
      <c r="S35" s="224">
        <f t="shared" si="7"/>
        <v>0.29446670200286196</v>
      </c>
      <c r="T35" s="225">
        <f t="shared" si="8"/>
        <v>-1</v>
      </c>
      <c r="U35" s="225">
        <f t="shared" si="9"/>
        <v>0.20257574493442188</v>
      </c>
      <c r="V35" s="231">
        <f t="shared" si="10"/>
        <v>0.20962392866772261</v>
      </c>
    </row>
    <row r="36" spans="1:22" x14ac:dyDescent="0.3">
      <c r="A36" s="163" t="s">
        <v>97</v>
      </c>
      <c r="B36" s="167" t="s">
        <v>98</v>
      </c>
      <c r="C36" s="185">
        <f>'Gastos - Entidades y Sectores'!E45</f>
        <v>0</v>
      </c>
      <c r="D36" s="186">
        <f>'Gastos - Entidades y Sectores'!F45</f>
        <v>78930394667967.031</v>
      </c>
      <c r="E36" s="186">
        <f>'Gastos - Entidades y Sectores'!G45</f>
        <v>0</v>
      </c>
      <c r="F36" s="219">
        <f>'Gastos - Entidades y Sectores'!H45</f>
        <v>78930394667967.031</v>
      </c>
      <c r="G36" s="250"/>
      <c r="H36" s="251">
        <v>92347433153773</v>
      </c>
      <c r="I36" s="251"/>
      <c r="J36" s="252">
        <v>92347433153773</v>
      </c>
      <c r="K36" s="185">
        <v>0</v>
      </c>
      <c r="L36" s="186">
        <v>92347433153773</v>
      </c>
      <c r="M36" s="186">
        <v>0</v>
      </c>
      <c r="N36" s="189">
        <f t="shared" si="11"/>
        <v>92347433153773</v>
      </c>
      <c r="O36" s="185">
        <f t="shared" si="3"/>
        <v>0</v>
      </c>
      <c r="P36" s="186">
        <f t="shared" si="4"/>
        <v>13417038485805.969</v>
      </c>
      <c r="Q36" s="186">
        <f t="shared" si="5"/>
        <v>0</v>
      </c>
      <c r="R36" s="219">
        <f t="shared" si="6"/>
        <v>13417038485805.969</v>
      </c>
      <c r="S36" s="224" t="e">
        <f t="shared" si="7"/>
        <v>#DIV/0!</v>
      </c>
      <c r="T36" s="225">
        <f t="shared" si="8"/>
        <v>0.1699857012276047</v>
      </c>
      <c r="U36" s="225" t="e">
        <f t="shared" si="9"/>
        <v>#DIV/0!</v>
      </c>
      <c r="V36" s="231">
        <f t="shared" si="10"/>
        <v>0.1699857012276047</v>
      </c>
    </row>
    <row r="37" spans="1:22" x14ac:dyDescent="0.3">
      <c r="A37" s="163" t="s">
        <v>101</v>
      </c>
      <c r="B37" s="167" t="s">
        <v>102</v>
      </c>
      <c r="C37" s="185">
        <f>'Gastos - Entidades y Sectores'!E47</f>
        <v>19048543719660</v>
      </c>
      <c r="D37" s="186">
        <f>'Gastos - Entidades y Sectores'!F47</f>
        <v>1261169839664.28</v>
      </c>
      <c r="E37" s="186">
        <f>'Gastos - Entidades y Sectores'!G47</f>
        <v>1780192208340.0002</v>
      </c>
      <c r="F37" s="219">
        <f>'Gastos - Entidades y Sectores'!H47</f>
        <v>22089905767664.281</v>
      </c>
      <c r="G37" s="250">
        <v>19224080000000</v>
      </c>
      <c r="H37" s="251">
        <v>327684852350</v>
      </c>
      <c r="I37" s="251">
        <v>2655133261497</v>
      </c>
      <c r="J37" s="252">
        <v>22206898113847</v>
      </c>
      <c r="K37" s="185">
        <v>19956580000000</v>
      </c>
      <c r="L37" s="186">
        <v>327684852350</v>
      </c>
      <c r="M37" s="186">
        <v>2671133261497</v>
      </c>
      <c r="N37" s="189">
        <f t="shared" si="11"/>
        <v>22955398113847</v>
      </c>
      <c r="O37" s="185">
        <f t="shared" si="3"/>
        <v>908036280340</v>
      </c>
      <c r="P37" s="186">
        <f t="shared" si="4"/>
        <v>-933484987314.28003</v>
      </c>
      <c r="Q37" s="186">
        <f t="shared" si="5"/>
        <v>890941053156.99976</v>
      </c>
      <c r="R37" s="219">
        <f t="shared" si="6"/>
        <v>865492346182.71875</v>
      </c>
      <c r="S37" s="224">
        <f t="shared" si="7"/>
        <v>4.7669590584125121E-2</v>
      </c>
      <c r="T37" s="225">
        <f t="shared" si="8"/>
        <v>-0.74017389090336261</v>
      </c>
      <c r="U37" s="225">
        <f t="shared" si="9"/>
        <v>0.50047463918954427</v>
      </c>
      <c r="V37" s="231">
        <f t="shared" si="10"/>
        <v>3.9180445371099992E-2</v>
      </c>
    </row>
    <row r="38" spans="1:22" x14ac:dyDescent="0.3">
      <c r="A38" s="163" t="s">
        <v>103</v>
      </c>
      <c r="B38" s="167" t="s">
        <v>104</v>
      </c>
      <c r="C38" s="185">
        <f>'Gastos - Entidades y Sectores'!E48</f>
        <v>6142823232000</v>
      </c>
      <c r="D38" s="186">
        <f>'Gastos - Entidades y Sectores'!F48</f>
        <v>6934780412.1960001</v>
      </c>
      <c r="E38" s="186">
        <f>'Gastos - Entidades y Sectores'!G48</f>
        <v>19764108000</v>
      </c>
      <c r="F38" s="219">
        <f>'Gastos - Entidades y Sectores'!H48</f>
        <v>6169522120412.1963</v>
      </c>
      <c r="G38" s="250">
        <v>6873758000000</v>
      </c>
      <c r="H38" s="251"/>
      <c r="I38" s="251">
        <v>18188000000</v>
      </c>
      <c r="J38" s="252">
        <v>6891946000000</v>
      </c>
      <c r="K38" s="185">
        <v>6873758000000</v>
      </c>
      <c r="L38" s="186">
        <v>0</v>
      </c>
      <c r="M38" s="186">
        <v>18188000000</v>
      </c>
      <c r="N38" s="189">
        <f t="shared" si="11"/>
        <v>6891946000000</v>
      </c>
      <c r="O38" s="185">
        <f t="shared" si="3"/>
        <v>730934768000</v>
      </c>
      <c r="P38" s="186">
        <f t="shared" si="4"/>
        <v>-6934780412.1960001</v>
      </c>
      <c r="Q38" s="186">
        <f t="shared" si="5"/>
        <v>-1576108000</v>
      </c>
      <c r="R38" s="219">
        <f t="shared" si="6"/>
        <v>722423879587.80371</v>
      </c>
      <c r="S38" s="224">
        <f t="shared" si="7"/>
        <v>0.11899003770649275</v>
      </c>
      <c r="T38" s="225">
        <f t="shared" si="8"/>
        <v>-1</v>
      </c>
      <c r="U38" s="225">
        <f t="shared" si="9"/>
        <v>-7.9745971839457641E-2</v>
      </c>
      <c r="V38" s="231">
        <f t="shared" si="10"/>
        <v>0.11709559759865762</v>
      </c>
    </row>
    <row r="39" spans="1:22" x14ac:dyDescent="0.3">
      <c r="A39" s="163" t="s">
        <v>105</v>
      </c>
      <c r="B39" s="167" t="s">
        <v>106</v>
      </c>
      <c r="C39" s="185">
        <f>'Gastos - Entidades y Sectores'!E49</f>
        <v>33336576000.000004</v>
      </c>
      <c r="D39" s="186">
        <f>'Gastos - Entidades y Sectores'!F49</f>
        <v>26678655.276000001</v>
      </c>
      <c r="E39" s="186">
        <f>'Gastos - Entidades y Sectores'!G49</f>
        <v>21037380000</v>
      </c>
      <c r="F39" s="219">
        <f>'Gastos - Entidades y Sectores'!H49</f>
        <v>54400634655.276001</v>
      </c>
      <c r="G39" s="250">
        <v>33926000000</v>
      </c>
      <c r="H39" s="251"/>
      <c r="I39" s="251">
        <v>31560000000</v>
      </c>
      <c r="J39" s="252">
        <v>65486000000</v>
      </c>
      <c r="K39" s="185">
        <v>33926000000</v>
      </c>
      <c r="L39" s="186">
        <v>0</v>
      </c>
      <c r="M39" s="186">
        <v>38560000000</v>
      </c>
      <c r="N39" s="189">
        <f t="shared" si="11"/>
        <v>72486000000</v>
      </c>
      <c r="O39" s="185">
        <f t="shared" si="3"/>
        <v>589423999.99999619</v>
      </c>
      <c r="P39" s="186">
        <f t="shared" si="4"/>
        <v>-26678655.276000001</v>
      </c>
      <c r="Q39" s="186">
        <f t="shared" si="5"/>
        <v>17522620000</v>
      </c>
      <c r="R39" s="219">
        <f t="shared" si="6"/>
        <v>18085365344.723999</v>
      </c>
      <c r="S39" s="224">
        <f t="shared" si="7"/>
        <v>1.7680999992320645E-2</v>
      </c>
      <c r="T39" s="225">
        <f t="shared" si="8"/>
        <v>-1</v>
      </c>
      <c r="U39" s="225">
        <f t="shared" si="9"/>
        <v>0.83292786459150325</v>
      </c>
      <c r="V39" s="231">
        <f t="shared" si="10"/>
        <v>0.33244769035006105</v>
      </c>
    </row>
    <row r="40" spans="1:22" x14ac:dyDescent="0.3">
      <c r="A40" s="163" t="s">
        <v>107</v>
      </c>
      <c r="B40" s="167" t="s">
        <v>108</v>
      </c>
      <c r="C40" s="185">
        <f>'Gastos - Entidades y Sectores'!E50</f>
        <v>39935532000</v>
      </c>
      <c r="D40" s="186">
        <f>'Gastos - Entidades y Sectores'!F50</f>
        <v>298818809.01600003</v>
      </c>
      <c r="E40" s="186">
        <f>'Gastos - Entidades y Sectores'!G50</f>
        <v>12159420000</v>
      </c>
      <c r="F40" s="219">
        <f>'Gastos - Entidades y Sectores'!H50</f>
        <v>52393770809.016006</v>
      </c>
      <c r="G40" s="250">
        <v>40268000000</v>
      </c>
      <c r="H40" s="251"/>
      <c r="I40" s="251">
        <v>8620000000</v>
      </c>
      <c r="J40" s="252">
        <v>48888000000</v>
      </c>
      <c r="K40" s="185">
        <v>40268000000</v>
      </c>
      <c r="L40" s="186">
        <v>0</v>
      </c>
      <c r="M40" s="186">
        <v>8620000000</v>
      </c>
      <c r="N40" s="189">
        <f t="shared" si="11"/>
        <v>48888000000</v>
      </c>
      <c r="O40" s="185">
        <f t="shared" si="3"/>
        <v>332468000</v>
      </c>
      <c r="P40" s="186">
        <f t="shared" si="4"/>
        <v>-298818809.01600003</v>
      </c>
      <c r="Q40" s="186">
        <f t="shared" si="5"/>
        <v>-3539420000</v>
      </c>
      <c r="R40" s="219">
        <f t="shared" si="6"/>
        <v>-3505770809.0160065</v>
      </c>
      <c r="S40" s="224">
        <f t="shared" si="7"/>
        <v>8.3251175920231457E-3</v>
      </c>
      <c r="T40" s="225">
        <f t="shared" si="8"/>
        <v>-1</v>
      </c>
      <c r="U40" s="225">
        <f t="shared" si="9"/>
        <v>-0.29108460765398347</v>
      </c>
      <c r="V40" s="231">
        <f t="shared" si="10"/>
        <v>-6.6911977414168655E-2</v>
      </c>
    </row>
    <row r="41" spans="1:22" x14ac:dyDescent="0.3">
      <c r="A41" s="163" t="s">
        <v>109</v>
      </c>
      <c r="B41" s="167" t="s">
        <v>110</v>
      </c>
      <c r="C41" s="185">
        <f>'Gastos - Entidades y Sectores'!E51</f>
        <v>56030520000.000008</v>
      </c>
      <c r="D41" s="186">
        <f>'Gastos - Entidades y Sectores'!F51</f>
        <v>177223786.74000001</v>
      </c>
      <c r="E41" s="186">
        <f>'Gastos - Entidades y Sectores'!G51</f>
        <v>5460000000</v>
      </c>
      <c r="F41" s="219">
        <f>'Gastos - Entidades y Sectores'!H51</f>
        <v>61667743786.740005</v>
      </c>
      <c r="G41" s="250">
        <v>59154000000</v>
      </c>
      <c r="H41" s="251"/>
      <c r="I41" s="251">
        <v>13870000000</v>
      </c>
      <c r="J41" s="252">
        <v>73024000000</v>
      </c>
      <c r="K41" s="185">
        <v>59154000000</v>
      </c>
      <c r="L41" s="186">
        <v>0</v>
      </c>
      <c r="M41" s="186">
        <v>13870000000</v>
      </c>
      <c r="N41" s="189">
        <f t="shared" si="11"/>
        <v>73024000000</v>
      </c>
      <c r="O41" s="185">
        <f t="shared" si="3"/>
        <v>3123479999.9999924</v>
      </c>
      <c r="P41" s="186">
        <f t="shared" si="4"/>
        <v>-177223786.74000001</v>
      </c>
      <c r="Q41" s="186">
        <f t="shared" si="5"/>
        <v>8410000000</v>
      </c>
      <c r="R41" s="219">
        <f t="shared" si="6"/>
        <v>11356256213.259995</v>
      </c>
      <c r="S41" s="224">
        <f t="shared" si="7"/>
        <v>5.5746046975826635E-2</v>
      </c>
      <c r="T41" s="225">
        <f t="shared" si="8"/>
        <v>-1</v>
      </c>
      <c r="U41" s="225">
        <f t="shared" si="9"/>
        <v>1.5402930402930401</v>
      </c>
      <c r="V41" s="231">
        <f t="shared" si="10"/>
        <v>0.18415228960755092</v>
      </c>
    </row>
    <row r="42" spans="1:22" x14ac:dyDescent="0.3">
      <c r="A42" s="163" t="s">
        <v>111</v>
      </c>
      <c r="B42" s="167" t="s">
        <v>112</v>
      </c>
      <c r="C42" s="185">
        <f>'Gastos - Entidades y Sectores'!E52</f>
        <v>5846806056000</v>
      </c>
      <c r="D42" s="186">
        <f>'Gastos - Entidades y Sectores'!F52</f>
        <v>11507917532.748001</v>
      </c>
      <c r="E42" s="186">
        <f>'Gastos - Entidades y Sectores'!G52</f>
        <v>11452896000</v>
      </c>
      <c r="F42" s="219">
        <f>'Gastos - Entidades y Sectores'!H52</f>
        <v>5869766869532.748</v>
      </c>
      <c r="G42" s="250">
        <v>6631022000000</v>
      </c>
      <c r="H42" s="251"/>
      <c r="I42" s="251">
        <v>10540000000</v>
      </c>
      <c r="J42" s="252">
        <v>6641562000000</v>
      </c>
      <c r="K42" s="185">
        <v>6631022000000</v>
      </c>
      <c r="L42" s="186">
        <v>0</v>
      </c>
      <c r="M42" s="186">
        <v>10540000000</v>
      </c>
      <c r="N42" s="189">
        <f t="shared" si="11"/>
        <v>6641562000000</v>
      </c>
      <c r="O42" s="185">
        <f t="shared" si="3"/>
        <v>784215944000</v>
      </c>
      <c r="P42" s="186">
        <f t="shared" si="4"/>
        <v>-11507917532.748001</v>
      </c>
      <c r="Q42" s="186">
        <f t="shared" si="5"/>
        <v>-912896000</v>
      </c>
      <c r="R42" s="219">
        <f t="shared" si="6"/>
        <v>771795130467.25195</v>
      </c>
      <c r="S42" s="224">
        <f t="shared" si="7"/>
        <v>0.13412723741627053</v>
      </c>
      <c r="T42" s="225">
        <f t="shared" si="8"/>
        <v>-1</v>
      </c>
      <c r="U42" s="225">
        <f t="shared" si="9"/>
        <v>-7.9708747900967603E-2</v>
      </c>
      <c r="V42" s="231">
        <f t="shared" si="10"/>
        <v>0.13148650493655634</v>
      </c>
    </row>
    <row r="43" spans="1:22" x14ac:dyDescent="0.3">
      <c r="A43" s="163" t="s">
        <v>113</v>
      </c>
      <c r="B43" s="167" t="s">
        <v>114</v>
      </c>
      <c r="C43" s="185">
        <f>'Gastos - Entidades y Sectores'!E53</f>
        <v>409289244000.00006</v>
      </c>
      <c r="D43" s="186">
        <f>'Gastos - Entidades y Sectores'!F53</f>
        <v>150285608.928</v>
      </c>
      <c r="E43" s="186">
        <f>'Gastos - Entidades y Sectores'!G53</f>
        <v>1725360000.0000002</v>
      </c>
      <c r="F43" s="219">
        <f>'Gastos - Entidades y Sectores'!H53</f>
        <v>411164889608.92804</v>
      </c>
      <c r="G43" s="250">
        <v>351734000000</v>
      </c>
      <c r="H43" s="251"/>
      <c r="I43" s="251">
        <v>7000000000</v>
      </c>
      <c r="J43" s="252">
        <v>358734000000</v>
      </c>
      <c r="K43" s="185">
        <v>351734000000</v>
      </c>
      <c r="L43" s="186">
        <v>0</v>
      </c>
      <c r="M43" s="186">
        <v>7000000000</v>
      </c>
      <c r="N43" s="189">
        <f t="shared" si="11"/>
        <v>358734000000</v>
      </c>
      <c r="O43" s="185">
        <f t="shared" si="3"/>
        <v>-57555244000.000061</v>
      </c>
      <c r="P43" s="186">
        <f t="shared" si="4"/>
        <v>-150285608.928</v>
      </c>
      <c r="Q43" s="186">
        <f t="shared" si="5"/>
        <v>5274640000</v>
      </c>
      <c r="R43" s="219">
        <f t="shared" si="6"/>
        <v>-52430889608.92804</v>
      </c>
      <c r="S43" s="224">
        <f t="shared" si="7"/>
        <v>-0.14062242007024273</v>
      </c>
      <c r="T43" s="225">
        <f t="shared" si="8"/>
        <v>-1</v>
      </c>
      <c r="U43" s="225">
        <f t="shared" si="9"/>
        <v>3.0571243102888666</v>
      </c>
      <c r="V43" s="231">
        <f t="shared" si="10"/>
        <v>-0.12751791540079382</v>
      </c>
    </row>
    <row r="44" spans="1:22" x14ac:dyDescent="0.3">
      <c r="A44" s="163" t="s">
        <v>115</v>
      </c>
      <c r="B44" s="167" t="s">
        <v>116</v>
      </c>
      <c r="C44" s="185">
        <f>'Gastos - Entidades y Sectores'!E54</f>
        <v>26087880000.000004</v>
      </c>
      <c r="D44" s="186">
        <f>'Gastos - Entidades y Sectores'!F54</f>
        <v>0</v>
      </c>
      <c r="E44" s="186">
        <f>'Gastos - Entidades y Sectores'!G54</f>
        <v>5984160000</v>
      </c>
      <c r="F44" s="219">
        <f>'Gastos - Entidades y Sectores'!H54</f>
        <v>32072040000.000004</v>
      </c>
      <c r="G44" s="250">
        <v>29744000000</v>
      </c>
      <c r="H44" s="251"/>
      <c r="I44" s="251">
        <v>5506000000</v>
      </c>
      <c r="J44" s="252">
        <v>35250000000</v>
      </c>
      <c r="K44" s="185">
        <v>29744000000</v>
      </c>
      <c r="L44" s="186">
        <v>0</v>
      </c>
      <c r="M44" s="186">
        <v>5506000000</v>
      </c>
      <c r="N44" s="189">
        <f t="shared" si="11"/>
        <v>35250000000</v>
      </c>
      <c r="O44" s="185">
        <f t="shared" si="3"/>
        <v>3656119999.9999962</v>
      </c>
      <c r="P44" s="186">
        <f t="shared" si="4"/>
        <v>0</v>
      </c>
      <c r="Q44" s="186">
        <f t="shared" si="5"/>
        <v>-478160000</v>
      </c>
      <c r="R44" s="219">
        <f t="shared" si="6"/>
        <v>3177959999.9999962</v>
      </c>
      <c r="S44" s="224">
        <f t="shared" si="7"/>
        <v>0.14014630548745233</v>
      </c>
      <c r="T44" s="225" t="e">
        <f t="shared" si="8"/>
        <v>#DIV/0!</v>
      </c>
      <c r="U44" s="225">
        <f t="shared" si="9"/>
        <v>-7.9904280634207625E-2</v>
      </c>
      <c r="V44" s="231">
        <f t="shared" si="10"/>
        <v>9.9088177739862893E-2</v>
      </c>
    </row>
    <row r="45" spans="1:22" x14ac:dyDescent="0.3">
      <c r="A45" s="163" t="s">
        <v>117</v>
      </c>
      <c r="B45" s="167" t="s">
        <v>118</v>
      </c>
      <c r="C45" s="185">
        <f>'Gastos - Entidades y Sectores'!E55</f>
        <v>488343492000.00006</v>
      </c>
      <c r="D45" s="186">
        <f>'Gastos - Entidades y Sectores'!F55</f>
        <v>1160907437.5080001</v>
      </c>
      <c r="E45" s="186">
        <f>'Gastos - Entidades y Sectores'!G55</f>
        <v>16380000000.000002</v>
      </c>
      <c r="F45" s="219">
        <f>'Gastos - Entidades y Sectores'!H55</f>
        <v>505884399437.50806</v>
      </c>
      <c r="G45" s="250">
        <v>486283000000</v>
      </c>
      <c r="H45" s="251"/>
      <c r="I45" s="251">
        <v>20000000000</v>
      </c>
      <c r="J45" s="252">
        <v>506283000000</v>
      </c>
      <c r="K45" s="185">
        <v>486283000000</v>
      </c>
      <c r="L45" s="186">
        <v>0</v>
      </c>
      <c r="M45" s="186">
        <v>20000000000</v>
      </c>
      <c r="N45" s="189">
        <f t="shared" si="11"/>
        <v>506283000000</v>
      </c>
      <c r="O45" s="185">
        <f t="shared" si="3"/>
        <v>-2060492000.000061</v>
      </c>
      <c r="P45" s="186">
        <f t="shared" si="4"/>
        <v>-1160907437.5080001</v>
      </c>
      <c r="Q45" s="186">
        <f t="shared" si="5"/>
        <v>3619999999.9999981</v>
      </c>
      <c r="R45" s="219">
        <f t="shared" si="6"/>
        <v>398600562.49194336</v>
      </c>
      <c r="S45" s="224">
        <f t="shared" si="7"/>
        <v>-4.2193497686666692E-3</v>
      </c>
      <c r="T45" s="225">
        <f t="shared" si="8"/>
        <v>-1</v>
      </c>
      <c r="U45" s="225">
        <f t="shared" si="9"/>
        <v>0.22100122100122088</v>
      </c>
      <c r="V45" s="231">
        <f t="shared" si="10"/>
        <v>7.8792815697648066E-4</v>
      </c>
    </row>
    <row r="46" spans="1:22" x14ac:dyDescent="0.3">
      <c r="A46" s="163" t="s">
        <v>119</v>
      </c>
      <c r="B46" s="167" t="s">
        <v>120</v>
      </c>
      <c r="C46" s="185">
        <f>'Gastos - Entidades y Sectores'!E56</f>
        <v>507292968000.00006</v>
      </c>
      <c r="D46" s="186">
        <f>'Gastos - Entidades y Sectores'!F56</f>
        <v>561109887.15600002</v>
      </c>
      <c r="E46" s="186">
        <f>'Gastos - Entidades y Sectores'!G56</f>
        <v>8364720000.000001</v>
      </c>
      <c r="F46" s="219">
        <f>'Gastos - Entidades y Sectores'!H56</f>
        <v>516218797887.15607</v>
      </c>
      <c r="G46" s="250">
        <v>512705880000</v>
      </c>
      <c r="H46" s="251"/>
      <c r="I46" s="251">
        <v>3880000000</v>
      </c>
      <c r="J46" s="252">
        <v>516585880000</v>
      </c>
      <c r="K46" s="185">
        <v>370705880000</v>
      </c>
      <c r="L46" s="186">
        <v>0</v>
      </c>
      <c r="M46" s="186">
        <v>3880000000</v>
      </c>
      <c r="N46" s="189">
        <f t="shared" si="11"/>
        <v>374585880000</v>
      </c>
      <c r="O46" s="185">
        <f t="shared" si="3"/>
        <v>-136587088000.00006</v>
      </c>
      <c r="P46" s="186">
        <f t="shared" si="4"/>
        <v>-561109887.15600002</v>
      </c>
      <c r="Q46" s="186">
        <f t="shared" si="5"/>
        <v>-4484720000.000001</v>
      </c>
      <c r="R46" s="219">
        <f t="shared" si="6"/>
        <v>-141632917887.15607</v>
      </c>
      <c r="S46" s="224">
        <f t="shared" si="7"/>
        <v>-0.26924695711532132</v>
      </c>
      <c r="T46" s="225">
        <f t="shared" si="8"/>
        <v>-1</v>
      </c>
      <c r="U46" s="225">
        <f t="shared" si="9"/>
        <v>-0.53614705572930121</v>
      </c>
      <c r="V46" s="231">
        <f t="shared" si="10"/>
        <v>-0.27436606041246214</v>
      </c>
    </row>
    <row r="47" spans="1:22" ht="29.4" x14ac:dyDescent="0.3">
      <c r="A47" s="163" t="s">
        <v>121</v>
      </c>
      <c r="B47" s="167" t="s">
        <v>122</v>
      </c>
      <c r="C47" s="185">
        <f>'Gastos - Entidades y Sectores'!E57</f>
        <v>109737264000.00002</v>
      </c>
      <c r="D47" s="186">
        <f>'Gastos - Entidades y Sectores'!F57</f>
        <v>101512479.43200001</v>
      </c>
      <c r="E47" s="186">
        <f>'Gastos - Entidades y Sectores'!G57</f>
        <v>5460000000</v>
      </c>
      <c r="F47" s="219">
        <f>'Gastos - Entidades y Sectores'!H57</f>
        <v>115298776479.43201</v>
      </c>
      <c r="G47" s="250">
        <v>142478000000</v>
      </c>
      <c r="H47" s="251"/>
      <c r="I47" s="251">
        <v>15000000000</v>
      </c>
      <c r="J47" s="252">
        <v>157478000000</v>
      </c>
      <c r="K47" s="185">
        <v>142478000000</v>
      </c>
      <c r="L47" s="186">
        <v>0</v>
      </c>
      <c r="M47" s="186">
        <v>15000000000</v>
      </c>
      <c r="N47" s="189">
        <f t="shared" si="11"/>
        <v>157478000000</v>
      </c>
      <c r="O47" s="185">
        <f t="shared" si="3"/>
        <v>32740735999.999985</v>
      </c>
      <c r="P47" s="186">
        <f t="shared" si="4"/>
        <v>-101512479.43200001</v>
      </c>
      <c r="Q47" s="186">
        <f t="shared" si="5"/>
        <v>9540000000</v>
      </c>
      <c r="R47" s="219">
        <f t="shared" si="6"/>
        <v>42179223520.567993</v>
      </c>
      <c r="S47" s="224">
        <f t="shared" si="7"/>
        <v>0.29835567979897859</v>
      </c>
      <c r="T47" s="225">
        <f t="shared" si="8"/>
        <v>-1</v>
      </c>
      <c r="U47" s="225">
        <f t="shared" si="9"/>
        <v>1.7472527472527473</v>
      </c>
      <c r="V47" s="231">
        <f t="shared" si="10"/>
        <v>0.36582542164350107</v>
      </c>
    </row>
    <row r="48" spans="1:22" x14ac:dyDescent="0.3">
      <c r="A48" s="163" t="s">
        <v>123</v>
      </c>
      <c r="B48" s="167" t="s">
        <v>124</v>
      </c>
      <c r="C48" s="185">
        <f>'Gastos - Entidades y Sectores'!E58</f>
        <v>14015412684000.002</v>
      </c>
      <c r="D48" s="186">
        <f>'Gastos - Entidades y Sectores'!F58</f>
        <v>548679741028.69202</v>
      </c>
      <c r="E48" s="186">
        <f>'Gastos - Entidades y Sectores'!G58</f>
        <v>275809716000</v>
      </c>
      <c r="F48" s="219">
        <f>'Gastos - Entidades y Sectores'!H58</f>
        <v>14839902141028.693</v>
      </c>
      <c r="G48" s="250">
        <v>14693539000000</v>
      </c>
      <c r="H48" s="251">
        <v>87685908629</v>
      </c>
      <c r="I48" s="251">
        <v>393047711450</v>
      </c>
      <c r="J48" s="252">
        <v>15174272620079</v>
      </c>
      <c r="K48" s="185">
        <v>14996039000000</v>
      </c>
      <c r="L48" s="186">
        <v>87685908629</v>
      </c>
      <c r="M48" s="186">
        <v>395047711450</v>
      </c>
      <c r="N48" s="189">
        <f t="shared" si="11"/>
        <v>15478772620079</v>
      </c>
      <c r="O48" s="185">
        <f t="shared" si="3"/>
        <v>980626315999.99805</v>
      </c>
      <c r="P48" s="186">
        <f t="shared" si="4"/>
        <v>-460993832399.69202</v>
      </c>
      <c r="Q48" s="186">
        <f t="shared" si="5"/>
        <v>119237995450</v>
      </c>
      <c r="R48" s="219">
        <f t="shared" si="6"/>
        <v>638870479050.30664</v>
      </c>
      <c r="S48" s="224">
        <f t="shared" si="7"/>
        <v>6.9967708986513166E-2</v>
      </c>
      <c r="T48" s="225">
        <f t="shared" si="8"/>
        <v>-0.84018744985079619</v>
      </c>
      <c r="U48" s="225">
        <f t="shared" si="9"/>
        <v>0.43231977893773688</v>
      </c>
      <c r="V48" s="231">
        <f t="shared" si="10"/>
        <v>4.3050855253552234E-2</v>
      </c>
    </row>
    <row r="49" spans="1:22" x14ac:dyDescent="0.3">
      <c r="A49" s="163" t="s">
        <v>127</v>
      </c>
      <c r="B49" s="167" t="s">
        <v>128</v>
      </c>
      <c r="C49" s="185">
        <f>'Gastos - Entidades y Sectores'!E60</f>
        <v>497132301993.60004</v>
      </c>
      <c r="D49" s="186">
        <f>'Gastos - Entidades y Sectores'!F60</f>
        <v>1938896529.0240002</v>
      </c>
      <c r="E49" s="186">
        <f>'Gastos - Entidades y Sectores'!G60</f>
        <v>1496745596892</v>
      </c>
      <c r="F49" s="219">
        <f>'Gastos - Entidades y Sectores'!H60</f>
        <v>1995816795414.6243</v>
      </c>
      <c r="G49" s="250">
        <v>481869949000</v>
      </c>
      <c r="H49" s="251"/>
      <c r="I49" s="251">
        <v>1313235656012</v>
      </c>
      <c r="J49" s="252">
        <v>1795105605012</v>
      </c>
      <c r="K49" s="185">
        <v>486869949000</v>
      </c>
      <c r="L49" s="186">
        <v>0</v>
      </c>
      <c r="M49" s="186">
        <v>1308235656012</v>
      </c>
      <c r="N49" s="189">
        <f t="shared" si="11"/>
        <v>1795105605012</v>
      </c>
      <c r="O49" s="185">
        <f t="shared" si="3"/>
        <v>-10262352993.600037</v>
      </c>
      <c r="P49" s="186">
        <f t="shared" si="4"/>
        <v>-1938896529.0240002</v>
      </c>
      <c r="Q49" s="186">
        <f t="shared" si="5"/>
        <v>-188509940880</v>
      </c>
      <c r="R49" s="219">
        <f t="shared" si="6"/>
        <v>-200711190402.62427</v>
      </c>
      <c r="S49" s="224">
        <f t="shared" si="7"/>
        <v>-2.0643102354133802E-2</v>
      </c>
      <c r="T49" s="225">
        <f t="shared" si="8"/>
        <v>-1</v>
      </c>
      <c r="U49" s="225">
        <f t="shared" si="9"/>
        <v>-0.12594654781109216</v>
      </c>
      <c r="V49" s="231">
        <f t="shared" si="10"/>
        <v>-0.10056593915020506</v>
      </c>
    </row>
    <row r="50" spans="1:22" x14ac:dyDescent="0.3">
      <c r="A50" s="163" t="s">
        <v>129</v>
      </c>
      <c r="B50" s="167" t="s">
        <v>130</v>
      </c>
      <c r="C50" s="185">
        <f>'Gastos - Entidades y Sectores'!E61</f>
        <v>215955058956.00003</v>
      </c>
      <c r="D50" s="186">
        <f>'Gastos - Entidades y Sectores'!F61</f>
        <v>363951245.11200005</v>
      </c>
      <c r="E50" s="186">
        <f>'Gastos - Entidades y Sectores'!G61</f>
        <v>279255809472.276</v>
      </c>
      <c r="F50" s="219">
        <f>'Gastos - Entidades y Sectores'!H61</f>
        <v>495574819673.38806</v>
      </c>
      <c r="G50" s="250">
        <v>231627813000</v>
      </c>
      <c r="H50" s="251"/>
      <c r="I50" s="251">
        <v>302363860434</v>
      </c>
      <c r="J50" s="252">
        <v>533991673434</v>
      </c>
      <c r="K50" s="185">
        <v>231627813000</v>
      </c>
      <c r="L50" s="186">
        <v>0</v>
      </c>
      <c r="M50" s="186">
        <v>302363860434</v>
      </c>
      <c r="N50" s="189">
        <f t="shared" si="11"/>
        <v>533991673434</v>
      </c>
      <c r="O50" s="185">
        <f t="shared" si="3"/>
        <v>15672754043.999969</v>
      </c>
      <c r="P50" s="186">
        <f t="shared" si="4"/>
        <v>-363951245.11200005</v>
      </c>
      <c r="Q50" s="186">
        <f t="shared" si="5"/>
        <v>23108050961.723999</v>
      </c>
      <c r="R50" s="219">
        <f t="shared" si="6"/>
        <v>38416853760.611938</v>
      </c>
      <c r="S50" s="224">
        <f t="shared" si="7"/>
        <v>7.2574146305103282E-2</v>
      </c>
      <c r="T50" s="225">
        <f t="shared" si="8"/>
        <v>-1</v>
      </c>
      <c r="U50" s="225">
        <f t="shared" si="9"/>
        <v>8.2748684818383822E-2</v>
      </c>
      <c r="V50" s="231">
        <f t="shared" si="10"/>
        <v>7.7519785581379619E-2</v>
      </c>
    </row>
    <row r="51" spans="1:22" x14ac:dyDescent="0.3">
      <c r="A51" s="163" t="s">
        <v>131</v>
      </c>
      <c r="B51" s="167" t="s">
        <v>132</v>
      </c>
      <c r="C51" s="185">
        <f>'Gastos - Entidades y Sectores'!E62</f>
        <v>48593385204</v>
      </c>
      <c r="D51" s="186">
        <f>'Gastos - Entidades y Sectores'!F62</f>
        <v>20115774.588000003</v>
      </c>
      <c r="E51" s="186">
        <f>'Gastos - Entidades y Sectores'!G62</f>
        <v>93256510469.304001</v>
      </c>
      <c r="F51" s="219">
        <f>'Gastos - Entidades y Sectores'!H62</f>
        <v>141870011447.892</v>
      </c>
      <c r="G51" s="250">
        <v>21906299000</v>
      </c>
      <c r="H51" s="251"/>
      <c r="I51" s="251">
        <v>150217118190</v>
      </c>
      <c r="J51" s="252">
        <v>172123417190</v>
      </c>
      <c r="K51" s="185">
        <v>21906299000</v>
      </c>
      <c r="L51" s="186">
        <v>0</v>
      </c>
      <c r="M51" s="186">
        <v>150217118190</v>
      </c>
      <c r="N51" s="189">
        <f t="shared" si="11"/>
        <v>172123417190</v>
      </c>
      <c r="O51" s="185">
        <f t="shared" si="3"/>
        <v>-26687086204</v>
      </c>
      <c r="P51" s="186">
        <f t="shared" si="4"/>
        <v>-20115774.588000003</v>
      </c>
      <c r="Q51" s="186">
        <f t="shared" si="5"/>
        <v>56960607720.695999</v>
      </c>
      <c r="R51" s="219">
        <f t="shared" si="6"/>
        <v>30253405742.108002</v>
      </c>
      <c r="S51" s="224">
        <f t="shared" si="7"/>
        <v>-0.54919174887620781</v>
      </c>
      <c r="T51" s="225">
        <f t="shared" si="8"/>
        <v>-1</v>
      </c>
      <c r="U51" s="225">
        <f t="shared" si="9"/>
        <v>0.61079497221210044</v>
      </c>
      <c r="V51" s="231">
        <f t="shared" si="10"/>
        <v>0.21324736238017361</v>
      </c>
    </row>
    <row r="52" spans="1:22" ht="29.4" x14ac:dyDescent="0.3">
      <c r="A52" s="163" t="s">
        <v>137</v>
      </c>
      <c r="B52" s="167" t="s">
        <v>138</v>
      </c>
      <c r="C52" s="185">
        <f>'Gastos - Entidades y Sectores'!E63</f>
        <v>74221160832</v>
      </c>
      <c r="D52" s="186">
        <f>'Gastos - Entidades y Sectores'!F63</f>
        <v>1956866808.6240001</v>
      </c>
      <c r="E52" s="186">
        <f>'Gastos - Entidades y Sectores'!G63</f>
        <v>387614396456.19604</v>
      </c>
      <c r="F52" s="219">
        <f>'Gastos - Entidades y Sectores'!H63</f>
        <v>463792424096.82001</v>
      </c>
      <c r="G52" s="250">
        <v>74639984000</v>
      </c>
      <c r="H52" s="251"/>
      <c r="I52" s="251">
        <v>399023464158</v>
      </c>
      <c r="J52" s="252">
        <v>473663448158</v>
      </c>
      <c r="K52" s="185">
        <v>74639984000</v>
      </c>
      <c r="L52" s="186">
        <v>0</v>
      </c>
      <c r="M52" s="186">
        <v>399023464158</v>
      </c>
      <c r="N52" s="189">
        <f t="shared" si="11"/>
        <v>473663448158</v>
      </c>
      <c r="O52" s="185">
        <f t="shared" si="3"/>
        <v>418823168</v>
      </c>
      <c r="P52" s="186">
        <f t="shared" si="4"/>
        <v>-1956866808.6240001</v>
      </c>
      <c r="Q52" s="186">
        <f t="shared" si="5"/>
        <v>11409067701.803955</v>
      </c>
      <c r="R52" s="219">
        <f t="shared" si="6"/>
        <v>9871024061.1799927</v>
      </c>
      <c r="S52" s="224">
        <f t="shared" si="7"/>
        <v>5.6429078083002349E-3</v>
      </c>
      <c r="T52" s="225">
        <f t="shared" si="8"/>
        <v>-1</v>
      </c>
      <c r="U52" s="225">
        <f t="shared" si="9"/>
        <v>2.9434065932825382E-2</v>
      </c>
      <c r="V52" s="231">
        <f t="shared" si="10"/>
        <v>2.1283280080313105E-2</v>
      </c>
    </row>
    <row r="53" spans="1:22" x14ac:dyDescent="0.3">
      <c r="A53" s="163" t="s">
        <v>133</v>
      </c>
      <c r="B53" s="167" t="s">
        <v>134</v>
      </c>
      <c r="C53" s="185">
        <f>'Gastos - Entidades y Sectores'!E64</f>
        <v>80288865666.828003</v>
      </c>
      <c r="D53" s="186">
        <f>'Gastos - Entidades y Sectores'!F64</f>
        <v>6254180582.8320007</v>
      </c>
      <c r="E53" s="186">
        <f>'Gastos - Entidades y Sectores'!G64</f>
        <v>1939843656377.1721</v>
      </c>
      <c r="F53" s="219">
        <f>'Gastos - Entidades y Sectores'!H64</f>
        <v>2026386702626.832</v>
      </c>
      <c r="G53" s="250">
        <v>72735919000</v>
      </c>
      <c r="H53" s="251"/>
      <c r="I53" s="251">
        <v>5143238377001</v>
      </c>
      <c r="J53" s="252">
        <v>5215974296001</v>
      </c>
      <c r="K53" s="185">
        <v>272735919000</v>
      </c>
      <c r="L53" s="186">
        <v>0</v>
      </c>
      <c r="M53" s="186">
        <v>4943238377001</v>
      </c>
      <c r="N53" s="189">
        <f t="shared" si="11"/>
        <v>5215974296001</v>
      </c>
      <c r="O53" s="185">
        <f t="shared" si="3"/>
        <v>192447053333.172</v>
      </c>
      <c r="P53" s="186">
        <f t="shared" si="4"/>
        <v>-6254180582.8320007</v>
      </c>
      <c r="Q53" s="186">
        <f t="shared" si="5"/>
        <v>3003394720623.8281</v>
      </c>
      <c r="R53" s="219">
        <f t="shared" si="6"/>
        <v>3189587593374.168</v>
      </c>
      <c r="S53" s="224">
        <f t="shared" si="7"/>
        <v>2.3969332700721298</v>
      </c>
      <c r="T53" s="225">
        <f t="shared" si="8"/>
        <v>-1</v>
      </c>
      <c r="U53" s="225">
        <f t="shared" si="9"/>
        <v>1.5482663825768981</v>
      </c>
      <c r="V53" s="231">
        <f t="shared" si="10"/>
        <v>1.5740271041255172</v>
      </c>
    </row>
    <row r="54" spans="1:22" x14ac:dyDescent="0.3">
      <c r="A54" s="163" t="s">
        <v>135</v>
      </c>
      <c r="B54" s="167" t="s">
        <v>136</v>
      </c>
      <c r="C54" s="185">
        <f>'Gastos - Entidades y Sectores'!E65</f>
        <v>100491742756.86</v>
      </c>
      <c r="D54" s="186">
        <f>'Gastos - Entidades y Sectores'!F65</f>
        <v>702672305.24400008</v>
      </c>
      <c r="E54" s="186">
        <f>'Gastos - Entidades y Sectores'!G65</f>
        <v>656786721702.38403</v>
      </c>
      <c r="F54" s="219">
        <f>'Gastos - Entidades y Sectores'!H65</f>
        <v>757981136764.48804</v>
      </c>
      <c r="G54" s="250">
        <v>96101992455</v>
      </c>
      <c r="H54" s="251"/>
      <c r="I54" s="251">
        <v>1055630186560</v>
      </c>
      <c r="J54" s="252">
        <v>1151732179015</v>
      </c>
      <c r="K54" s="185">
        <v>106839606045</v>
      </c>
      <c r="L54" s="186">
        <v>0</v>
      </c>
      <c r="M54" s="186">
        <v>894892572970</v>
      </c>
      <c r="N54" s="189">
        <f t="shared" si="11"/>
        <v>1001732179015</v>
      </c>
      <c r="O54" s="185">
        <f t="shared" si="3"/>
        <v>6347863288.1399994</v>
      </c>
      <c r="P54" s="186">
        <f t="shared" si="4"/>
        <v>-702672305.24400008</v>
      </c>
      <c r="Q54" s="186">
        <f t="shared" si="5"/>
        <v>238105851267.61597</v>
      </c>
      <c r="R54" s="219">
        <f t="shared" si="6"/>
        <v>243751042250.51196</v>
      </c>
      <c r="S54" s="224">
        <f t="shared" si="7"/>
        <v>6.3168008773603068E-2</v>
      </c>
      <c r="T54" s="225">
        <f t="shared" si="8"/>
        <v>-1</v>
      </c>
      <c r="U54" s="225">
        <f t="shared" si="9"/>
        <v>0.36253146325864849</v>
      </c>
      <c r="V54" s="231">
        <f t="shared" si="10"/>
        <v>0.32157929851788358</v>
      </c>
    </row>
    <row r="55" spans="1:22" x14ac:dyDescent="0.3">
      <c r="A55" s="163" t="s">
        <v>141</v>
      </c>
      <c r="B55" s="167" t="s">
        <v>142</v>
      </c>
      <c r="C55" s="185">
        <f>'Gastos - Entidades y Sectores'!E67</f>
        <v>53235805691491.336</v>
      </c>
      <c r="D55" s="186">
        <f>'Gastos - Entidades y Sectores'!F67</f>
        <v>8540673108.2400007</v>
      </c>
      <c r="E55" s="186">
        <f>'Gastos - Entidades y Sectores'!G67</f>
        <v>2046482617534.9922</v>
      </c>
      <c r="F55" s="219">
        <f>'Gastos - Entidades y Sectores'!H67</f>
        <v>55290828982134.57</v>
      </c>
      <c r="G55" s="250">
        <v>57761175090551</v>
      </c>
      <c r="H55" s="251"/>
      <c r="I55" s="251">
        <v>1872516360881</v>
      </c>
      <c r="J55" s="252">
        <v>59633691451432</v>
      </c>
      <c r="K55" s="185">
        <v>57761175090551</v>
      </c>
      <c r="L55" s="186">
        <v>0</v>
      </c>
      <c r="M55" s="186">
        <v>1872516360881</v>
      </c>
      <c r="N55" s="189">
        <f t="shared" si="11"/>
        <v>59633691451432</v>
      </c>
      <c r="O55" s="185">
        <f t="shared" si="3"/>
        <v>4525369399059.6641</v>
      </c>
      <c r="P55" s="186">
        <f t="shared" si="4"/>
        <v>-8540673108.2400007</v>
      </c>
      <c r="Q55" s="186">
        <f t="shared" si="5"/>
        <v>-173966256653.99219</v>
      </c>
      <c r="R55" s="219">
        <f t="shared" si="6"/>
        <v>4342862469297.4297</v>
      </c>
      <c r="S55" s="224">
        <f t="shared" si="7"/>
        <v>8.5006122106703774E-2</v>
      </c>
      <c r="T55" s="225">
        <f t="shared" si="8"/>
        <v>-1</v>
      </c>
      <c r="U55" s="225">
        <f t="shared" si="9"/>
        <v>-8.5007444071788063E-2</v>
      </c>
      <c r="V55" s="231">
        <f t="shared" si="10"/>
        <v>7.8545801342582156E-2</v>
      </c>
    </row>
    <row r="56" spans="1:22" x14ac:dyDescent="0.3">
      <c r="A56" s="163" t="s">
        <v>143</v>
      </c>
      <c r="B56" s="167" t="s">
        <v>144</v>
      </c>
      <c r="C56" s="185">
        <f>'Gastos - Entidades y Sectores'!E68</f>
        <v>51913852536.000008</v>
      </c>
      <c r="D56" s="186">
        <f>'Gastos - Entidades y Sectores'!F68</f>
        <v>56931024.696000002</v>
      </c>
      <c r="E56" s="186">
        <f>'Gastos - Entidades y Sectores'!G68</f>
        <v>66113035702.896004</v>
      </c>
      <c r="F56" s="219">
        <f>'Gastos - Entidades y Sectores'!H68</f>
        <v>118083819263.59201</v>
      </c>
      <c r="G56" s="250">
        <v>54576559000</v>
      </c>
      <c r="H56" s="251"/>
      <c r="I56" s="251">
        <v>65126182897</v>
      </c>
      <c r="J56" s="252">
        <v>119702741897</v>
      </c>
      <c r="K56" s="185">
        <v>54576559000</v>
      </c>
      <c r="L56" s="186">
        <v>0</v>
      </c>
      <c r="M56" s="186">
        <v>65126182897</v>
      </c>
      <c r="N56" s="189">
        <f t="shared" si="11"/>
        <v>119702741897</v>
      </c>
      <c r="O56" s="185">
        <f t="shared" si="3"/>
        <v>2662706463.9999924</v>
      </c>
      <c r="P56" s="186">
        <f t="shared" si="4"/>
        <v>-56931024.696000002</v>
      </c>
      <c r="Q56" s="186">
        <f t="shared" si="5"/>
        <v>-986852805.89600372</v>
      </c>
      <c r="R56" s="219">
        <f t="shared" si="6"/>
        <v>1618922633.4079895</v>
      </c>
      <c r="S56" s="224">
        <f t="shared" si="7"/>
        <v>5.1290866193248075E-2</v>
      </c>
      <c r="T56" s="225">
        <f t="shared" si="8"/>
        <v>-1</v>
      </c>
      <c r="U56" s="225">
        <f t="shared" si="9"/>
        <v>-1.4926750759574836E-2</v>
      </c>
      <c r="V56" s="231">
        <f t="shared" si="10"/>
        <v>1.3709944711342459E-2</v>
      </c>
    </row>
    <row r="57" spans="1:22" x14ac:dyDescent="0.3">
      <c r="A57" s="163" t="s">
        <v>145</v>
      </c>
      <c r="B57" s="167" t="s">
        <v>146</v>
      </c>
      <c r="C57" s="185">
        <f>'Gastos - Entidades y Sectores'!E69</f>
        <v>219238040112.00003</v>
      </c>
      <c r="D57" s="186">
        <f>'Gastos - Entidades y Sectores'!F69</f>
        <v>8423591348.1720009</v>
      </c>
      <c r="E57" s="186">
        <f>'Gastos - Entidades y Sectores'!G69</f>
        <v>83220688824</v>
      </c>
      <c r="F57" s="219">
        <f>'Gastos - Entidades y Sectores'!H69</f>
        <v>310882320284.172</v>
      </c>
      <c r="G57" s="250">
        <v>229182705000</v>
      </c>
      <c r="H57" s="251"/>
      <c r="I57" s="251">
        <v>79713190919</v>
      </c>
      <c r="J57" s="252">
        <v>308895895919</v>
      </c>
      <c r="K57" s="185">
        <v>229182705000</v>
      </c>
      <c r="L57" s="186">
        <v>0</v>
      </c>
      <c r="M57" s="186">
        <v>79713190919</v>
      </c>
      <c r="N57" s="189">
        <f t="shared" si="11"/>
        <v>308895895919</v>
      </c>
      <c r="O57" s="185">
        <f t="shared" si="3"/>
        <v>9944664887.9999695</v>
      </c>
      <c r="P57" s="186">
        <f t="shared" si="4"/>
        <v>-8423591348.1720009</v>
      </c>
      <c r="Q57" s="186">
        <f t="shared" si="5"/>
        <v>-3507497905</v>
      </c>
      <c r="R57" s="219">
        <f t="shared" si="6"/>
        <v>-1986424365.1719971</v>
      </c>
      <c r="S57" s="224">
        <f t="shared" si="7"/>
        <v>4.5360124925946321E-2</v>
      </c>
      <c r="T57" s="225">
        <f t="shared" si="8"/>
        <v>-1</v>
      </c>
      <c r="U57" s="225">
        <f t="shared" si="9"/>
        <v>-4.2146946325064216E-2</v>
      </c>
      <c r="V57" s="231">
        <f t="shared" si="10"/>
        <v>-6.389634390776E-3</v>
      </c>
    </row>
    <row r="58" spans="1:22" ht="29.4" x14ac:dyDescent="0.3">
      <c r="A58" s="163" t="s">
        <v>147</v>
      </c>
      <c r="B58" s="167" t="s">
        <v>148</v>
      </c>
      <c r="C58" s="185">
        <f>'Gastos - Entidades y Sectores'!E70</f>
        <v>160100555160</v>
      </c>
      <c r="D58" s="186">
        <f>'Gastos - Entidades y Sectores'!F70</f>
        <v>2327172134.1960001</v>
      </c>
      <c r="E58" s="186">
        <f>'Gastos - Entidades y Sectores'!G70</f>
        <v>109200000000.00002</v>
      </c>
      <c r="F58" s="219">
        <f>'Gastos - Entidades y Sectores'!H70</f>
        <v>271627727294.19601</v>
      </c>
      <c r="G58" s="250">
        <v>163529334000</v>
      </c>
      <c r="H58" s="251"/>
      <c r="I58" s="251">
        <v>94135686070</v>
      </c>
      <c r="J58" s="252">
        <v>257665020070</v>
      </c>
      <c r="K58" s="185">
        <v>163529334000</v>
      </c>
      <c r="L58" s="186">
        <v>0</v>
      </c>
      <c r="M58" s="186">
        <v>94135686070</v>
      </c>
      <c r="N58" s="189">
        <f t="shared" si="11"/>
        <v>257665020070</v>
      </c>
      <c r="O58" s="185">
        <f t="shared" si="3"/>
        <v>3428778840</v>
      </c>
      <c r="P58" s="186">
        <f t="shared" si="4"/>
        <v>-2327172134.1960001</v>
      </c>
      <c r="Q58" s="186">
        <f t="shared" si="5"/>
        <v>-15064313930.000015</v>
      </c>
      <c r="R58" s="219">
        <f t="shared" si="6"/>
        <v>-13962707224.196014</v>
      </c>
      <c r="S58" s="224">
        <f t="shared" si="7"/>
        <v>2.1416408185301883E-2</v>
      </c>
      <c r="T58" s="225">
        <f t="shared" si="8"/>
        <v>-1</v>
      </c>
      <c r="U58" s="225">
        <f t="shared" si="9"/>
        <v>-0.1379515927655679</v>
      </c>
      <c r="V58" s="231">
        <f t="shared" si="10"/>
        <v>-5.1403836284626414E-2</v>
      </c>
    </row>
    <row r="59" spans="1:22" x14ac:dyDescent="0.3">
      <c r="A59" s="163" t="s">
        <v>149</v>
      </c>
      <c r="B59" s="167" t="s">
        <v>150</v>
      </c>
      <c r="C59" s="185">
        <f>'Gastos - Entidades y Sectores'!E71</f>
        <v>385070118888</v>
      </c>
      <c r="D59" s="186">
        <f>'Gastos - Entidades y Sectores'!F71</f>
        <v>1454613168.3720002</v>
      </c>
      <c r="E59" s="186">
        <f>'Gastos - Entidades y Sectores'!G71</f>
        <v>327600000</v>
      </c>
      <c r="F59" s="219">
        <f>'Gastos - Entidades y Sectores'!H71</f>
        <v>386852332056.37201</v>
      </c>
      <c r="G59" s="250">
        <v>406414390000</v>
      </c>
      <c r="H59" s="251"/>
      <c r="I59" s="251">
        <v>307000000</v>
      </c>
      <c r="J59" s="252">
        <v>406721390000</v>
      </c>
      <c r="K59" s="185">
        <v>406414390000</v>
      </c>
      <c r="L59" s="186">
        <v>0</v>
      </c>
      <c r="M59" s="186">
        <v>307000000</v>
      </c>
      <c r="N59" s="189">
        <f t="shared" si="11"/>
        <v>406721390000</v>
      </c>
      <c r="O59" s="185">
        <f t="shared" si="3"/>
        <v>21344271112</v>
      </c>
      <c r="P59" s="186">
        <f t="shared" si="4"/>
        <v>-1454613168.3720002</v>
      </c>
      <c r="Q59" s="186">
        <f t="shared" si="5"/>
        <v>-20600000</v>
      </c>
      <c r="R59" s="219">
        <f t="shared" si="6"/>
        <v>19869057943.627991</v>
      </c>
      <c r="S59" s="224">
        <f t="shared" si="7"/>
        <v>5.5429570005685491E-2</v>
      </c>
      <c r="T59" s="225">
        <f t="shared" si="8"/>
        <v>-1</v>
      </c>
      <c r="U59" s="225">
        <f t="shared" si="9"/>
        <v>-6.288156288156288E-2</v>
      </c>
      <c r="V59" s="231">
        <f t="shared" si="10"/>
        <v>5.1360832796356615E-2</v>
      </c>
    </row>
    <row r="60" spans="1:22" x14ac:dyDescent="0.3">
      <c r="A60" s="163" t="s">
        <v>151</v>
      </c>
      <c r="B60" s="167" t="s">
        <v>152</v>
      </c>
      <c r="C60" s="185">
        <f>'Gastos - Entidades y Sectores'!E72</f>
        <v>724224467148</v>
      </c>
      <c r="D60" s="186">
        <f>'Gastos - Entidades y Sectores'!F72</f>
        <v>0</v>
      </c>
      <c r="E60" s="186">
        <f>'Gastos - Entidades y Sectores'!G72</f>
        <v>2730000000</v>
      </c>
      <c r="F60" s="219">
        <f>'Gastos - Entidades y Sectores'!H72</f>
        <v>726954467148</v>
      </c>
      <c r="G60" s="250">
        <v>758320164000</v>
      </c>
      <c r="H60" s="251"/>
      <c r="I60" s="251">
        <v>2680000000</v>
      </c>
      <c r="J60" s="252">
        <v>761000164000</v>
      </c>
      <c r="K60" s="185">
        <v>758320164000</v>
      </c>
      <c r="L60" s="186">
        <v>0</v>
      </c>
      <c r="M60" s="186">
        <v>2680000000</v>
      </c>
      <c r="N60" s="189">
        <f t="shared" si="11"/>
        <v>761000164000</v>
      </c>
      <c r="O60" s="185">
        <f t="shared" si="3"/>
        <v>34095696852</v>
      </c>
      <c r="P60" s="186">
        <f t="shared" si="4"/>
        <v>0</v>
      </c>
      <c r="Q60" s="186">
        <f t="shared" si="5"/>
        <v>-50000000</v>
      </c>
      <c r="R60" s="219">
        <f t="shared" si="6"/>
        <v>34045696852</v>
      </c>
      <c r="S60" s="224">
        <f t="shared" si="7"/>
        <v>4.7078907712506668E-2</v>
      </c>
      <c r="T60" s="225" t="e">
        <f t="shared" si="8"/>
        <v>#DIV/0!</v>
      </c>
      <c r="U60" s="225">
        <f t="shared" si="9"/>
        <v>-1.8315018315018361E-2</v>
      </c>
      <c r="V60" s="231">
        <f t="shared" si="10"/>
        <v>4.6833327795025026E-2</v>
      </c>
    </row>
    <row r="61" spans="1:22" x14ac:dyDescent="0.3">
      <c r="A61" s="163" t="s">
        <v>155</v>
      </c>
      <c r="B61" s="167" t="s">
        <v>156</v>
      </c>
      <c r="C61" s="185">
        <f>'Gastos - Entidades y Sectores'!E74</f>
        <v>198464834512.30801</v>
      </c>
      <c r="D61" s="186">
        <f>'Gastos - Entidades y Sectores'!F74</f>
        <v>19468378816.068001</v>
      </c>
      <c r="E61" s="186">
        <f>'Gastos - Entidades y Sectores'!G74</f>
        <v>7166008908637.4883</v>
      </c>
      <c r="F61" s="219">
        <f>'Gastos - Entidades y Sectores'!H74</f>
        <v>7383942121965.8643</v>
      </c>
      <c r="G61" s="250">
        <v>212613387648</v>
      </c>
      <c r="H61" s="251">
        <v>3459701283</v>
      </c>
      <c r="I61" s="251">
        <v>7168737208897</v>
      </c>
      <c r="J61" s="252">
        <v>7384810297828</v>
      </c>
      <c r="K61" s="185">
        <v>212613387648</v>
      </c>
      <c r="L61" s="186">
        <v>3459701283</v>
      </c>
      <c r="M61" s="186">
        <v>7168737208897</v>
      </c>
      <c r="N61" s="189">
        <f t="shared" si="11"/>
        <v>7384810297828</v>
      </c>
      <c r="O61" s="185">
        <f t="shared" si="3"/>
        <v>14148553135.691986</v>
      </c>
      <c r="P61" s="186">
        <f t="shared" si="4"/>
        <v>-16008677533.068001</v>
      </c>
      <c r="Q61" s="186">
        <f t="shared" si="5"/>
        <v>2728300259.5117188</v>
      </c>
      <c r="R61" s="219">
        <f t="shared" si="6"/>
        <v>868175862.13574219</v>
      </c>
      <c r="S61" s="224">
        <f t="shared" si="7"/>
        <v>7.1289975226389801E-2</v>
      </c>
      <c r="T61" s="225">
        <f t="shared" si="8"/>
        <v>-0.82229124902045903</v>
      </c>
      <c r="U61" s="225">
        <f t="shared" si="9"/>
        <v>3.8072800275523733E-4</v>
      </c>
      <c r="V61" s="231">
        <f t="shared" si="10"/>
        <v>1.1757620086871867E-4</v>
      </c>
    </row>
    <row r="62" spans="1:22" x14ac:dyDescent="0.3">
      <c r="A62" s="163" t="s">
        <v>157</v>
      </c>
      <c r="B62" s="167" t="s">
        <v>158</v>
      </c>
      <c r="C62" s="185">
        <f>'Gastos - Entidades y Sectores'!E75</f>
        <v>72977102025.828003</v>
      </c>
      <c r="D62" s="186">
        <f>'Gastos - Entidades y Sectores'!F75</f>
        <v>150032990.016</v>
      </c>
      <c r="E62" s="186">
        <f>'Gastos - Entidades y Sectores'!G75</f>
        <v>142656837609.46802</v>
      </c>
      <c r="F62" s="219">
        <f>'Gastos - Entidades y Sectores'!H75</f>
        <v>215783972625.31201</v>
      </c>
      <c r="G62" s="250">
        <v>74509646000</v>
      </c>
      <c r="H62" s="251"/>
      <c r="I62" s="251">
        <v>54630503938</v>
      </c>
      <c r="J62" s="252">
        <v>129140149938</v>
      </c>
      <c r="K62" s="185">
        <v>74509646000</v>
      </c>
      <c r="L62" s="186">
        <v>0</v>
      </c>
      <c r="M62" s="186">
        <v>61421308034</v>
      </c>
      <c r="N62" s="189">
        <f t="shared" si="11"/>
        <v>135930954034</v>
      </c>
      <c r="O62" s="185">
        <f t="shared" si="3"/>
        <v>1532543974.1719971</v>
      </c>
      <c r="P62" s="186">
        <f t="shared" si="4"/>
        <v>-150032990.016</v>
      </c>
      <c r="Q62" s="186">
        <f t="shared" si="5"/>
        <v>-81235529575.468018</v>
      </c>
      <c r="R62" s="219">
        <f t="shared" si="6"/>
        <v>-79853018591.312012</v>
      </c>
      <c r="S62" s="224">
        <f t="shared" si="7"/>
        <v>2.1000340266041251E-2</v>
      </c>
      <c r="T62" s="225">
        <f t="shared" si="8"/>
        <v>-1</v>
      </c>
      <c r="U62" s="225">
        <f t="shared" si="9"/>
        <v>-0.56944714979491795</v>
      </c>
      <c r="V62" s="231">
        <f t="shared" si="10"/>
        <v>-0.37006000779292836</v>
      </c>
    </row>
    <row r="63" spans="1:22" x14ac:dyDescent="0.3">
      <c r="A63" s="163" t="s">
        <v>159</v>
      </c>
      <c r="B63" s="167" t="s">
        <v>160</v>
      </c>
      <c r="C63" s="185">
        <f>'Gastos - Entidades y Sectores'!E76</f>
        <v>28828800000.000004</v>
      </c>
      <c r="D63" s="186">
        <f>'Gastos - Entidades y Sectores'!F76</f>
        <v>0</v>
      </c>
      <c r="E63" s="186">
        <f>'Gastos - Entidades y Sectores'!G76</f>
        <v>30261504000.000004</v>
      </c>
      <c r="F63" s="219">
        <f>'Gastos - Entidades y Sectores'!H76</f>
        <v>59090304000.000008</v>
      </c>
      <c r="G63" s="250">
        <v>33049617730</v>
      </c>
      <c r="H63" s="251"/>
      <c r="I63" s="251">
        <v>27168241168</v>
      </c>
      <c r="J63" s="252">
        <v>60217858898</v>
      </c>
      <c r="K63" s="185">
        <v>33049617730</v>
      </c>
      <c r="L63" s="186">
        <v>0</v>
      </c>
      <c r="M63" s="186">
        <v>27168241168</v>
      </c>
      <c r="N63" s="189">
        <f t="shared" si="11"/>
        <v>60217858898</v>
      </c>
      <c r="O63" s="185">
        <f t="shared" si="3"/>
        <v>4220817729.9999962</v>
      </c>
      <c r="P63" s="186">
        <f t="shared" si="4"/>
        <v>0</v>
      </c>
      <c r="Q63" s="186">
        <f t="shared" si="5"/>
        <v>-3093262832.0000038</v>
      </c>
      <c r="R63" s="219">
        <f t="shared" si="6"/>
        <v>1127554897.9999924</v>
      </c>
      <c r="S63" s="224">
        <f t="shared" si="7"/>
        <v>0.1464097614191362</v>
      </c>
      <c r="T63" s="225" t="e">
        <f t="shared" si="8"/>
        <v>#DIV/0!</v>
      </c>
      <c r="U63" s="225">
        <f t="shared" si="9"/>
        <v>-0.10221774938879458</v>
      </c>
      <c r="V63" s="231">
        <f t="shared" si="10"/>
        <v>1.9081893672437289E-2</v>
      </c>
    </row>
    <row r="64" spans="1:22" ht="29.4" x14ac:dyDescent="0.3">
      <c r="A64" s="163" t="s">
        <v>161</v>
      </c>
      <c r="B64" s="167" t="s">
        <v>162</v>
      </c>
      <c r="C64" s="185">
        <f>'Gastos - Entidades y Sectores'!E77</f>
        <v>30158027359.824001</v>
      </c>
      <c r="D64" s="186">
        <f>'Gastos - Entidades y Sectores'!F77</f>
        <v>1164032742.6000001</v>
      </c>
      <c r="E64" s="186">
        <f>'Gastos - Entidades y Sectores'!G77</f>
        <v>109200000000.00002</v>
      </c>
      <c r="F64" s="219">
        <f>'Gastos - Entidades y Sectores'!H77</f>
        <v>140522060102.42401</v>
      </c>
      <c r="G64" s="250">
        <v>25668576000</v>
      </c>
      <c r="H64" s="251"/>
      <c r="I64" s="251">
        <v>256636117750</v>
      </c>
      <c r="J64" s="252">
        <v>282304693750</v>
      </c>
      <c r="K64" s="185">
        <v>25668576000</v>
      </c>
      <c r="L64" s="186">
        <v>0</v>
      </c>
      <c r="M64" s="186">
        <v>256636117750</v>
      </c>
      <c r="N64" s="189">
        <f t="shared" si="11"/>
        <v>282304693750</v>
      </c>
      <c r="O64" s="185">
        <f t="shared" si="3"/>
        <v>-4489451359.8240013</v>
      </c>
      <c r="P64" s="186">
        <f t="shared" si="4"/>
        <v>-1164032742.6000001</v>
      </c>
      <c r="Q64" s="186">
        <f t="shared" si="5"/>
        <v>147436117750</v>
      </c>
      <c r="R64" s="219">
        <f t="shared" si="6"/>
        <v>141782633647.57599</v>
      </c>
      <c r="S64" s="224">
        <f t="shared" si="7"/>
        <v>-0.14886422464768934</v>
      </c>
      <c r="T64" s="225">
        <f t="shared" si="8"/>
        <v>-1</v>
      </c>
      <c r="U64" s="225">
        <f t="shared" si="9"/>
        <v>1.3501475984432232</v>
      </c>
      <c r="V64" s="231">
        <f t="shared" si="10"/>
        <v>1.0089706452085401</v>
      </c>
    </row>
    <row r="65" spans="1:22" x14ac:dyDescent="0.3">
      <c r="A65" s="163" t="s">
        <v>163</v>
      </c>
      <c r="B65" s="167" t="s">
        <v>164</v>
      </c>
      <c r="C65" s="185">
        <f>'Gastos - Entidades y Sectores'!E78</f>
        <v>1502668255765.4041</v>
      </c>
      <c r="D65" s="186">
        <f>'Gastos - Entidades y Sectores'!F78</f>
        <v>6334719811.0560007</v>
      </c>
      <c r="E65" s="186">
        <f>'Gastos - Entidades y Sectores'!G78</f>
        <v>409362189600.00006</v>
      </c>
      <c r="F65" s="219">
        <f>'Gastos - Entidades y Sectores'!H78</f>
        <v>1918365165176.4602</v>
      </c>
      <c r="G65" s="250">
        <v>4062376545369</v>
      </c>
      <c r="H65" s="251"/>
      <c r="I65" s="251">
        <v>382524997557</v>
      </c>
      <c r="J65" s="252">
        <v>4444901542926</v>
      </c>
      <c r="K65" s="185">
        <v>4062376545369</v>
      </c>
      <c r="L65" s="186">
        <v>0</v>
      </c>
      <c r="M65" s="186">
        <v>382524997557</v>
      </c>
      <c r="N65" s="189">
        <f t="shared" si="11"/>
        <v>4444901542926</v>
      </c>
      <c r="O65" s="185">
        <f t="shared" si="3"/>
        <v>2559708289603.5957</v>
      </c>
      <c r="P65" s="186">
        <f t="shared" si="4"/>
        <v>-6334719811.0560007</v>
      </c>
      <c r="Q65" s="186">
        <f t="shared" si="5"/>
        <v>-26837192043.000061</v>
      </c>
      <c r="R65" s="219">
        <f t="shared" si="6"/>
        <v>2526536377749.54</v>
      </c>
      <c r="S65" s="224">
        <f t="shared" si="7"/>
        <v>1.7034420470270564</v>
      </c>
      <c r="T65" s="225">
        <f t="shared" si="8"/>
        <v>-1</v>
      </c>
      <c r="U65" s="225">
        <f t="shared" si="9"/>
        <v>-6.5558551143239385E-2</v>
      </c>
      <c r="V65" s="231">
        <f t="shared" si="10"/>
        <v>1.3170257798739464</v>
      </c>
    </row>
    <row r="66" spans="1:22" x14ac:dyDescent="0.3">
      <c r="A66" s="163" t="s">
        <v>165</v>
      </c>
      <c r="B66" s="167" t="s">
        <v>166</v>
      </c>
      <c r="C66" s="185">
        <f>'Gastos - Entidades y Sectores'!E79</f>
        <v>93735096000</v>
      </c>
      <c r="D66" s="186">
        <f>'Gastos - Entidades y Sectores'!F79</f>
        <v>0</v>
      </c>
      <c r="E66" s="186">
        <f>'Gastos - Entidades y Sectores'!G79</f>
        <v>53598417600.000008</v>
      </c>
      <c r="F66" s="219">
        <f>'Gastos - Entidades y Sectores'!H79</f>
        <v>147333513600</v>
      </c>
      <c r="G66" s="250">
        <v>103279100000</v>
      </c>
      <c r="H66" s="251"/>
      <c r="I66" s="251">
        <v>156949700000</v>
      </c>
      <c r="J66" s="252">
        <v>260228800000</v>
      </c>
      <c r="K66" s="185">
        <v>103279100000</v>
      </c>
      <c r="L66" s="186">
        <v>0</v>
      </c>
      <c r="M66" s="186">
        <v>156949700000</v>
      </c>
      <c r="N66" s="189">
        <f t="shared" si="11"/>
        <v>260228800000</v>
      </c>
      <c r="O66" s="185">
        <f t="shared" si="3"/>
        <v>9544004000</v>
      </c>
      <c r="P66" s="186">
        <f t="shared" si="4"/>
        <v>0</v>
      </c>
      <c r="Q66" s="186">
        <f t="shared" si="5"/>
        <v>103351282400</v>
      </c>
      <c r="R66" s="219">
        <f t="shared" si="6"/>
        <v>112895286400</v>
      </c>
      <c r="S66" s="224">
        <f t="shared" si="7"/>
        <v>0.10181889609415884</v>
      </c>
      <c r="T66" s="225" t="e">
        <f t="shared" si="8"/>
        <v>#DIV/0!</v>
      </c>
      <c r="U66" s="225">
        <f t="shared" si="9"/>
        <v>1.9282524937825771</v>
      </c>
      <c r="V66" s="231">
        <f t="shared" si="10"/>
        <v>0.76625666246243651</v>
      </c>
    </row>
    <row r="67" spans="1:22" x14ac:dyDescent="0.3">
      <c r="A67" s="163" t="s">
        <v>169</v>
      </c>
      <c r="B67" s="167" t="s">
        <v>170</v>
      </c>
      <c r="C67" s="185">
        <f>'Gastos - Entidades y Sectores'!E81</f>
        <v>48671243458008.445</v>
      </c>
      <c r="D67" s="186">
        <f>'Gastos - Entidades y Sectores'!F81</f>
        <v>0</v>
      </c>
      <c r="E67" s="186">
        <f>'Gastos - Entidades y Sectores'!G81</f>
        <v>6147832412974.9805</v>
      </c>
      <c r="F67" s="219">
        <f>'Gastos - Entidades y Sectores'!H81</f>
        <v>54819075870983.43</v>
      </c>
      <c r="G67" s="250">
        <v>56433020868111</v>
      </c>
      <c r="H67" s="251"/>
      <c r="I67" s="251">
        <v>6220042784412</v>
      </c>
      <c r="J67" s="252">
        <v>62653063652523</v>
      </c>
      <c r="K67" s="185">
        <v>56295601403954</v>
      </c>
      <c r="L67" s="186">
        <v>0</v>
      </c>
      <c r="M67" s="186">
        <v>6220042784412</v>
      </c>
      <c r="N67" s="189">
        <f t="shared" si="11"/>
        <v>62515644188366</v>
      </c>
      <c r="O67" s="185">
        <f t="shared" si="3"/>
        <v>7624357945945.5547</v>
      </c>
      <c r="P67" s="186">
        <f t="shared" si="4"/>
        <v>0</v>
      </c>
      <c r="Q67" s="186">
        <f t="shared" si="5"/>
        <v>72210371437.019531</v>
      </c>
      <c r="R67" s="219">
        <f t="shared" si="6"/>
        <v>7696568317382.5703</v>
      </c>
      <c r="S67" s="224">
        <f t="shared" si="7"/>
        <v>0.15665015734647381</v>
      </c>
      <c r="T67" s="225" t="e">
        <f t="shared" si="8"/>
        <v>#DIV/0!</v>
      </c>
      <c r="U67" s="225">
        <f t="shared" si="9"/>
        <v>1.1745663607326096E-2</v>
      </c>
      <c r="V67" s="231">
        <f t="shared" si="10"/>
        <v>0.14039945393272268</v>
      </c>
    </row>
    <row r="68" spans="1:22" x14ac:dyDescent="0.3">
      <c r="A68" s="163" t="s">
        <v>171</v>
      </c>
      <c r="B68" s="167" t="s">
        <v>172</v>
      </c>
      <c r="C68" s="185">
        <f>'Gastos - Entidades y Sectores'!E82</f>
        <v>33151761312.852001</v>
      </c>
      <c r="D68" s="186">
        <f>'Gastos - Entidades y Sectores'!F82</f>
        <v>0</v>
      </c>
      <c r="E68" s="186">
        <f>'Gastos - Entidades y Sectores'!G82</f>
        <v>13875157393.188002</v>
      </c>
      <c r="F68" s="219">
        <f>'Gastos - Entidades y Sectores'!H82</f>
        <v>47026918706.040001</v>
      </c>
      <c r="G68" s="250">
        <v>41304751141</v>
      </c>
      <c r="H68" s="251"/>
      <c r="I68" s="251">
        <v>14301492414</v>
      </c>
      <c r="J68" s="252">
        <v>55606243555</v>
      </c>
      <c r="K68" s="185">
        <v>41596624660</v>
      </c>
      <c r="L68" s="186">
        <v>0</v>
      </c>
      <c r="M68" s="186">
        <v>14301492414</v>
      </c>
      <c r="N68" s="189">
        <f t="shared" si="11"/>
        <v>55898117074</v>
      </c>
      <c r="O68" s="185">
        <f t="shared" ref="O68:O131" si="12">K68-C68</f>
        <v>8444863347.1479988</v>
      </c>
      <c r="P68" s="186">
        <f t="shared" ref="P68:P131" si="13">L68-D68</f>
        <v>0</v>
      </c>
      <c r="Q68" s="186">
        <f t="shared" ref="Q68:Q131" si="14">M68-E68</f>
        <v>426335020.81199837</v>
      </c>
      <c r="R68" s="219">
        <f t="shared" ref="R68:R131" si="15">N68-F68</f>
        <v>8871198367.9599991</v>
      </c>
      <c r="S68" s="224">
        <f t="shared" ref="S68:S131" si="16">K68/C68-1</f>
        <v>0.25473347456426598</v>
      </c>
      <c r="T68" s="225" t="e">
        <f t="shared" ref="T68:T131" si="17">L68/D68-1</f>
        <v>#DIV/0!</v>
      </c>
      <c r="U68" s="225">
        <f t="shared" ref="U68:U131" si="18">M68/E68-1</f>
        <v>3.0726499796053242E-2</v>
      </c>
      <c r="V68" s="231">
        <f t="shared" ref="V68:V131" si="19">N68/F68-1</f>
        <v>0.18864085957689181</v>
      </c>
    </row>
    <row r="69" spans="1:22" ht="29.4" x14ac:dyDescent="0.3">
      <c r="A69" s="163" t="s">
        <v>173</v>
      </c>
      <c r="B69" s="167" t="s">
        <v>174</v>
      </c>
      <c r="C69" s="185">
        <f>'Gastos - Entidades y Sectores'!E83</f>
        <v>6541142533.3800001</v>
      </c>
      <c r="D69" s="186">
        <f>'Gastos - Entidades y Sectores'!F83</f>
        <v>0</v>
      </c>
      <c r="E69" s="186">
        <f>'Gastos - Entidades y Sectores'!G83</f>
        <v>4281479749.0920005</v>
      </c>
      <c r="F69" s="219">
        <f>'Gastos - Entidades y Sectores'!H83</f>
        <v>10822622282.472</v>
      </c>
      <c r="G69" s="250">
        <v>6960865448</v>
      </c>
      <c r="H69" s="251"/>
      <c r="I69" s="251">
        <v>4138232398</v>
      </c>
      <c r="J69" s="252">
        <v>11099097846</v>
      </c>
      <c r="K69" s="185">
        <v>7058908352</v>
      </c>
      <c r="L69" s="186">
        <v>0</v>
      </c>
      <c r="M69" s="186">
        <v>4138232398</v>
      </c>
      <c r="N69" s="189">
        <f t="shared" ref="N69:N132" si="20">SUM(K69+L69+M69)</f>
        <v>11197140750</v>
      </c>
      <c r="O69" s="185">
        <f t="shared" si="12"/>
        <v>517765818.61999989</v>
      </c>
      <c r="P69" s="186">
        <f t="shared" si="13"/>
        <v>0</v>
      </c>
      <c r="Q69" s="186">
        <f t="shared" si="14"/>
        <v>-143247351.09200048</v>
      </c>
      <c r="R69" s="219">
        <f t="shared" si="15"/>
        <v>374518467.52799988</v>
      </c>
      <c r="S69" s="224">
        <f t="shared" si="16"/>
        <v>7.9155257048412864E-2</v>
      </c>
      <c r="T69" s="225" t="e">
        <f t="shared" si="17"/>
        <v>#DIV/0!</v>
      </c>
      <c r="U69" s="225">
        <f t="shared" si="18"/>
        <v>-3.345743983079208E-2</v>
      </c>
      <c r="V69" s="231">
        <f t="shared" si="19"/>
        <v>3.460515000459341E-2</v>
      </c>
    </row>
    <row r="70" spans="1:22" ht="29.4" x14ac:dyDescent="0.3">
      <c r="A70" s="163" t="s">
        <v>175</v>
      </c>
      <c r="B70" s="167" t="s">
        <v>176</v>
      </c>
      <c r="C70" s="185">
        <f>'Gastos - Entidades y Sectores'!E84</f>
        <v>8123901947.6160002</v>
      </c>
      <c r="D70" s="186">
        <f>'Gastos - Entidades y Sectores'!F84</f>
        <v>0</v>
      </c>
      <c r="E70" s="186">
        <f>'Gastos - Entidades y Sectores'!G84</f>
        <v>4757815448.5680008</v>
      </c>
      <c r="F70" s="219">
        <f>'Gastos - Entidades y Sectores'!H84</f>
        <v>12881717396.184</v>
      </c>
      <c r="G70" s="250">
        <v>8554797468</v>
      </c>
      <c r="H70" s="251"/>
      <c r="I70" s="251">
        <v>7760786646</v>
      </c>
      <c r="J70" s="252">
        <v>16315584114</v>
      </c>
      <c r="K70" s="185">
        <v>8636811199</v>
      </c>
      <c r="L70" s="186">
        <v>0</v>
      </c>
      <c r="M70" s="186">
        <v>7760786646</v>
      </c>
      <c r="N70" s="189">
        <f t="shared" si="20"/>
        <v>16397597845</v>
      </c>
      <c r="O70" s="185">
        <f t="shared" si="12"/>
        <v>512909251.38399982</v>
      </c>
      <c r="P70" s="186">
        <f t="shared" si="13"/>
        <v>0</v>
      </c>
      <c r="Q70" s="186">
        <f t="shared" si="14"/>
        <v>3002971197.4319992</v>
      </c>
      <c r="R70" s="219">
        <f t="shared" si="15"/>
        <v>3515880448.816</v>
      </c>
      <c r="S70" s="224">
        <f t="shared" si="16"/>
        <v>6.3135824963337361E-2</v>
      </c>
      <c r="T70" s="225" t="e">
        <f t="shared" si="17"/>
        <v>#DIV/0!</v>
      </c>
      <c r="U70" s="225">
        <f t="shared" si="18"/>
        <v>0.6311659688977278</v>
      </c>
      <c r="V70" s="231">
        <f t="shared" si="19"/>
        <v>0.27293569177798616</v>
      </c>
    </row>
    <row r="71" spans="1:22" x14ac:dyDescent="0.3">
      <c r="A71" s="163" t="s">
        <v>177</v>
      </c>
      <c r="B71" s="167" t="s">
        <v>178</v>
      </c>
      <c r="C71" s="185">
        <f>'Gastos - Entidades y Sectores'!E85</f>
        <v>23558621871.876003</v>
      </c>
      <c r="D71" s="186">
        <f>'Gastos - Entidades y Sectores'!F85</f>
        <v>0</v>
      </c>
      <c r="E71" s="186">
        <f>'Gastos - Entidades y Sectores'!G85</f>
        <v>9164719269.8880005</v>
      </c>
      <c r="F71" s="219">
        <f>'Gastos - Entidades y Sectores'!H85</f>
        <v>32723341141.764004</v>
      </c>
      <c r="G71" s="250">
        <v>24784648436</v>
      </c>
      <c r="H71" s="251"/>
      <c r="I71" s="251">
        <v>8492290121</v>
      </c>
      <c r="J71" s="252">
        <v>33276938557</v>
      </c>
      <c r="K71" s="185">
        <v>24958184872</v>
      </c>
      <c r="L71" s="186">
        <v>0</v>
      </c>
      <c r="M71" s="186">
        <v>8492290121</v>
      </c>
      <c r="N71" s="189">
        <f t="shared" si="20"/>
        <v>33450474993</v>
      </c>
      <c r="O71" s="185">
        <f t="shared" si="12"/>
        <v>1399563000.1239967</v>
      </c>
      <c r="P71" s="186">
        <f t="shared" si="13"/>
        <v>0</v>
      </c>
      <c r="Q71" s="186">
        <f t="shared" si="14"/>
        <v>-672429148.88800049</v>
      </c>
      <c r="R71" s="219">
        <f t="shared" si="15"/>
        <v>727133851.23599625</v>
      </c>
      <c r="S71" s="224">
        <f t="shared" si="16"/>
        <v>5.94076770591907E-2</v>
      </c>
      <c r="T71" s="225" t="e">
        <f t="shared" si="17"/>
        <v>#DIV/0!</v>
      </c>
      <c r="U71" s="225">
        <f t="shared" si="18"/>
        <v>-7.3371494432716844E-2</v>
      </c>
      <c r="V71" s="231">
        <f t="shared" si="19"/>
        <v>2.2220648193774339E-2</v>
      </c>
    </row>
    <row r="72" spans="1:22" ht="29.4" x14ac:dyDescent="0.3">
      <c r="A72" s="163" t="s">
        <v>179</v>
      </c>
      <c r="B72" s="167" t="s">
        <v>180</v>
      </c>
      <c r="C72" s="185">
        <f>'Gastos - Entidades y Sectores'!E86</f>
        <v>11642847163.584002</v>
      </c>
      <c r="D72" s="186">
        <f>'Gastos - Entidades y Sectores'!F86</f>
        <v>0</v>
      </c>
      <c r="E72" s="186">
        <f>'Gastos - Entidades y Sectores'!G86</f>
        <v>7173098789.2200003</v>
      </c>
      <c r="F72" s="219">
        <f>'Gastos - Entidades y Sectores'!H86</f>
        <v>18815945952.804001</v>
      </c>
      <c r="G72" s="250">
        <v>12864450747</v>
      </c>
      <c r="H72" s="251"/>
      <c r="I72" s="251">
        <v>7620000000</v>
      </c>
      <c r="J72" s="252">
        <v>20484450747</v>
      </c>
      <c r="K72" s="185">
        <v>12951688079</v>
      </c>
      <c r="L72" s="186">
        <v>0</v>
      </c>
      <c r="M72" s="186">
        <v>7620000000</v>
      </c>
      <c r="N72" s="189">
        <f t="shared" si="20"/>
        <v>20571688079</v>
      </c>
      <c r="O72" s="185">
        <f t="shared" si="12"/>
        <v>1308840915.4159985</v>
      </c>
      <c r="P72" s="186">
        <f t="shared" si="13"/>
        <v>0</v>
      </c>
      <c r="Q72" s="186">
        <f t="shared" si="14"/>
        <v>446901210.77999973</v>
      </c>
      <c r="R72" s="219">
        <f t="shared" si="15"/>
        <v>1755742126.1959991</v>
      </c>
      <c r="S72" s="224">
        <f t="shared" si="16"/>
        <v>0.1124158804995512</v>
      </c>
      <c r="T72" s="225" t="e">
        <f t="shared" si="17"/>
        <v>#DIV/0!</v>
      </c>
      <c r="U72" s="225">
        <f t="shared" si="18"/>
        <v>6.2302391743387142E-2</v>
      </c>
      <c r="V72" s="231">
        <f t="shared" si="19"/>
        <v>9.3311392932352355E-2</v>
      </c>
    </row>
    <row r="73" spans="1:22" x14ac:dyDescent="0.3">
      <c r="A73" s="163" t="s">
        <v>181</v>
      </c>
      <c r="B73" s="167" t="s">
        <v>182</v>
      </c>
      <c r="C73" s="185">
        <f>'Gastos - Entidades y Sectores'!E87</f>
        <v>15056405480.844002</v>
      </c>
      <c r="D73" s="186">
        <f>'Gastos - Entidades y Sectores'!F87</f>
        <v>0</v>
      </c>
      <c r="E73" s="186">
        <f>'Gastos - Entidades y Sectores'!G87</f>
        <v>1711744316077.0681</v>
      </c>
      <c r="F73" s="219">
        <f>'Gastos - Entidades y Sectores'!H87</f>
        <v>1726800721557.9121</v>
      </c>
      <c r="G73" s="250">
        <v>34466820854</v>
      </c>
      <c r="H73" s="251"/>
      <c r="I73" s="251">
        <v>17726519146</v>
      </c>
      <c r="J73" s="252">
        <v>52193340000</v>
      </c>
      <c r="K73" s="185">
        <v>34466820854</v>
      </c>
      <c r="L73" s="186">
        <v>0</v>
      </c>
      <c r="M73" s="186">
        <v>17726519146</v>
      </c>
      <c r="N73" s="189">
        <f t="shared" si="20"/>
        <v>52193340000</v>
      </c>
      <c r="O73" s="185">
        <f t="shared" si="12"/>
        <v>19410415373.155998</v>
      </c>
      <c r="P73" s="186">
        <f t="shared" si="13"/>
        <v>0</v>
      </c>
      <c r="Q73" s="186">
        <f t="shared" si="14"/>
        <v>-1694017796931.0681</v>
      </c>
      <c r="R73" s="219">
        <f t="shared" si="15"/>
        <v>-1674607381557.9121</v>
      </c>
      <c r="S73" s="224">
        <f t="shared" si="16"/>
        <v>1.2891799040515699</v>
      </c>
      <c r="T73" s="225" t="e">
        <f t="shared" si="17"/>
        <v>#DIV/0!</v>
      </c>
      <c r="U73" s="225">
        <f t="shared" si="18"/>
        <v>-0.98964417817573058</v>
      </c>
      <c r="V73" s="231">
        <f t="shared" si="19"/>
        <v>-0.96977454355421433</v>
      </c>
    </row>
    <row r="74" spans="1:22" ht="29.4" x14ac:dyDescent="0.3">
      <c r="A74" s="163" t="s">
        <v>183</v>
      </c>
      <c r="B74" s="167" t="s">
        <v>184</v>
      </c>
      <c r="C74" s="185">
        <f>'Gastos - Entidades y Sectores'!E88</f>
        <v>5433434274345.168</v>
      </c>
      <c r="D74" s="186">
        <f>'Gastos - Entidades y Sectores'!F88</f>
        <v>0</v>
      </c>
      <c r="E74" s="186">
        <f>'Gastos - Entidades y Sectores'!G88</f>
        <v>118476836307.64801</v>
      </c>
      <c r="F74" s="219">
        <f>'Gastos - Entidades y Sectores'!H88</f>
        <v>5551911110652.8164</v>
      </c>
      <c r="G74" s="250">
        <v>5517793150651</v>
      </c>
      <c r="H74" s="251"/>
      <c r="I74" s="251">
        <v>125299409327</v>
      </c>
      <c r="J74" s="252">
        <v>5643092559978</v>
      </c>
      <c r="K74" s="185">
        <v>5654479910886</v>
      </c>
      <c r="L74" s="186">
        <v>0</v>
      </c>
      <c r="M74" s="186">
        <v>125299409327</v>
      </c>
      <c r="N74" s="189">
        <f t="shared" si="20"/>
        <v>5779779320213</v>
      </c>
      <c r="O74" s="185">
        <f t="shared" si="12"/>
        <v>221045636540.83203</v>
      </c>
      <c r="P74" s="186">
        <f t="shared" si="13"/>
        <v>0</v>
      </c>
      <c r="Q74" s="186">
        <f t="shared" si="14"/>
        <v>6822573019.3519897</v>
      </c>
      <c r="R74" s="219">
        <f t="shared" si="15"/>
        <v>227868209560.18359</v>
      </c>
      <c r="S74" s="224">
        <f t="shared" si="16"/>
        <v>4.0682490185725451E-2</v>
      </c>
      <c r="T74" s="225" t="e">
        <f t="shared" si="17"/>
        <v>#DIV/0!</v>
      </c>
      <c r="U74" s="225">
        <f t="shared" si="18"/>
        <v>5.7585712380400222E-2</v>
      </c>
      <c r="V74" s="231">
        <f t="shared" si="19"/>
        <v>4.1043202064773299E-2</v>
      </c>
    </row>
    <row r="75" spans="1:22" ht="29.4" x14ac:dyDescent="0.3">
      <c r="A75" s="163" t="s">
        <v>187</v>
      </c>
      <c r="B75" s="167" t="s">
        <v>188</v>
      </c>
      <c r="C75" s="185">
        <f>'Gastos - Entidades y Sectores'!E90</f>
        <v>118154622657.70801</v>
      </c>
      <c r="D75" s="186">
        <f>'Gastos - Entidades y Sectores'!F90</f>
        <v>7447678809.4800005</v>
      </c>
      <c r="E75" s="186">
        <f>'Gastos - Entidades y Sectores'!G90</f>
        <v>0</v>
      </c>
      <c r="F75" s="219">
        <f>'Gastos - Entidades y Sectores'!H90</f>
        <v>125602301467.188</v>
      </c>
      <c r="G75" s="250">
        <v>120086000000</v>
      </c>
      <c r="H75" s="251"/>
      <c r="I75" s="251"/>
      <c r="J75" s="252">
        <v>120086000000</v>
      </c>
      <c r="K75" s="185">
        <v>120086000000</v>
      </c>
      <c r="L75" s="186">
        <v>0</v>
      </c>
      <c r="M75" s="186">
        <v>0</v>
      </c>
      <c r="N75" s="189">
        <f t="shared" si="20"/>
        <v>120086000000</v>
      </c>
      <c r="O75" s="185">
        <f t="shared" si="12"/>
        <v>1931377342.2919922</v>
      </c>
      <c r="P75" s="186">
        <f t="shared" si="13"/>
        <v>-7447678809.4800005</v>
      </c>
      <c r="Q75" s="186">
        <f t="shared" si="14"/>
        <v>0</v>
      </c>
      <c r="R75" s="219">
        <f t="shared" si="15"/>
        <v>-5516301467.1880035</v>
      </c>
      <c r="S75" s="224">
        <f t="shared" si="16"/>
        <v>1.6346185183859996E-2</v>
      </c>
      <c r="T75" s="225">
        <f t="shared" si="17"/>
        <v>-1</v>
      </c>
      <c r="U75" s="225" t="e">
        <f t="shared" si="18"/>
        <v>#DIV/0!</v>
      </c>
      <c r="V75" s="231">
        <f t="shared" si="19"/>
        <v>-4.391879291024825E-2</v>
      </c>
    </row>
    <row r="76" spans="1:22" ht="29.4" x14ac:dyDescent="0.3">
      <c r="A76" s="163" t="s">
        <v>189</v>
      </c>
      <c r="B76" s="167" t="s">
        <v>190</v>
      </c>
      <c r="C76" s="185">
        <f>'Gastos - Entidades y Sectores'!E91</f>
        <v>929416823985.46802</v>
      </c>
      <c r="D76" s="186">
        <f>'Gastos - Entidades y Sectores'!F91</f>
        <v>8739630319.0559998</v>
      </c>
      <c r="E76" s="186">
        <f>'Gastos - Entidades y Sectores'!G91</f>
        <v>1423434027164.604</v>
      </c>
      <c r="F76" s="219">
        <f>'Gastos - Entidades y Sectores'!H91</f>
        <v>2361590481469.1284</v>
      </c>
      <c r="G76" s="250">
        <v>590536481108</v>
      </c>
      <c r="H76" s="251"/>
      <c r="I76" s="251">
        <v>2873578828258</v>
      </c>
      <c r="J76" s="252">
        <v>3464115309366</v>
      </c>
      <c r="K76" s="185">
        <v>590536481108</v>
      </c>
      <c r="L76" s="186">
        <v>0</v>
      </c>
      <c r="M76" s="186">
        <v>2973578828258</v>
      </c>
      <c r="N76" s="189">
        <f t="shared" si="20"/>
        <v>3564115309366</v>
      </c>
      <c r="O76" s="185">
        <f t="shared" si="12"/>
        <v>-338880342877.46802</v>
      </c>
      <c r="P76" s="186">
        <f t="shared" si="13"/>
        <v>-8739630319.0559998</v>
      </c>
      <c r="Q76" s="186">
        <f t="shared" si="14"/>
        <v>1550144801093.396</v>
      </c>
      <c r="R76" s="219">
        <f t="shared" si="15"/>
        <v>1202524827896.8716</v>
      </c>
      <c r="S76" s="224">
        <f t="shared" si="16"/>
        <v>-0.36461610563955815</v>
      </c>
      <c r="T76" s="225">
        <f t="shared" si="17"/>
        <v>-1</v>
      </c>
      <c r="U76" s="225">
        <f t="shared" si="18"/>
        <v>1.089017665385724</v>
      </c>
      <c r="V76" s="231">
        <f t="shared" si="19"/>
        <v>0.50920125116222081</v>
      </c>
    </row>
    <row r="77" spans="1:22" ht="29.4" x14ac:dyDescent="0.3">
      <c r="A77" s="163" t="s">
        <v>191</v>
      </c>
      <c r="B77" s="167" t="s">
        <v>192</v>
      </c>
      <c r="C77" s="185">
        <f>'Gastos - Entidades y Sectores'!E92</f>
        <v>28753062094.848003</v>
      </c>
      <c r="D77" s="186">
        <f>'Gastos - Entidades y Sectores'!F92</f>
        <v>5585641.1520000007</v>
      </c>
      <c r="E77" s="186">
        <f>'Gastos - Entidades y Sectores'!G92</f>
        <v>22879468248</v>
      </c>
      <c r="F77" s="219">
        <f>'Gastos - Entidades y Sectores'!H92</f>
        <v>51638115984.000008</v>
      </c>
      <c r="G77" s="250">
        <v>20535000000</v>
      </c>
      <c r="H77" s="251"/>
      <c r="I77" s="251">
        <v>8882489110</v>
      </c>
      <c r="J77" s="252">
        <v>29417489110</v>
      </c>
      <c r="K77" s="185">
        <v>20535000000</v>
      </c>
      <c r="L77" s="186">
        <v>0</v>
      </c>
      <c r="M77" s="186">
        <v>8882489110</v>
      </c>
      <c r="N77" s="189">
        <f t="shared" si="20"/>
        <v>29417489110</v>
      </c>
      <c r="O77" s="185">
        <f t="shared" si="12"/>
        <v>-8218062094.8480034</v>
      </c>
      <c r="P77" s="186">
        <f t="shared" si="13"/>
        <v>-5585641.1520000007</v>
      </c>
      <c r="Q77" s="186">
        <f t="shared" si="14"/>
        <v>-13996979138</v>
      </c>
      <c r="R77" s="219">
        <f t="shared" si="15"/>
        <v>-22220626874.000008</v>
      </c>
      <c r="S77" s="224">
        <f t="shared" si="16"/>
        <v>-0.28581519657763765</v>
      </c>
      <c r="T77" s="225">
        <f t="shared" si="17"/>
        <v>-1</v>
      </c>
      <c r="U77" s="225">
        <f t="shared" si="18"/>
        <v>-0.61177029930420435</v>
      </c>
      <c r="V77" s="231">
        <f t="shared" si="19"/>
        <v>-0.43031443828982907</v>
      </c>
    </row>
    <row r="78" spans="1:22" x14ac:dyDescent="0.3">
      <c r="A78" s="163" t="s">
        <v>193</v>
      </c>
      <c r="B78" s="167" t="s">
        <v>194</v>
      </c>
      <c r="C78" s="185">
        <f>'Gastos - Entidades y Sectores'!E93</f>
        <v>20168332548</v>
      </c>
      <c r="D78" s="186">
        <f>'Gastos - Entidades y Sectores'!F93</f>
        <v>72040036.068000004</v>
      </c>
      <c r="E78" s="186">
        <f>'Gastos - Entidades y Sectores'!G93</f>
        <v>21569325163.932003</v>
      </c>
      <c r="F78" s="219">
        <f>'Gastos - Entidades y Sectores'!H93</f>
        <v>41809697748</v>
      </c>
      <c r="G78" s="250">
        <v>20197057368</v>
      </c>
      <c r="H78" s="251"/>
      <c r="I78" s="251">
        <v>27103942632</v>
      </c>
      <c r="J78" s="252">
        <v>47301000000</v>
      </c>
      <c r="K78" s="185">
        <v>20197057368</v>
      </c>
      <c r="L78" s="186">
        <v>0</v>
      </c>
      <c r="M78" s="186">
        <v>27103942632</v>
      </c>
      <c r="N78" s="189">
        <f t="shared" si="20"/>
        <v>47301000000</v>
      </c>
      <c r="O78" s="185">
        <f t="shared" si="12"/>
        <v>28724820</v>
      </c>
      <c r="P78" s="186">
        <f t="shared" si="13"/>
        <v>-72040036.068000004</v>
      </c>
      <c r="Q78" s="186">
        <f t="shared" si="14"/>
        <v>5534617468.067997</v>
      </c>
      <c r="R78" s="219">
        <f t="shared" si="15"/>
        <v>5491302252</v>
      </c>
      <c r="S78" s="224">
        <f t="shared" si="16"/>
        <v>1.4242535882247331E-3</v>
      </c>
      <c r="T78" s="225">
        <f t="shared" si="17"/>
        <v>-1</v>
      </c>
      <c r="U78" s="225">
        <f t="shared" si="18"/>
        <v>0.25659669118081285</v>
      </c>
      <c r="V78" s="231">
        <f t="shared" si="19"/>
        <v>0.13134039583586032</v>
      </c>
    </row>
    <row r="79" spans="1:22" x14ac:dyDescent="0.3">
      <c r="A79" s="163" t="s">
        <v>195</v>
      </c>
      <c r="B79" s="167" t="s">
        <v>196</v>
      </c>
      <c r="C79" s="185">
        <f>'Gastos - Entidades y Sectores'!E94</f>
        <v>21905188539.780003</v>
      </c>
      <c r="D79" s="186">
        <f>'Gastos - Entidades y Sectores'!F94</f>
        <v>0</v>
      </c>
      <c r="E79" s="186">
        <f>'Gastos - Entidades y Sectores'!G94</f>
        <v>93236539158.672012</v>
      </c>
      <c r="F79" s="219">
        <f>'Gastos - Entidades y Sectores'!H94</f>
        <v>115141727698.45201</v>
      </c>
      <c r="G79" s="250">
        <v>23190260527</v>
      </c>
      <c r="H79" s="251"/>
      <c r="I79" s="251">
        <v>156723731473</v>
      </c>
      <c r="J79" s="252">
        <v>179913992000</v>
      </c>
      <c r="K79" s="185">
        <v>23190260527</v>
      </c>
      <c r="L79" s="186">
        <v>0</v>
      </c>
      <c r="M79" s="186">
        <v>156723731473</v>
      </c>
      <c r="N79" s="189">
        <f t="shared" si="20"/>
        <v>179913992000</v>
      </c>
      <c r="O79" s="185">
        <f t="shared" si="12"/>
        <v>1285071987.2199974</v>
      </c>
      <c r="P79" s="186">
        <f t="shared" si="13"/>
        <v>0</v>
      </c>
      <c r="Q79" s="186">
        <f t="shared" si="14"/>
        <v>63487192314.327988</v>
      </c>
      <c r="R79" s="219">
        <f t="shared" si="15"/>
        <v>64772264301.547989</v>
      </c>
      <c r="S79" s="224">
        <f t="shared" si="16"/>
        <v>5.8665187240287686E-2</v>
      </c>
      <c r="T79" s="225" t="e">
        <f t="shared" si="17"/>
        <v>#DIV/0!</v>
      </c>
      <c r="U79" s="225">
        <f t="shared" si="18"/>
        <v>0.68092609278733596</v>
      </c>
      <c r="V79" s="231">
        <f t="shared" si="19"/>
        <v>0.56254379360349649</v>
      </c>
    </row>
    <row r="80" spans="1:22" x14ac:dyDescent="0.3">
      <c r="A80" s="163" t="s">
        <v>197</v>
      </c>
      <c r="B80" s="167" t="s">
        <v>198</v>
      </c>
      <c r="C80" s="185">
        <f>'Gastos - Entidades y Sectores'!E95</f>
        <v>5108679850.092</v>
      </c>
      <c r="D80" s="186">
        <f>'Gastos - Entidades y Sectores'!F95</f>
        <v>0</v>
      </c>
      <c r="E80" s="186">
        <f>'Gastos - Entidades y Sectores'!G95</f>
        <v>49616134481.004005</v>
      </c>
      <c r="F80" s="219">
        <f>'Gastos - Entidades y Sectores'!H95</f>
        <v>54724814331.096001</v>
      </c>
      <c r="G80" s="250">
        <v>4607104918</v>
      </c>
      <c r="H80" s="251"/>
      <c r="I80" s="251">
        <v>43907317082</v>
      </c>
      <c r="J80" s="252">
        <v>48514422000</v>
      </c>
      <c r="K80" s="185">
        <v>4607104918</v>
      </c>
      <c r="L80" s="186">
        <v>0</v>
      </c>
      <c r="M80" s="186">
        <v>43907317082</v>
      </c>
      <c r="N80" s="189">
        <f t="shared" si="20"/>
        <v>48514422000</v>
      </c>
      <c r="O80" s="185">
        <f t="shared" si="12"/>
        <v>-501574932.09200001</v>
      </c>
      <c r="P80" s="186">
        <f t="shared" si="13"/>
        <v>0</v>
      </c>
      <c r="Q80" s="186">
        <f t="shared" si="14"/>
        <v>-5708817399.0040054</v>
      </c>
      <c r="R80" s="219">
        <f t="shared" si="15"/>
        <v>-6210392331.0960007</v>
      </c>
      <c r="S80" s="224">
        <f t="shared" si="16"/>
        <v>-9.818092869588757E-2</v>
      </c>
      <c r="T80" s="225" t="e">
        <f t="shared" si="17"/>
        <v>#DIV/0!</v>
      </c>
      <c r="U80" s="225">
        <f t="shared" si="18"/>
        <v>-0.11505969698606167</v>
      </c>
      <c r="V80" s="231">
        <f t="shared" si="19"/>
        <v>-0.11348402743811781</v>
      </c>
    </row>
    <row r="81" spans="1:22" x14ac:dyDescent="0.3">
      <c r="A81" s="163" t="s">
        <v>201</v>
      </c>
      <c r="B81" s="167" t="s">
        <v>202</v>
      </c>
      <c r="C81" s="185">
        <f>'Gastos - Entidades y Sectores'!E97</f>
        <v>345701948215.26001</v>
      </c>
      <c r="D81" s="186">
        <f>'Gastos - Entidades y Sectores'!F97</f>
        <v>14585377166.724001</v>
      </c>
      <c r="E81" s="186">
        <f>'Gastos - Entidades y Sectores'!G97</f>
        <v>152818909135.62003</v>
      </c>
      <c r="F81" s="219">
        <f>'Gastos - Entidades y Sectores'!H97</f>
        <v>513106234517.60406</v>
      </c>
      <c r="G81" s="250">
        <v>323798605865</v>
      </c>
      <c r="H81" s="251">
        <v>5072034135</v>
      </c>
      <c r="I81" s="251">
        <v>194842660893</v>
      </c>
      <c r="J81" s="252">
        <v>523713300893</v>
      </c>
      <c r="K81" s="185">
        <v>323798605865</v>
      </c>
      <c r="L81" s="186">
        <v>5072034135</v>
      </c>
      <c r="M81" s="186">
        <v>194842660893</v>
      </c>
      <c r="N81" s="189">
        <f t="shared" si="20"/>
        <v>523713300893</v>
      </c>
      <c r="O81" s="185">
        <f t="shared" si="12"/>
        <v>-21903342350.26001</v>
      </c>
      <c r="P81" s="186">
        <f t="shared" si="13"/>
        <v>-9513343031.7240009</v>
      </c>
      <c r="Q81" s="186">
        <f t="shared" si="14"/>
        <v>42023751757.379974</v>
      </c>
      <c r="R81" s="219">
        <f t="shared" si="15"/>
        <v>10607066375.395935</v>
      </c>
      <c r="S81" s="224">
        <f t="shared" si="16"/>
        <v>-6.3359036486023368E-2</v>
      </c>
      <c r="T81" s="225">
        <f t="shared" si="17"/>
        <v>-0.65225210997137206</v>
      </c>
      <c r="U81" s="225">
        <f t="shared" si="18"/>
        <v>0.27499052306469318</v>
      </c>
      <c r="V81" s="231">
        <f t="shared" si="19"/>
        <v>2.0672261730298791E-2</v>
      </c>
    </row>
    <row r="82" spans="1:22" x14ac:dyDescent="0.3">
      <c r="A82" s="163" t="s">
        <v>203</v>
      </c>
      <c r="B82" s="167" t="s">
        <v>204</v>
      </c>
      <c r="C82" s="185">
        <f>'Gastos - Entidades y Sectores'!E98</f>
        <v>253460492302.83603</v>
      </c>
      <c r="D82" s="186">
        <f>'Gastos - Entidades y Sectores'!F98</f>
        <v>125353507902.16801</v>
      </c>
      <c r="E82" s="186">
        <f>'Gastos - Entidades y Sectores'!G98</f>
        <v>4679429400390.1084</v>
      </c>
      <c r="F82" s="219">
        <f>'Gastos - Entidades y Sectores'!H98</f>
        <v>5058243400595.1123</v>
      </c>
      <c r="G82" s="250">
        <v>223776900000</v>
      </c>
      <c r="H82" s="251"/>
      <c r="I82" s="251">
        <v>4228695629106</v>
      </c>
      <c r="J82" s="252">
        <v>4452472529106</v>
      </c>
      <c r="K82" s="185">
        <v>213175023986</v>
      </c>
      <c r="L82" s="186">
        <v>601876014</v>
      </c>
      <c r="M82" s="186">
        <v>4318695629106</v>
      </c>
      <c r="N82" s="189">
        <f t="shared" si="20"/>
        <v>4532472529106</v>
      </c>
      <c r="O82" s="185">
        <f t="shared" si="12"/>
        <v>-40285468316.836029</v>
      </c>
      <c r="P82" s="186">
        <f t="shared" si="13"/>
        <v>-124751631888.16801</v>
      </c>
      <c r="Q82" s="186">
        <f t="shared" si="14"/>
        <v>-360733771284.1084</v>
      </c>
      <c r="R82" s="219">
        <f t="shared" si="15"/>
        <v>-525770871489.1123</v>
      </c>
      <c r="S82" s="224">
        <f t="shared" si="16"/>
        <v>-0.1589418056866343</v>
      </c>
      <c r="T82" s="225">
        <f t="shared" si="17"/>
        <v>-0.99519857063378125</v>
      </c>
      <c r="U82" s="225">
        <f t="shared" si="18"/>
        <v>-7.708926461291099E-2</v>
      </c>
      <c r="V82" s="231">
        <f t="shared" si="19"/>
        <v>-0.10394337121603403</v>
      </c>
    </row>
    <row r="83" spans="1:22" x14ac:dyDescent="0.3">
      <c r="A83" s="163" t="s">
        <v>205</v>
      </c>
      <c r="B83" s="167" t="s">
        <v>206</v>
      </c>
      <c r="C83" s="185">
        <f>'Gastos - Entidades y Sectores'!E99</f>
        <v>948152734448.55603</v>
      </c>
      <c r="D83" s="186">
        <f>'Gastos - Entidades y Sectores'!F99</f>
        <v>3440311227.4440002</v>
      </c>
      <c r="E83" s="186">
        <f>'Gastos - Entidades y Sectores'!G99</f>
        <v>1458893651124</v>
      </c>
      <c r="F83" s="219">
        <f>'Gastos - Entidades y Sectores'!H99</f>
        <v>2410486696800</v>
      </c>
      <c r="G83" s="250">
        <v>805690344000</v>
      </c>
      <c r="H83" s="251"/>
      <c r="I83" s="251">
        <v>1752182313328</v>
      </c>
      <c r="J83" s="252">
        <v>2557872657328</v>
      </c>
      <c r="K83" s="185">
        <v>805690344000</v>
      </c>
      <c r="L83" s="186">
        <v>0</v>
      </c>
      <c r="M83" s="186">
        <v>1768182313328</v>
      </c>
      <c r="N83" s="189">
        <f t="shared" si="20"/>
        <v>2573872657328</v>
      </c>
      <c r="O83" s="185">
        <f t="shared" si="12"/>
        <v>-142462390448.55603</v>
      </c>
      <c r="P83" s="186">
        <f t="shared" si="13"/>
        <v>-3440311227.4440002</v>
      </c>
      <c r="Q83" s="186">
        <f t="shared" si="14"/>
        <v>309288662204</v>
      </c>
      <c r="R83" s="219">
        <f t="shared" si="15"/>
        <v>163385960528</v>
      </c>
      <c r="S83" s="224">
        <f t="shared" si="16"/>
        <v>-0.15025257563741767</v>
      </c>
      <c r="T83" s="225">
        <f t="shared" si="17"/>
        <v>-1</v>
      </c>
      <c r="U83" s="225">
        <f t="shared" si="18"/>
        <v>0.21200219904014905</v>
      </c>
      <c r="V83" s="231">
        <f t="shared" si="19"/>
        <v>6.7781316007634596E-2</v>
      </c>
    </row>
    <row r="84" spans="1:22" x14ac:dyDescent="0.3">
      <c r="A84" s="163" t="s">
        <v>207</v>
      </c>
      <c r="B84" s="167" t="s">
        <v>208</v>
      </c>
      <c r="C84" s="185">
        <f>'Gastos - Entidades y Sectores'!E100</f>
        <v>124420292756.76001</v>
      </c>
      <c r="D84" s="186">
        <f>'Gastos - Entidades y Sectores'!F100</f>
        <v>3516241994888.5322</v>
      </c>
      <c r="E84" s="186">
        <f>'Gastos - Entidades y Sectores'!G100</f>
        <v>5813831160755.4365</v>
      </c>
      <c r="F84" s="219">
        <f>'Gastos - Entidades y Sectores'!H100</f>
        <v>9454493448400.7285</v>
      </c>
      <c r="G84" s="250">
        <v>129839105092</v>
      </c>
      <c r="H84" s="251">
        <v>1539512571000</v>
      </c>
      <c r="I84" s="251">
        <v>7473864539630</v>
      </c>
      <c r="J84" s="252">
        <v>9143216215722</v>
      </c>
      <c r="K84" s="185">
        <v>129839105092</v>
      </c>
      <c r="L84" s="186">
        <v>1539512571000</v>
      </c>
      <c r="M84" s="186">
        <v>7473864539630</v>
      </c>
      <c r="N84" s="189">
        <f t="shared" si="20"/>
        <v>9143216215722</v>
      </c>
      <c r="O84" s="185">
        <f t="shared" si="12"/>
        <v>5418812335.2399902</v>
      </c>
      <c r="P84" s="186">
        <f t="shared" si="13"/>
        <v>-1976729423888.5322</v>
      </c>
      <c r="Q84" s="186">
        <f t="shared" si="14"/>
        <v>1660033378874.5635</v>
      </c>
      <c r="R84" s="219">
        <f t="shared" si="15"/>
        <v>-311277232678.72852</v>
      </c>
      <c r="S84" s="224">
        <f t="shared" si="16"/>
        <v>4.355248018772695E-2</v>
      </c>
      <c r="T84" s="225">
        <f t="shared" si="17"/>
        <v>-0.56217104134529183</v>
      </c>
      <c r="U84" s="225">
        <f t="shared" si="18"/>
        <v>0.28553174885437538</v>
      </c>
      <c r="V84" s="231">
        <f t="shared" si="19"/>
        <v>-3.2923734558341966E-2</v>
      </c>
    </row>
    <row r="85" spans="1:22" ht="29.4" x14ac:dyDescent="0.3">
      <c r="A85" s="163" t="s">
        <v>209</v>
      </c>
      <c r="B85" s="167" t="s">
        <v>210</v>
      </c>
      <c r="C85" s="185">
        <f>'Gastos - Entidades y Sectores'!E101</f>
        <v>16314996516.000002</v>
      </c>
      <c r="D85" s="186">
        <f>'Gastos - Entidades y Sectores'!F101</f>
        <v>0</v>
      </c>
      <c r="E85" s="186">
        <f>'Gastos - Entidades y Sectores'!G101</f>
        <v>15218112000.000002</v>
      </c>
      <c r="F85" s="219">
        <f>'Gastos - Entidades y Sectores'!H101</f>
        <v>31533108516.000004</v>
      </c>
      <c r="G85" s="250">
        <v>17097628000</v>
      </c>
      <c r="H85" s="251"/>
      <c r="I85" s="251">
        <v>17612900123</v>
      </c>
      <c r="J85" s="252">
        <v>34710528123</v>
      </c>
      <c r="K85" s="185">
        <v>17097628000</v>
      </c>
      <c r="L85" s="186">
        <v>0</v>
      </c>
      <c r="M85" s="186">
        <v>17612900123</v>
      </c>
      <c r="N85" s="189">
        <f t="shared" si="20"/>
        <v>34710528123</v>
      </c>
      <c r="O85" s="185">
        <f t="shared" si="12"/>
        <v>782631483.99999809</v>
      </c>
      <c r="P85" s="186">
        <f t="shared" si="13"/>
        <v>0</v>
      </c>
      <c r="Q85" s="186">
        <f t="shared" si="14"/>
        <v>2394788122.9999981</v>
      </c>
      <c r="R85" s="219">
        <f t="shared" si="15"/>
        <v>3177419606.9999962</v>
      </c>
      <c r="S85" s="224">
        <f t="shared" si="16"/>
        <v>4.7970067491738488E-2</v>
      </c>
      <c r="T85" s="225" t="e">
        <f t="shared" si="17"/>
        <v>#DIV/0!</v>
      </c>
      <c r="U85" s="225">
        <f t="shared" si="18"/>
        <v>0.15736433816494433</v>
      </c>
      <c r="V85" s="231">
        <f t="shared" si="19"/>
        <v>0.10076455371939508</v>
      </c>
    </row>
    <row r="86" spans="1:22" x14ac:dyDescent="0.3">
      <c r="A86" s="163" t="s">
        <v>211</v>
      </c>
      <c r="B86" s="167" t="s">
        <v>212</v>
      </c>
      <c r="C86" s="185">
        <f>'Gastos - Entidades y Sectores'!E102</f>
        <v>1360959600</v>
      </c>
      <c r="D86" s="186">
        <f>'Gastos - Entidades y Sectores'!F102</f>
        <v>0</v>
      </c>
      <c r="E86" s="186">
        <f>'Gastos - Entidades y Sectores'!G102</f>
        <v>0</v>
      </c>
      <c r="F86" s="219">
        <f>'Gastos - Entidades y Sectores'!H102</f>
        <v>1360959600</v>
      </c>
      <c r="G86" s="250">
        <v>1330936000</v>
      </c>
      <c r="H86" s="251"/>
      <c r="I86" s="251"/>
      <c r="J86" s="252">
        <v>1330936000</v>
      </c>
      <c r="K86" s="185">
        <v>1330936000</v>
      </c>
      <c r="L86" s="186">
        <v>0</v>
      </c>
      <c r="M86" s="186">
        <v>0</v>
      </c>
      <c r="N86" s="189">
        <f t="shared" si="20"/>
        <v>1330936000</v>
      </c>
      <c r="O86" s="185">
        <f t="shared" si="12"/>
        <v>-30023600</v>
      </c>
      <c r="P86" s="186">
        <f t="shared" si="13"/>
        <v>0</v>
      </c>
      <c r="Q86" s="186">
        <f t="shared" si="14"/>
        <v>0</v>
      </c>
      <c r="R86" s="219">
        <f t="shared" si="15"/>
        <v>-30023600</v>
      </c>
      <c r="S86" s="224">
        <f t="shared" si="16"/>
        <v>-2.2060610763170341E-2</v>
      </c>
      <c r="T86" s="225" t="e">
        <f t="shared" si="17"/>
        <v>#DIV/0!</v>
      </c>
      <c r="U86" s="225" t="e">
        <f t="shared" si="18"/>
        <v>#DIV/0!</v>
      </c>
      <c r="V86" s="231">
        <f t="shared" si="19"/>
        <v>-2.2060610763170341E-2</v>
      </c>
    </row>
    <row r="87" spans="1:22" x14ac:dyDescent="0.3">
      <c r="A87" s="163" t="s">
        <v>213</v>
      </c>
      <c r="B87" s="167" t="s">
        <v>214</v>
      </c>
      <c r="C87" s="185">
        <f>'Gastos - Entidades y Sectores'!E103</f>
        <v>27476554944.384003</v>
      </c>
      <c r="D87" s="186">
        <f>'Gastos - Entidades y Sectores'!F103</f>
        <v>74752475.616000012</v>
      </c>
      <c r="E87" s="186">
        <f>'Gastos - Entidades y Sectores'!G103</f>
        <v>160746768000</v>
      </c>
      <c r="F87" s="219">
        <f>'Gastos - Entidades y Sectores'!H103</f>
        <v>188298075420</v>
      </c>
      <c r="G87" s="250">
        <v>26774065000</v>
      </c>
      <c r="H87" s="251"/>
      <c r="I87" s="251">
        <v>168269000000</v>
      </c>
      <c r="J87" s="252">
        <v>195043065000</v>
      </c>
      <c r="K87" s="185">
        <v>26774065000</v>
      </c>
      <c r="L87" s="186">
        <v>0</v>
      </c>
      <c r="M87" s="186">
        <v>168269000000</v>
      </c>
      <c r="N87" s="189">
        <f t="shared" si="20"/>
        <v>195043065000</v>
      </c>
      <c r="O87" s="185">
        <f t="shared" si="12"/>
        <v>-702489944.38400269</v>
      </c>
      <c r="P87" s="186">
        <f t="shared" si="13"/>
        <v>-74752475.616000012</v>
      </c>
      <c r="Q87" s="186">
        <f t="shared" si="14"/>
        <v>7522232000</v>
      </c>
      <c r="R87" s="219">
        <f t="shared" si="15"/>
        <v>6744989580</v>
      </c>
      <c r="S87" s="224">
        <f t="shared" si="16"/>
        <v>-2.5566885870733413E-2</v>
      </c>
      <c r="T87" s="225">
        <f t="shared" si="17"/>
        <v>-1</v>
      </c>
      <c r="U87" s="225">
        <f t="shared" si="18"/>
        <v>4.6795541170693955E-2</v>
      </c>
      <c r="V87" s="231">
        <f t="shared" si="19"/>
        <v>3.582080998414483E-2</v>
      </c>
    </row>
    <row r="88" spans="1:22" x14ac:dyDescent="0.3">
      <c r="A88" s="163" t="s">
        <v>215</v>
      </c>
      <c r="B88" s="167" t="s">
        <v>216</v>
      </c>
      <c r="C88" s="185">
        <f>'Gastos - Entidades y Sectores'!E104</f>
        <v>52783270176.000008</v>
      </c>
      <c r="D88" s="186">
        <f>'Gastos - Entidades y Sectores'!F104</f>
        <v>1000341985.1880001</v>
      </c>
      <c r="E88" s="186">
        <f>'Gastos - Entidades y Sectores'!G104</f>
        <v>19066603423.140003</v>
      </c>
      <c r="F88" s="219">
        <f>'Gastos - Entidades y Sectores'!H104</f>
        <v>72850215584.328003</v>
      </c>
      <c r="G88" s="250">
        <v>57558857000</v>
      </c>
      <c r="H88" s="251"/>
      <c r="I88" s="251">
        <v>21457922478</v>
      </c>
      <c r="J88" s="252">
        <v>79016779478</v>
      </c>
      <c r="K88" s="185">
        <v>57558857000</v>
      </c>
      <c r="L88" s="186">
        <v>0</v>
      </c>
      <c r="M88" s="186">
        <v>21457922478</v>
      </c>
      <c r="N88" s="189">
        <f t="shared" si="20"/>
        <v>79016779478</v>
      </c>
      <c r="O88" s="185">
        <f t="shared" si="12"/>
        <v>4775586823.9999924</v>
      </c>
      <c r="P88" s="186">
        <f t="shared" si="13"/>
        <v>-1000341985.1880001</v>
      </c>
      <c r="Q88" s="186">
        <f t="shared" si="14"/>
        <v>2391319054.8599968</v>
      </c>
      <c r="R88" s="219">
        <f t="shared" si="15"/>
        <v>6166563893.6719971</v>
      </c>
      <c r="S88" s="224">
        <f t="shared" si="16"/>
        <v>9.0475387524803219E-2</v>
      </c>
      <c r="T88" s="225">
        <f t="shared" si="17"/>
        <v>-1</v>
      </c>
      <c r="U88" s="225">
        <f t="shared" si="18"/>
        <v>0.12541924756025469</v>
      </c>
      <c r="V88" s="231">
        <f t="shared" si="19"/>
        <v>8.4647160536318156E-2</v>
      </c>
    </row>
    <row r="89" spans="1:22" x14ac:dyDescent="0.3">
      <c r="A89" s="163" t="s">
        <v>219</v>
      </c>
      <c r="B89" s="167" t="s">
        <v>220</v>
      </c>
      <c r="C89" s="185">
        <f>'Gastos - Entidades y Sectores'!E106</f>
        <v>1136295117205.248</v>
      </c>
      <c r="D89" s="186">
        <f>'Gastos - Entidades y Sectores'!F106</f>
        <v>17008890889.536001</v>
      </c>
      <c r="E89" s="186">
        <f>'Gastos - Entidades y Sectores'!G106</f>
        <v>165958864520.90402</v>
      </c>
      <c r="F89" s="219">
        <f>'Gastos - Entidades y Sectores'!H106</f>
        <v>1319262872615.688</v>
      </c>
      <c r="G89" s="250">
        <v>1235228000000</v>
      </c>
      <c r="H89" s="251"/>
      <c r="I89" s="251">
        <v>137314716530</v>
      </c>
      <c r="J89" s="252">
        <v>1372542716530</v>
      </c>
      <c r="K89" s="185">
        <v>1235228000000</v>
      </c>
      <c r="L89" s="186">
        <v>0</v>
      </c>
      <c r="M89" s="186">
        <v>137314716530</v>
      </c>
      <c r="N89" s="189">
        <f t="shared" si="20"/>
        <v>1372542716530</v>
      </c>
      <c r="O89" s="185">
        <f t="shared" si="12"/>
        <v>98932882794.751953</v>
      </c>
      <c r="P89" s="186">
        <f t="shared" si="13"/>
        <v>-17008890889.536001</v>
      </c>
      <c r="Q89" s="186">
        <f t="shared" si="14"/>
        <v>-28644147990.904022</v>
      </c>
      <c r="R89" s="219">
        <f t="shared" si="15"/>
        <v>53279843914.312012</v>
      </c>
      <c r="S89" s="224">
        <f t="shared" si="16"/>
        <v>8.7066186676996615E-2</v>
      </c>
      <c r="T89" s="225">
        <f t="shared" si="17"/>
        <v>-1</v>
      </c>
      <c r="U89" s="225">
        <f t="shared" si="18"/>
        <v>-0.17259787883940381</v>
      </c>
      <c r="V89" s="231">
        <f t="shared" si="19"/>
        <v>4.0386070903878801E-2</v>
      </c>
    </row>
    <row r="90" spans="1:22" x14ac:dyDescent="0.3">
      <c r="A90" s="163" t="s">
        <v>221</v>
      </c>
      <c r="B90" s="167" t="s">
        <v>222</v>
      </c>
      <c r="C90" s="185">
        <f>'Gastos - Entidades y Sectores'!E107</f>
        <v>1148678824230.7561</v>
      </c>
      <c r="D90" s="186">
        <f>'Gastos - Entidades y Sectores'!F107</f>
        <v>674474651.76000011</v>
      </c>
      <c r="E90" s="186">
        <f>'Gastos - Entidades y Sectores'!G107</f>
        <v>162076866332.47202</v>
      </c>
      <c r="F90" s="219">
        <f>'Gastos - Entidades y Sectores'!H107</f>
        <v>1311430165214.988</v>
      </c>
      <c r="G90" s="250">
        <v>1110889000000</v>
      </c>
      <c r="H90" s="251"/>
      <c r="I90" s="251">
        <v>162901505415</v>
      </c>
      <c r="J90" s="252">
        <v>1273790505415</v>
      </c>
      <c r="K90" s="185">
        <v>1110889000000</v>
      </c>
      <c r="L90" s="186">
        <v>0</v>
      </c>
      <c r="M90" s="186">
        <v>162901505415</v>
      </c>
      <c r="N90" s="189">
        <f t="shared" si="20"/>
        <v>1273790505415</v>
      </c>
      <c r="O90" s="185">
        <f t="shared" si="12"/>
        <v>-37789824230.756104</v>
      </c>
      <c r="P90" s="186">
        <f t="shared" si="13"/>
        <v>-674474651.76000011</v>
      </c>
      <c r="Q90" s="186">
        <f t="shared" si="14"/>
        <v>824639082.52798462</v>
      </c>
      <c r="R90" s="219">
        <f t="shared" si="15"/>
        <v>-37639659799.988037</v>
      </c>
      <c r="S90" s="224">
        <f t="shared" si="16"/>
        <v>-3.2898512128543E-2</v>
      </c>
      <c r="T90" s="225">
        <f t="shared" si="17"/>
        <v>-1</v>
      </c>
      <c r="U90" s="225">
        <f t="shared" si="18"/>
        <v>5.0879505582022144E-3</v>
      </c>
      <c r="V90" s="231">
        <f t="shared" si="19"/>
        <v>-2.8701230761927432E-2</v>
      </c>
    </row>
    <row r="91" spans="1:22" x14ac:dyDescent="0.3">
      <c r="A91" s="163" t="s">
        <v>223</v>
      </c>
      <c r="B91" s="167" t="s">
        <v>224</v>
      </c>
      <c r="C91" s="185">
        <f>'Gastos - Entidades y Sectores'!E108</f>
        <v>1219618589280</v>
      </c>
      <c r="D91" s="186">
        <f>'Gastos - Entidades y Sectores'!F108</f>
        <v>993898497.22800004</v>
      </c>
      <c r="E91" s="186">
        <f>'Gastos - Entidades y Sectores'!G108</f>
        <v>293503555923.396</v>
      </c>
      <c r="F91" s="219">
        <f>'Gastos - Entidades y Sectores'!H108</f>
        <v>1514116043700.624</v>
      </c>
      <c r="G91" s="250">
        <v>1224929000000</v>
      </c>
      <c r="H91" s="251"/>
      <c r="I91" s="251">
        <v>238842438700</v>
      </c>
      <c r="J91" s="252">
        <v>1463771438700</v>
      </c>
      <c r="K91" s="185">
        <v>1224929000000</v>
      </c>
      <c r="L91" s="186">
        <v>0</v>
      </c>
      <c r="M91" s="186">
        <v>238842438700</v>
      </c>
      <c r="N91" s="189">
        <f t="shared" si="20"/>
        <v>1463771438700</v>
      </c>
      <c r="O91" s="185">
        <f t="shared" si="12"/>
        <v>5310410720</v>
      </c>
      <c r="P91" s="186">
        <f t="shared" si="13"/>
        <v>-993898497.22800004</v>
      </c>
      <c r="Q91" s="186">
        <f t="shared" si="14"/>
        <v>-54661117223.395996</v>
      </c>
      <c r="R91" s="219">
        <f t="shared" si="15"/>
        <v>-50344605000.624023</v>
      </c>
      <c r="S91" s="224">
        <f t="shared" si="16"/>
        <v>4.3541569197751429E-3</v>
      </c>
      <c r="T91" s="225">
        <f t="shared" si="17"/>
        <v>-1</v>
      </c>
      <c r="U91" s="225">
        <f t="shared" si="18"/>
        <v>-0.18623664388469097</v>
      </c>
      <c r="V91" s="231">
        <f t="shared" si="19"/>
        <v>-3.3250162832683339E-2</v>
      </c>
    </row>
    <row r="92" spans="1:22" ht="29.4" x14ac:dyDescent="0.3">
      <c r="A92" s="163" t="s">
        <v>225</v>
      </c>
      <c r="B92" s="167" t="s">
        <v>226</v>
      </c>
      <c r="C92" s="185">
        <f>'Gastos - Entidades y Sectores'!E109</f>
        <v>152704188000</v>
      </c>
      <c r="D92" s="186">
        <f>'Gastos - Entidades y Sectores'!F109</f>
        <v>28231900.788000003</v>
      </c>
      <c r="E92" s="186">
        <f>'Gastos - Entidades y Sectores'!G109</f>
        <v>0</v>
      </c>
      <c r="F92" s="219">
        <f>'Gastos - Entidades y Sectores'!H109</f>
        <v>152732419900.78802</v>
      </c>
      <c r="G92" s="250">
        <v>126176000000</v>
      </c>
      <c r="H92" s="251"/>
      <c r="I92" s="251"/>
      <c r="J92" s="252">
        <v>126176000000</v>
      </c>
      <c r="K92" s="185">
        <v>126176000000</v>
      </c>
      <c r="L92" s="186">
        <v>0</v>
      </c>
      <c r="M92" s="186">
        <v>0</v>
      </c>
      <c r="N92" s="189">
        <f t="shared" si="20"/>
        <v>126176000000</v>
      </c>
      <c r="O92" s="185">
        <f t="shared" si="12"/>
        <v>-26528188000</v>
      </c>
      <c r="P92" s="186">
        <f t="shared" si="13"/>
        <v>-28231900.788000003</v>
      </c>
      <c r="Q92" s="186">
        <f t="shared" si="14"/>
        <v>0</v>
      </c>
      <c r="R92" s="219">
        <f t="shared" si="15"/>
        <v>-26556419900.788025</v>
      </c>
      <c r="S92" s="224">
        <f t="shared" si="16"/>
        <v>-0.1737227272378411</v>
      </c>
      <c r="T92" s="225">
        <f t="shared" si="17"/>
        <v>-1</v>
      </c>
      <c r="U92" s="225" t="e">
        <f t="shared" si="18"/>
        <v>#DIV/0!</v>
      </c>
      <c r="V92" s="231">
        <f t="shared" si="19"/>
        <v>-0.17387546087489847</v>
      </c>
    </row>
    <row r="93" spans="1:22" x14ac:dyDescent="0.3">
      <c r="A93" s="163" t="s">
        <v>227</v>
      </c>
      <c r="B93" s="167" t="s">
        <v>228</v>
      </c>
      <c r="C93" s="185">
        <f>'Gastos - Entidades y Sectores'!E110</f>
        <v>44785296192</v>
      </c>
      <c r="D93" s="186">
        <f>'Gastos - Entidades y Sectores'!F110</f>
        <v>44376220.980000004</v>
      </c>
      <c r="E93" s="186">
        <f>'Gastos - Entidades y Sectores'!G110</f>
        <v>13588533229.908001</v>
      </c>
      <c r="F93" s="219">
        <f>'Gastos - Entidades y Sectores'!H110</f>
        <v>58418205642.888008</v>
      </c>
      <c r="G93" s="250">
        <v>46252000000</v>
      </c>
      <c r="H93" s="251"/>
      <c r="I93" s="251">
        <v>13103000000</v>
      </c>
      <c r="J93" s="252">
        <v>59355000000</v>
      </c>
      <c r="K93" s="185">
        <v>46252000000</v>
      </c>
      <c r="L93" s="186">
        <v>0</v>
      </c>
      <c r="M93" s="186">
        <v>13103000000</v>
      </c>
      <c r="N93" s="189">
        <f t="shared" si="20"/>
        <v>59355000000</v>
      </c>
      <c r="O93" s="185">
        <f t="shared" si="12"/>
        <v>1466703808</v>
      </c>
      <c r="P93" s="186">
        <f t="shared" si="13"/>
        <v>-44376220.980000004</v>
      </c>
      <c r="Q93" s="186">
        <f t="shared" si="14"/>
        <v>-485533229.90800095</v>
      </c>
      <c r="R93" s="219">
        <f t="shared" si="15"/>
        <v>936794357.11199188</v>
      </c>
      <c r="S93" s="224">
        <f t="shared" si="16"/>
        <v>3.2749673055908035E-2</v>
      </c>
      <c r="T93" s="225">
        <f t="shared" si="17"/>
        <v>-1</v>
      </c>
      <c r="U93" s="225">
        <f t="shared" si="18"/>
        <v>-3.5731099280042589E-2</v>
      </c>
      <c r="V93" s="231">
        <f t="shared" si="19"/>
        <v>1.6036000195532196E-2</v>
      </c>
    </row>
    <row r="94" spans="1:22" x14ac:dyDescent="0.3">
      <c r="A94" s="163" t="s">
        <v>231</v>
      </c>
      <c r="B94" s="167" t="s">
        <v>232</v>
      </c>
      <c r="C94" s="185">
        <f>'Gastos - Entidades y Sectores'!E112</f>
        <v>6571014450000.001</v>
      </c>
      <c r="D94" s="186">
        <f>'Gastos - Entidades y Sectores'!F112</f>
        <v>327449014415.79602</v>
      </c>
      <c r="E94" s="186">
        <f>'Gastos - Entidades y Sectores'!G112</f>
        <v>793785556200</v>
      </c>
      <c r="F94" s="219">
        <f>'Gastos - Entidades y Sectores'!H112</f>
        <v>7692249020615.7969</v>
      </c>
      <c r="G94" s="250">
        <v>8048691500000</v>
      </c>
      <c r="H94" s="251">
        <v>17695578136</v>
      </c>
      <c r="I94" s="251">
        <v>905643367971</v>
      </c>
      <c r="J94" s="252">
        <v>8972030446107</v>
      </c>
      <c r="K94" s="185">
        <v>8048691500000</v>
      </c>
      <c r="L94" s="186">
        <v>17695578136</v>
      </c>
      <c r="M94" s="186">
        <v>1148691817886</v>
      </c>
      <c r="N94" s="189">
        <f t="shared" si="20"/>
        <v>9215078896022</v>
      </c>
      <c r="O94" s="185">
        <f t="shared" si="12"/>
        <v>1477677049999.999</v>
      </c>
      <c r="P94" s="186">
        <f t="shared" si="13"/>
        <v>-309753436279.79602</v>
      </c>
      <c r="Q94" s="186">
        <f t="shared" si="14"/>
        <v>354906261686</v>
      </c>
      <c r="R94" s="219">
        <f t="shared" si="15"/>
        <v>1522829875406.2031</v>
      </c>
      <c r="S94" s="224">
        <f t="shared" si="16"/>
        <v>0.22487807038683338</v>
      </c>
      <c r="T94" s="225">
        <f t="shared" si="17"/>
        <v>-0.94595928722652955</v>
      </c>
      <c r="U94" s="225">
        <f t="shared" si="18"/>
        <v>0.4471059707674736</v>
      </c>
      <c r="V94" s="231">
        <f t="shared" si="19"/>
        <v>0.19796939377871237</v>
      </c>
    </row>
    <row r="95" spans="1:22" x14ac:dyDescent="0.3">
      <c r="A95" s="163" t="s">
        <v>235</v>
      </c>
      <c r="B95" s="167" t="s">
        <v>236</v>
      </c>
      <c r="C95" s="185">
        <f>'Gastos - Entidades y Sectores'!E114</f>
        <v>2273802470312.1001</v>
      </c>
      <c r="D95" s="186">
        <f>'Gastos - Entidades y Sectores'!F114</f>
        <v>1387505734.5240002</v>
      </c>
      <c r="E95" s="186">
        <f>'Gastos - Entidades y Sectores'!G114</f>
        <v>108709942674.06001</v>
      </c>
      <c r="F95" s="219">
        <f>'Gastos - Entidades y Sectores'!H114</f>
        <v>2383899918720.6841</v>
      </c>
      <c r="G95" s="250">
        <v>1136813322433</v>
      </c>
      <c r="H95" s="251"/>
      <c r="I95" s="251">
        <v>174199572685</v>
      </c>
      <c r="J95" s="252">
        <v>1311012895118</v>
      </c>
      <c r="K95" s="185">
        <v>1028930729617</v>
      </c>
      <c r="L95" s="186">
        <v>0</v>
      </c>
      <c r="M95" s="186">
        <v>174199572685</v>
      </c>
      <c r="N95" s="189">
        <f t="shared" si="20"/>
        <v>1203130302302</v>
      </c>
      <c r="O95" s="185">
        <f t="shared" si="12"/>
        <v>-1244871740695.1001</v>
      </c>
      <c r="P95" s="186">
        <f t="shared" si="13"/>
        <v>-1387505734.5240002</v>
      </c>
      <c r="Q95" s="186">
        <f t="shared" si="14"/>
        <v>65489630010.939987</v>
      </c>
      <c r="R95" s="219">
        <f t="shared" si="15"/>
        <v>-1180769616418.6841</v>
      </c>
      <c r="S95" s="224">
        <f t="shared" si="16"/>
        <v>-0.54748455811301411</v>
      </c>
      <c r="T95" s="225">
        <f t="shared" si="17"/>
        <v>-1</v>
      </c>
      <c r="U95" s="225">
        <f t="shared" si="18"/>
        <v>0.60242539366702186</v>
      </c>
      <c r="V95" s="231">
        <f t="shared" si="19"/>
        <v>-0.49531006194771054</v>
      </c>
    </row>
    <row r="96" spans="1:22" x14ac:dyDescent="0.3">
      <c r="A96" s="163" t="s">
        <v>237</v>
      </c>
      <c r="B96" s="167" t="s">
        <v>238</v>
      </c>
      <c r="C96" s="185">
        <f>'Gastos - Entidades y Sectores'!E115</f>
        <v>69427598160.64801</v>
      </c>
      <c r="D96" s="186">
        <f>'Gastos - Entidades y Sectores'!F115</f>
        <v>0</v>
      </c>
      <c r="E96" s="186">
        <f>'Gastos - Entidades y Sectores'!G115</f>
        <v>104628949744.95601</v>
      </c>
      <c r="F96" s="219">
        <f>'Gastos - Entidades y Sectores'!H115</f>
        <v>174056547905.604</v>
      </c>
      <c r="G96" s="250">
        <v>80764416835</v>
      </c>
      <c r="H96" s="251"/>
      <c r="I96" s="251">
        <v>135518132970</v>
      </c>
      <c r="J96" s="252">
        <v>216282549805</v>
      </c>
      <c r="K96" s="185">
        <v>80764416835</v>
      </c>
      <c r="L96" s="186">
        <v>0</v>
      </c>
      <c r="M96" s="186">
        <v>135518132970</v>
      </c>
      <c r="N96" s="189">
        <f t="shared" si="20"/>
        <v>216282549805</v>
      </c>
      <c r="O96" s="185">
        <f t="shared" si="12"/>
        <v>11336818674.35199</v>
      </c>
      <c r="P96" s="186">
        <f t="shared" si="13"/>
        <v>0</v>
      </c>
      <c r="Q96" s="186">
        <f t="shared" si="14"/>
        <v>30889183225.043991</v>
      </c>
      <c r="R96" s="219">
        <f t="shared" si="15"/>
        <v>42226001899.395996</v>
      </c>
      <c r="S96" s="224">
        <f t="shared" si="16"/>
        <v>0.16328980080975586</v>
      </c>
      <c r="T96" s="225" t="e">
        <f t="shared" si="17"/>
        <v>#DIV/0!</v>
      </c>
      <c r="U96" s="225">
        <f t="shared" si="18"/>
        <v>0.29522597044450505</v>
      </c>
      <c r="V96" s="231">
        <f t="shared" si="19"/>
        <v>0.24259932997347744</v>
      </c>
    </row>
    <row r="97" spans="1:22" ht="29.4" x14ac:dyDescent="0.3">
      <c r="A97" s="163" t="s">
        <v>239</v>
      </c>
      <c r="B97" s="167" t="s">
        <v>240</v>
      </c>
      <c r="C97" s="185">
        <f>'Gastos - Entidades y Sectores'!E116</f>
        <v>19193955137.448002</v>
      </c>
      <c r="D97" s="186">
        <f>'Gastos - Entidades y Sectores'!F116</f>
        <v>0</v>
      </c>
      <c r="E97" s="186">
        <f>'Gastos - Entidades y Sectores'!G116</f>
        <v>0</v>
      </c>
      <c r="F97" s="219">
        <f>'Gastos - Entidades y Sectores'!H116</f>
        <v>19193955137.448002</v>
      </c>
      <c r="G97" s="250">
        <v>15349613200</v>
      </c>
      <c r="H97" s="251"/>
      <c r="I97" s="251"/>
      <c r="J97" s="252">
        <v>15349613200</v>
      </c>
      <c r="K97" s="185">
        <v>15349613200</v>
      </c>
      <c r="L97" s="186">
        <v>0</v>
      </c>
      <c r="M97" s="186">
        <v>0</v>
      </c>
      <c r="N97" s="189">
        <f t="shared" si="20"/>
        <v>15349613200</v>
      </c>
      <c r="O97" s="185">
        <f t="shared" si="12"/>
        <v>-3844341937.4480019</v>
      </c>
      <c r="P97" s="186">
        <f t="shared" si="13"/>
        <v>0</v>
      </c>
      <c r="Q97" s="186">
        <f t="shared" si="14"/>
        <v>0</v>
      </c>
      <c r="R97" s="219">
        <f t="shared" si="15"/>
        <v>-3844341937.4480019</v>
      </c>
      <c r="S97" s="224">
        <f t="shared" si="16"/>
        <v>-0.20028920094470637</v>
      </c>
      <c r="T97" s="225" t="e">
        <f t="shared" si="17"/>
        <v>#DIV/0!</v>
      </c>
      <c r="U97" s="225" t="e">
        <f t="shared" si="18"/>
        <v>#DIV/0!</v>
      </c>
      <c r="V97" s="231">
        <f t="shared" si="19"/>
        <v>-0.20028920094470637</v>
      </c>
    </row>
    <row r="98" spans="1:22" x14ac:dyDescent="0.3">
      <c r="A98" s="163" t="s">
        <v>241</v>
      </c>
      <c r="B98" s="167" t="s">
        <v>242</v>
      </c>
      <c r="C98" s="185">
        <f>'Gastos - Entidades y Sectores'!E117</f>
        <v>0</v>
      </c>
      <c r="D98" s="186">
        <f>'Gastos - Entidades y Sectores'!F117</f>
        <v>0</v>
      </c>
      <c r="E98" s="186">
        <f>'Gastos - Entidades y Sectores'!G117</f>
        <v>0</v>
      </c>
      <c r="F98" s="219">
        <f>'Gastos - Entidades y Sectores'!H117</f>
        <v>0</v>
      </c>
      <c r="G98" s="250">
        <v>116416719779</v>
      </c>
      <c r="H98" s="251"/>
      <c r="I98" s="251">
        <v>690706153</v>
      </c>
      <c r="J98" s="252">
        <v>117107425932</v>
      </c>
      <c r="K98" s="185">
        <v>224299312595</v>
      </c>
      <c r="L98" s="186">
        <v>0</v>
      </c>
      <c r="M98" s="186">
        <v>690706153</v>
      </c>
      <c r="N98" s="189">
        <f t="shared" si="20"/>
        <v>224990018748</v>
      </c>
      <c r="O98" s="185">
        <f t="shared" si="12"/>
        <v>224299312595</v>
      </c>
      <c r="P98" s="186">
        <f t="shared" si="13"/>
        <v>0</v>
      </c>
      <c r="Q98" s="186">
        <f t="shared" si="14"/>
        <v>690706153</v>
      </c>
      <c r="R98" s="219">
        <f t="shared" si="15"/>
        <v>224990018748</v>
      </c>
      <c r="S98" s="224" t="e">
        <f t="shared" si="16"/>
        <v>#DIV/0!</v>
      </c>
      <c r="T98" s="225" t="e">
        <f t="shared" si="17"/>
        <v>#DIV/0!</v>
      </c>
      <c r="U98" s="225" t="e">
        <f t="shared" si="18"/>
        <v>#DIV/0!</v>
      </c>
      <c r="V98" s="231" t="e">
        <f t="shared" si="19"/>
        <v>#DIV/0!</v>
      </c>
    </row>
    <row r="99" spans="1:22" x14ac:dyDescent="0.3">
      <c r="A99" s="163" t="s">
        <v>245</v>
      </c>
      <c r="B99" s="167" t="s">
        <v>246</v>
      </c>
      <c r="C99" s="185">
        <f>'Gastos - Entidades y Sectores'!E119</f>
        <v>5071629435600</v>
      </c>
      <c r="D99" s="186">
        <f>'Gastos - Entidades y Sectores'!F119</f>
        <v>650715604796.71204</v>
      </c>
      <c r="E99" s="186">
        <f>'Gastos - Entidades y Sectores'!G119</f>
        <v>156742054560</v>
      </c>
      <c r="F99" s="219">
        <f>'Gastos - Entidades y Sectores'!H119</f>
        <v>5879087094956.7129</v>
      </c>
      <c r="G99" s="250">
        <v>5696420000000</v>
      </c>
      <c r="H99" s="251">
        <v>173977914661</v>
      </c>
      <c r="I99" s="251">
        <v>151786000000</v>
      </c>
      <c r="J99" s="252">
        <v>6022183914661</v>
      </c>
      <c r="K99" s="185">
        <v>5696420000000</v>
      </c>
      <c r="L99" s="186">
        <v>173977914661</v>
      </c>
      <c r="M99" s="186">
        <v>151786000000</v>
      </c>
      <c r="N99" s="189">
        <f t="shared" si="20"/>
        <v>6022183914661</v>
      </c>
      <c r="O99" s="185">
        <f t="shared" si="12"/>
        <v>624790564400</v>
      </c>
      <c r="P99" s="186">
        <f t="shared" si="13"/>
        <v>-476737690135.71204</v>
      </c>
      <c r="Q99" s="186">
        <f t="shared" si="14"/>
        <v>-4956054560</v>
      </c>
      <c r="R99" s="219">
        <f t="shared" si="15"/>
        <v>143096819704.28711</v>
      </c>
      <c r="S99" s="224">
        <f t="shared" si="16"/>
        <v>0.1231932601412713</v>
      </c>
      <c r="T99" s="225">
        <f t="shared" si="17"/>
        <v>-0.7326360189020642</v>
      </c>
      <c r="U99" s="225">
        <f t="shared" si="18"/>
        <v>-3.1619175682700118E-2</v>
      </c>
      <c r="V99" s="231">
        <f t="shared" si="19"/>
        <v>2.4339972753089523E-2</v>
      </c>
    </row>
    <row r="100" spans="1:22" x14ac:dyDescent="0.3">
      <c r="A100" s="163" t="s">
        <v>247</v>
      </c>
      <c r="B100" s="167" t="s">
        <v>248</v>
      </c>
      <c r="C100" s="185">
        <f>'Gastos - Entidades y Sectores'!E120</f>
        <v>303012964800</v>
      </c>
      <c r="D100" s="186">
        <f>'Gastos - Entidades y Sectores'!F120</f>
        <v>270186118.02000004</v>
      </c>
      <c r="E100" s="186">
        <f>'Gastos - Entidades y Sectores'!G120</f>
        <v>80359787450.124008</v>
      </c>
      <c r="F100" s="219">
        <f>'Gastos - Entidades y Sectores'!H120</f>
        <v>383642938368.14404</v>
      </c>
      <c r="G100" s="250">
        <v>334098700000</v>
      </c>
      <c r="H100" s="251"/>
      <c r="I100" s="251">
        <v>96593275679</v>
      </c>
      <c r="J100" s="252">
        <v>430691975679</v>
      </c>
      <c r="K100" s="185">
        <v>334098700000</v>
      </c>
      <c r="L100" s="186">
        <v>0</v>
      </c>
      <c r="M100" s="186">
        <v>96593275679</v>
      </c>
      <c r="N100" s="189">
        <f t="shared" si="20"/>
        <v>430691975679</v>
      </c>
      <c r="O100" s="185">
        <f t="shared" si="12"/>
        <v>31085735200</v>
      </c>
      <c r="P100" s="186">
        <f t="shared" si="13"/>
        <v>-270186118.02000004</v>
      </c>
      <c r="Q100" s="186">
        <f t="shared" si="14"/>
        <v>16233488228.875992</v>
      </c>
      <c r="R100" s="219">
        <f t="shared" si="15"/>
        <v>47049037310.855957</v>
      </c>
      <c r="S100" s="224">
        <f t="shared" si="16"/>
        <v>0.10258879589696024</v>
      </c>
      <c r="T100" s="225">
        <f t="shared" si="17"/>
        <v>-1</v>
      </c>
      <c r="U100" s="225">
        <f t="shared" si="18"/>
        <v>0.20201009415251936</v>
      </c>
      <c r="V100" s="231">
        <f t="shared" si="19"/>
        <v>0.12263756896186551</v>
      </c>
    </row>
    <row r="101" spans="1:22" ht="29.4" x14ac:dyDescent="0.3">
      <c r="A101" s="163" t="s">
        <v>249</v>
      </c>
      <c r="B101" s="167" t="s">
        <v>250</v>
      </c>
      <c r="C101" s="185">
        <f>'Gastos - Entidades y Sectores'!E121</f>
        <v>18676912800</v>
      </c>
      <c r="D101" s="186">
        <f>'Gastos - Entidades y Sectores'!F121</f>
        <v>0</v>
      </c>
      <c r="E101" s="186">
        <f>'Gastos - Entidades y Sectores'!G121</f>
        <v>24241463493.156002</v>
      </c>
      <c r="F101" s="219">
        <f>'Gastos - Entidades y Sectores'!H121</f>
        <v>42918376293.156006</v>
      </c>
      <c r="G101" s="250">
        <v>18582263000</v>
      </c>
      <c r="H101" s="251"/>
      <c r="I101" s="251">
        <v>12707555684</v>
      </c>
      <c r="J101" s="252">
        <v>31289818684</v>
      </c>
      <c r="K101" s="185">
        <v>18870249000</v>
      </c>
      <c r="L101" s="186">
        <v>0</v>
      </c>
      <c r="M101" s="186">
        <v>21556842476</v>
      </c>
      <c r="N101" s="189">
        <f t="shared" si="20"/>
        <v>40427091476</v>
      </c>
      <c r="O101" s="185">
        <f t="shared" si="12"/>
        <v>193336200</v>
      </c>
      <c r="P101" s="186">
        <f t="shared" si="13"/>
        <v>0</v>
      </c>
      <c r="Q101" s="186">
        <f t="shared" si="14"/>
        <v>-2684621017.156002</v>
      </c>
      <c r="R101" s="219">
        <f t="shared" si="15"/>
        <v>-2491284817.1560059</v>
      </c>
      <c r="S101" s="224">
        <f t="shared" si="16"/>
        <v>1.0351614427412281E-2</v>
      </c>
      <c r="T101" s="225" t="e">
        <f t="shared" si="17"/>
        <v>#DIV/0!</v>
      </c>
      <c r="U101" s="225">
        <f t="shared" si="18"/>
        <v>-0.11074500588274883</v>
      </c>
      <c r="V101" s="231">
        <f t="shared" si="19"/>
        <v>-5.8047042603363352E-2</v>
      </c>
    </row>
    <row r="102" spans="1:22" x14ac:dyDescent="0.3">
      <c r="A102" s="163" t="s">
        <v>252</v>
      </c>
      <c r="B102" s="167" t="s">
        <v>253</v>
      </c>
      <c r="C102" s="185">
        <f>'Gastos - Entidades y Sectores'!E123</f>
        <v>301325655262.63202</v>
      </c>
      <c r="D102" s="186">
        <f>'Gastos - Entidades y Sectores'!F123</f>
        <v>6056640855.7200003</v>
      </c>
      <c r="E102" s="186">
        <f>'Gastos - Entidades y Sectores'!G123</f>
        <v>378812385013.60803</v>
      </c>
      <c r="F102" s="219">
        <f>'Gastos - Entidades y Sectores'!H123</f>
        <v>686194681131.96008</v>
      </c>
      <c r="G102" s="250">
        <v>315421261000</v>
      </c>
      <c r="H102" s="251"/>
      <c r="I102" s="251">
        <v>1248384032374</v>
      </c>
      <c r="J102" s="252">
        <v>1563805293374</v>
      </c>
      <c r="K102" s="185">
        <v>315421261000</v>
      </c>
      <c r="L102" s="186">
        <v>0</v>
      </c>
      <c r="M102" s="186">
        <v>1242981081052</v>
      </c>
      <c r="N102" s="189">
        <f t="shared" si="20"/>
        <v>1558402342052</v>
      </c>
      <c r="O102" s="185">
        <f t="shared" si="12"/>
        <v>14095605737.367981</v>
      </c>
      <c r="P102" s="186">
        <f t="shared" si="13"/>
        <v>-6056640855.7200003</v>
      </c>
      <c r="Q102" s="186">
        <f t="shared" si="14"/>
        <v>864168696038.39197</v>
      </c>
      <c r="R102" s="219">
        <f t="shared" si="15"/>
        <v>872207660920.03992</v>
      </c>
      <c r="S102" s="224">
        <f t="shared" si="16"/>
        <v>4.677864460323633E-2</v>
      </c>
      <c r="T102" s="225">
        <f t="shared" si="17"/>
        <v>-1</v>
      </c>
      <c r="U102" s="225">
        <f t="shared" si="18"/>
        <v>2.2812577682943194</v>
      </c>
      <c r="V102" s="231">
        <f t="shared" si="19"/>
        <v>1.2710790172276316</v>
      </c>
    </row>
    <row r="103" spans="1:22" ht="29.4" x14ac:dyDescent="0.3">
      <c r="A103" s="163" t="s">
        <v>254</v>
      </c>
      <c r="B103" s="167" t="s">
        <v>255</v>
      </c>
      <c r="C103" s="185">
        <f>'Gastos - Entidades y Sectores'!E124</f>
        <v>60007584000.000008</v>
      </c>
      <c r="D103" s="186">
        <f>'Gastos - Entidades y Sectores'!F124</f>
        <v>143869666.66800001</v>
      </c>
      <c r="E103" s="186">
        <f>'Gastos - Entidades y Sectores'!G124</f>
        <v>76959873501.419998</v>
      </c>
      <c r="F103" s="219">
        <f>'Gastos - Entidades y Sectores'!H124</f>
        <v>137111327168.08801</v>
      </c>
      <c r="G103" s="250">
        <v>61520291000</v>
      </c>
      <c r="H103" s="251"/>
      <c r="I103" s="251">
        <v>36160985482</v>
      </c>
      <c r="J103" s="252">
        <v>97681276482</v>
      </c>
      <c r="K103" s="185">
        <v>61520291000</v>
      </c>
      <c r="L103" s="186">
        <v>0</v>
      </c>
      <c r="M103" s="186">
        <v>36160985482</v>
      </c>
      <c r="N103" s="189">
        <f t="shared" si="20"/>
        <v>97681276482</v>
      </c>
      <c r="O103" s="185">
        <f t="shared" si="12"/>
        <v>1512706999.9999924</v>
      </c>
      <c r="P103" s="186">
        <f t="shared" si="13"/>
        <v>-143869666.66800001</v>
      </c>
      <c r="Q103" s="186">
        <f t="shared" si="14"/>
        <v>-40798888019.419998</v>
      </c>
      <c r="R103" s="219">
        <f t="shared" si="15"/>
        <v>-39430050686.088013</v>
      </c>
      <c r="S103" s="224">
        <f t="shared" si="16"/>
        <v>2.5208596966676655E-2</v>
      </c>
      <c r="T103" s="225">
        <f t="shared" si="17"/>
        <v>-1</v>
      </c>
      <c r="U103" s="225">
        <f t="shared" si="18"/>
        <v>-0.53013195270737046</v>
      </c>
      <c r="V103" s="231">
        <f t="shared" si="19"/>
        <v>-0.28757690192692675</v>
      </c>
    </row>
    <row r="104" spans="1:22" x14ac:dyDescent="0.3">
      <c r="A104" s="163" t="s">
        <v>256</v>
      </c>
      <c r="B104" s="167" t="s">
        <v>257</v>
      </c>
      <c r="C104" s="185">
        <f>'Gastos - Entidades y Sectores'!E125</f>
        <v>93886408980</v>
      </c>
      <c r="D104" s="186">
        <f>'Gastos - Entidades y Sectores'!F125</f>
        <v>0</v>
      </c>
      <c r="E104" s="186">
        <f>'Gastos - Entidades y Sectores'!G125</f>
        <v>1136489242380.4922</v>
      </c>
      <c r="F104" s="219">
        <f>'Gastos - Entidades y Sectores'!H125</f>
        <v>1230375651360.4922</v>
      </c>
      <c r="G104" s="250">
        <v>94262862000</v>
      </c>
      <c r="H104" s="251"/>
      <c r="I104" s="251">
        <v>179088697454</v>
      </c>
      <c r="J104" s="252">
        <v>273351559454</v>
      </c>
      <c r="K104" s="185">
        <v>94262862000</v>
      </c>
      <c r="L104" s="186">
        <v>0</v>
      </c>
      <c r="M104" s="186">
        <v>179088697454</v>
      </c>
      <c r="N104" s="189">
        <f t="shared" si="20"/>
        <v>273351559454</v>
      </c>
      <c r="O104" s="185">
        <f t="shared" si="12"/>
        <v>376453020</v>
      </c>
      <c r="P104" s="186">
        <f t="shared" si="13"/>
        <v>0</v>
      </c>
      <c r="Q104" s="186">
        <f t="shared" si="14"/>
        <v>-957400544926.49219</v>
      </c>
      <c r="R104" s="219">
        <f t="shared" si="15"/>
        <v>-957024091906.49219</v>
      </c>
      <c r="S104" s="224">
        <f t="shared" si="16"/>
        <v>4.0096647010985365E-3</v>
      </c>
      <c r="T104" s="225" t="e">
        <f t="shared" si="17"/>
        <v>#DIV/0!</v>
      </c>
      <c r="U104" s="225">
        <f t="shared" si="18"/>
        <v>-0.84241936414736274</v>
      </c>
      <c r="V104" s="231">
        <f t="shared" si="19"/>
        <v>-0.7778308119542674</v>
      </c>
    </row>
    <row r="105" spans="1:22" ht="29.4" x14ac:dyDescent="0.3">
      <c r="A105" s="163" t="s">
        <v>258</v>
      </c>
      <c r="B105" s="167" t="s">
        <v>259</v>
      </c>
      <c r="C105" s="185">
        <f>'Gastos - Entidades y Sectores'!E126</f>
        <v>3604036800.0000005</v>
      </c>
      <c r="D105" s="186">
        <f>'Gastos - Entidades y Sectores'!F126</f>
        <v>1549099902.1680002</v>
      </c>
      <c r="E105" s="186">
        <f>'Gastos - Entidades y Sectores'!G126</f>
        <v>0</v>
      </c>
      <c r="F105" s="219">
        <f>'Gastos - Entidades y Sectores'!H126</f>
        <v>5153136702.1680002</v>
      </c>
      <c r="G105" s="250">
        <v>3722668000</v>
      </c>
      <c r="H105" s="251"/>
      <c r="I105" s="251"/>
      <c r="J105" s="252">
        <v>3722668000</v>
      </c>
      <c r="K105" s="185">
        <v>3722668000</v>
      </c>
      <c r="L105" s="186">
        <v>0</v>
      </c>
      <c r="M105" s="186">
        <v>3555502554</v>
      </c>
      <c r="N105" s="189">
        <f t="shared" si="20"/>
        <v>7278170554</v>
      </c>
      <c r="O105" s="185">
        <f t="shared" si="12"/>
        <v>118631199.99999952</v>
      </c>
      <c r="P105" s="186">
        <f t="shared" si="13"/>
        <v>-1549099902.1680002</v>
      </c>
      <c r="Q105" s="186">
        <f t="shared" si="14"/>
        <v>3555502554</v>
      </c>
      <c r="R105" s="219">
        <f t="shared" si="15"/>
        <v>2125033851.8319998</v>
      </c>
      <c r="S105" s="224">
        <f t="shared" si="16"/>
        <v>3.291620107763582E-2</v>
      </c>
      <c r="T105" s="225">
        <f t="shared" si="17"/>
        <v>-1</v>
      </c>
      <c r="U105" s="225" t="e">
        <f t="shared" si="18"/>
        <v>#DIV/0!</v>
      </c>
      <c r="V105" s="231">
        <f t="shared" si="19"/>
        <v>0.41237676674441159</v>
      </c>
    </row>
    <row r="106" spans="1:22" x14ac:dyDescent="0.3">
      <c r="A106" s="163" t="s">
        <v>260</v>
      </c>
      <c r="B106" s="167" t="s">
        <v>261</v>
      </c>
      <c r="C106" s="185">
        <f>'Gastos - Entidades y Sectores'!E127</f>
        <v>6043128000</v>
      </c>
      <c r="D106" s="186">
        <f>'Gastos - Entidades y Sectores'!F127</f>
        <v>237635367.06000003</v>
      </c>
      <c r="E106" s="186">
        <f>'Gastos - Entidades y Sectores'!G127</f>
        <v>0</v>
      </c>
      <c r="F106" s="219">
        <f>'Gastos - Entidades y Sectores'!H127</f>
        <v>6280763367.0600004</v>
      </c>
      <c r="G106" s="250">
        <v>6312398800</v>
      </c>
      <c r="H106" s="251"/>
      <c r="I106" s="251"/>
      <c r="J106" s="252">
        <v>6312398800</v>
      </c>
      <c r="K106" s="185">
        <v>6312398800</v>
      </c>
      <c r="L106" s="186">
        <v>0</v>
      </c>
      <c r="M106" s="186">
        <v>0</v>
      </c>
      <c r="N106" s="189">
        <f t="shared" si="20"/>
        <v>6312398800</v>
      </c>
      <c r="O106" s="185">
        <f t="shared" si="12"/>
        <v>269270800</v>
      </c>
      <c r="P106" s="186">
        <f t="shared" si="13"/>
        <v>-237635367.06000003</v>
      </c>
      <c r="Q106" s="186">
        <f t="shared" si="14"/>
        <v>0</v>
      </c>
      <c r="R106" s="219">
        <f t="shared" si="15"/>
        <v>31635432.93999958</v>
      </c>
      <c r="S106" s="224">
        <f t="shared" si="16"/>
        <v>4.4558182451207351E-2</v>
      </c>
      <c r="T106" s="225">
        <f t="shared" si="17"/>
        <v>-1</v>
      </c>
      <c r="U106" s="225" t="e">
        <f t="shared" si="18"/>
        <v>#DIV/0!</v>
      </c>
      <c r="V106" s="231">
        <f t="shared" si="19"/>
        <v>5.0368770627331472E-3</v>
      </c>
    </row>
    <row r="107" spans="1:22" ht="29.4" x14ac:dyDescent="0.3">
      <c r="A107" s="163" t="s">
        <v>262</v>
      </c>
      <c r="B107" s="167" t="s">
        <v>263</v>
      </c>
      <c r="C107" s="185">
        <f>'Gastos - Entidades y Sectores'!E128</f>
        <v>4351729200</v>
      </c>
      <c r="D107" s="186">
        <f>'Gastos - Entidades y Sectores'!F128</f>
        <v>1322356242.48</v>
      </c>
      <c r="E107" s="186">
        <f>'Gastos - Entidades y Sectores'!G128</f>
        <v>0</v>
      </c>
      <c r="F107" s="219">
        <f>'Gastos - Entidades y Sectores'!H128</f>
        <v>5674085442.4800005</v>
      </c>
      <c r="G107" s="250">
        <v>4562801000</v>
      </c>
      <c r="H107" s="251"/>
      <c r="I107" s="251"/>
      <c r="J107" s="252">
        <v>4562801000</v>
      </c>
      <c r="K107" s="185">
        <v>4562801000</v>
      </c>
      <c r="L107" s="186">
        <v>0</v>
      </c>
      <c r="M107" s="186">
        <v>0</v>
      </c>
      <c r="N107" s="189">
        <f t="shared" si="20"/>
        <v>4562801000</v>
      </c>
      <c r="O107" s="185">
        <f t="shared" si="12"/>
        <v>211071800</v>
      </c>
      <c r="P107" s="186">
        <f t="shared" si="13"/>
        <v>-1322356242.48</v>
      </c>
      <c r="Q107" s="186">
        <f t="shared" si="14"/>
        <v>0</v>
      </c>
      <c r="R107" s="219">
        <f t="shared" si="15"/>
        <v>-1111284442.4800005</v>
      </c>
      <c r="S107" s="224">
        <f t="shared" si="16"/>
        <v>4.8502972105892939E-2</v>
      </c>
      <c r="T107" s="225">
        <f t="shared" si="17"/>
        <v>-1</v>
      </c>
      <c r="U107" s="225" t="e">
        <f t="shared" si="18"/>
        <v>#DIV/0!</v>
      </c>
      <c r="V107" s="231">
        <f t="shared" si="19"/>
        <v>-0.19585260986029251</v>
      </c>
    </row>
    <row r="108" spans="1:22" x14ac:dyDescent="0.3">
      <c r="A108" s="163" t="s">
        <v>264</v>
      </c>
      <c r="B108" s="167" t="s">
        <v>265</v>
      </c>
      <c r="C108" s="185">
        <f>'Gastos - Entidades y Sectores'!E129</f>
        <v>4547088000</v>
      </c>
      <c r="D108" s="186">
        <f>'Gastos - Entidades y Sectores'!F129</f>
        <v>309806488.99200004</v>
      </c>
      <c r="E108" s="186">
        <f>'Gastos - Entidades y Sectores'!G129</f>
        <v>0</v>
      </c>
      <c r="F108" s="219">
        <f>'Gastos - Entidades y Sectores'!H129</f>
        <v>4856894488.9920006</v>
      </c>
      <c r="G108" s="250">
        <v>4770067000</v>
      </c>
      <c r="H108" s="251"/>
      <c r="I108" s="251"/>
      <c r="J108" s="252">
        <v>4770067000</v>
      </c>
      <c r="K108" s="185">
        <v>4770067000</v>
      </c>
      <c r="L108" s="186">
        <v>0</v>
      </c>
      <c r="M108" s="186">
        <v>0</v>
      </c>
      <c r="N108" s="189">
        <f t="shared" si="20"/>
        <v>4770067000</v>
      </c>
      <c r="O108" s="185">
        <f t="shared" si="12"/>
        <v>222979000</v>
      </c>
      <c r="P108" s="186">
        <f t="shared" si="13"/>
        <v>-309806488.99200004</v>
      </c>
      <c r="Q108" s="186">
        <f t="shared" si="14"/>
        <v>0</v>
      </c>
      <c r="R108" s="219">
        <f t="shared" si="15"/>
        <v>-86827488.99200058</v>
      </c>
      <c r="S108" s="224">
        <f t="shared" si="16"/>
        <v>4.9037757791360104E-2</v>
      </c>
      <c r="T108" s="225">
        <f t="shared" si="17"/>
        <v>-1</v>
      </c>
      <c r="U108" s="225" t="e">
        <f t="shared" si="18"/>
        <v>#DIV/0!</v>
      </c>
      <c r="V108" s="231">
        <f t="shared" si="19"/>
        <v>-1.7877161875513692E-2</v>
      </c>
    </row>
    <row r="109" spans="1:22" ht="29.4" x14ac:dyDescent="0.3">
      <c r="A109" s="163" t="s">
        <v>266</v>
      </c>
      <c r="B109" s="167" t="s">
        <v>267</v>
      </c>
      <c r="C109" s="185">
        <f>'Gastos - Entidades y Sectores'!E130</f>
        <v>2437562400</v>
      </c>
      <c r="D109" s="186">
        <f>'Gastos - Entidades y Sectores'!F130</f>
        <v>0</v>
      </c>
      <c r="E109" s="186">
        <f>'Gastos - Entidades y Sectores'!G130</f>
        <v>4084959449.8440003</v>
      </c>
      <c r="F109" s="219">
        <f>'Gastos - Entidades y Sectores'!H130</f>
        <v>6522521849.8440008</v>
      </c>
      <c r="G109" s="250">
        <v>2557225000</v>
      </c>
      <c r="H109" s="251"/>
      <c r="I109" s="251"/>
      <c r="J109" s="252">
        <v>2557225000</v>
      </c>
      <c r="K109" s="185">
        <v>2557225000</v>
      </c>
      <c r="L109" s="186">
        <v>0</v>
      </c>
      <c r="M109" s="186">
        <v>0</v>
      </c>
      <c r="N109" s="189">
        <f t="shared" si="20"/>
        <v>2557225000</v>
      </c>
      <c r="O109" s="185">
        <f t="shared" si="12"/>
        <v>119662600</v>
      </c>
      <c r="P109" s="186">
        <f t="shared" si="13"/>
        <v>0</v>
      </c>
      <c r="Q109" s="186">
        <f t="shared" si="14"/>
        <v>-4084959449.8440003</v>
      </c>
      <c r="R109" s="219">
        <f t="shared" si="15"/>
        <v>-3965296849.8440008</v>
      </c>
      <c r="S109" s="224">
        <f t="shared" si="16"/>
        <v>4.9091091985993929E-2</v>
      </c>
      <c r="T109" s="225" t="e">
        <f t="shared" si="17"/>
        <v>#DIV/0!</v>
      </c>
      <c r="U109" s="225">
        <f t="shared" si="18"/>
        <v>-1</v>
      </c>
      <c r="V109" s="231">
        <f t="shared" si="19"/>
        <v>-0.60793922061584804</v>
      </c>
    </row>
    <row r="110" spans="1:22" ht="29.4" x14ac:dyDescent="0.3">
      <c r="A110" s="163" t="s">
        <v>268</v>
      </c>
      <c r="B110" s="167" t="s">
        <v>269</v>
      </c>
      <c r="C110" s="185">
        <f>'Gastos - Entidades y Sectores'!E131</f>
        <v>1462477380</v>
      </c>
      <c r="D110" s="186">
        <f>'Gastos - Entidades y Sectores'!F131</f>
        <v>0</v>
      </c>
      <c r="E110" s="186">
        <f>'Gastos - Entidades y Sectores'!G131</f>
        <v>0</v>
      </c>
      <c r="F110" s="219">
        <f>'Gastos - Entidades y Sectores'!H131</f>
        <v>1462477380</v>
      </c>
      <c r="G110" s="250">
        <v>1535066000</v>
      </c>
      <c r="H110" s="251"/>
      <c r="I110" s="251"/>
      <c r="J110" s="252">
        <v>1535066000</v>
      </c>
      <c r="K110" s="185">
        <v>1535066000</v>
      </c>
      <c r="L110" s="186">
        <v>0</v>
      </c>
      <c r="M110" s="186">
        <v>0</v>
      </c>
      <c r="N110" s="189">
        <f t="shared" si="20"/>
        <v>1535066000</v>
      </c>
      <c r="O110" s="185">
        <f t="shared" si="12"/>
        <v>72588620</v>
      </c>
      <c r="P110" s="186">
        <f t="shared" si="13"/>
        <v>0</v>
      </c>
      <c r="Q110" s="186">
        <f t="shared" si="14"/>
        <v>0</v>
      </c>
      <c r="R110" s="219">
        <f t="shared" si="15"/>
        <v>72588620</v>
      </c>
      <c r="S110" s="224">
        <f t="shared" si="16"/>
        <v>4.9634012117165227E-2</v>
      </c>
      <c r="T110" s="225" t="e">
        <f t="shared" si="17"/>
        <v>#DIV/0!</v>
      </c>
      <c r="U110" s="225" t="e">
        <f t="shared" si="18"/>
        <v>#DIV/0!</v>
      </c>
      <c r="V110" s="231">
        <f t="shared" si="19"/>
        <v>4.9634012117165227E-2</v>
      </c>
    </row>
    <row r="111" spans="1:22" x14ac:dyDescent="0.3">
      <c r="A111" s="163" t="s">
        <v>270</v>
      </c>
      <c r="B111" s="167" t="s">
        <v>271</v>
      </c>
      <c r="C111" s="185">
        <f>'Gastos - Entidades y Sectores'!E132</f>
        <v>2532308688</v>
      </c>
      <c r="D111" s="186">
        <f>'Gastos - Entidades y Sectores'!F132</f>
        <v>5071509147.4320002</v>
      </c>
      <c r="E111" s="186">
        <f>'Gastos - Entidades y Sectores'!G132</f>
        <v>0</v>
      </c>
      <c r="F111" s="219">
        <f>'Gastos - Entidades y Sectores'!H132</f>
        <v>7603817835.4320002</v>
      </c>
      <c r="G111" s="250">
        <v>2651441000</v>
      </c>
      <c r="H111" s="251"/>
      <c r="I111" s="251"/>
      <c r="J111" s="252">
        <v>2651441000</v>
      </c>
      <c r="K111" s="185">
        <v>2651441000</v>
      </c>
      <c r="L111" s="186">
        <v>0</v>
      </c>
      <c r="M111" s="186">
        <v>0</v>
      </c>
      <c r="N111" s="189">
        <f t="shared" si="20"/>
        <v>2651441000</v>
      </c>
      <c r="O111" s="185">
        <f t="shared" si="12"/>
        <v>119132312</v>
      </c>
      <c r="P111" s="186">
        <f t="shared" si="13"/>
        <v>-5071509147.4320002</v>
      </c>
      <c r="Q111" s="186">
        <f t="shared" si="14"/>
        <v>0</v>
      </c>
      <c r="R111" s="219">
        <f t="shared" si="15"/>
        <v>-4952376835.4320002</v>
      </c>
      <c r="S111" s="224">
        <f t="shared" si="16"/>
        <v>4.7044940675889713E-2</v>
      </c>
      <c r="T111" s="225">
        <f t="shared" si="17"/>
        <v>-1</v>
      </c>
      <c r="U111" s="225" t="e">
        <f t="shared" si="18"/>
        <v>#DIV/0!</v>
      </c>
      <c r="V111" s="231">
        <f t="shared" si="19"/>
        <v>-0.65130135184921056</v>
      </c>
    </row>
    <row r="112" spans="1:22" x14ac:dyDescent="0.3">
      <c r="A112" s="163" t="s">
        <v>272</v>
      </c>
      <c r="B112" s="167" t="s">
        <v>273</v>
      </c>
      <c r="C112" s="185">
        <f>'Gastos - Entidades y Sectores'!E133</f>
        <v>3041875200</v>
      </c>
      <c r="D112" s="186">
        <f>'Gastos - Entidades y Sectores'!F133</f>
        <v>602707497.75600004</v>
      </c>
      <c r="E112" s="186">
        <f>'Gastos - Entidades y Sectores'!G133</f>
        <v>0</v>
      </c>
      <c r="F112" s="219">
        <f>'Gastos - Entidades y Sectores'!H133</f>
        <v>3644582697.756</v>
      </c>
      <c r="G112" s="250">
        <v>3183319000</v>
      </c>
      <c r="H112" s="251"/>
      <c r="I112" s="251"/>
      <c r="J112" s="252">
        <v>3183319000</v>
      </c>
      <c r="K112" s="185">
        <v>3183319000</v>
      </c>
      <c r="L112" s="186">
        <v>0</v>
      </c>
      <c r="M112" s="186">
        <v>0</v>
      </c>
      <c r="N112" s="189">
        <f t="shared" si="20"/>
        <v>3183319000</v>
      </c>
      <c r="O112" s="185">
        <f t="shared" si="12"/>
        <v>141443800</v>
      </c>
      <c r="P112" s="186">
        <f t="shared" si="13"/>
        <v>-602707497.75600004</v>
      </c>
      <c r="Q112" s="186">
        <f t="shared" si="14"/>
        <v>0</v>
      </c>
      <c r="R112" s="219">
        <f t="shared" si="15"/>
        <v>-461263697.75600004</v>
      </c>
      <c r="S112" s="224">
        <f t="shared" si="16"/>
        <v>4.6498883320393869E-2</v>
      </c>
      <c r="T112" s="225">
        <f t="shared" si="17"/>
        <v>-1</v>
      </c>
      <c r="U112" s="225" t="e">
        <f t="shared" si="18"/>
        <v>#DIV/0!</v>
      </c>
      <c r="V112" s="231">
        <f t="shared" si="19"/>
        <v>-0.12656145737617752</v>
      </c>
    </row>
    <row r="113" spans="1:22" x14ac:dyDescent="0.3">
      <c r="A113" s="163" t="s">
        <v>274</v>
      </c>
      <c r="B113" s="167" t="s">
        <v>275</v>
      </c>
      <c r="C113" s="185">
        <f>'Gastos - Entidades y Sectores'!E134</f>
        <v>3034686564</v>
      </c>
      <c r="D113" s="186">
        <f>'Gastos - Entidades y Sectores'!F134</f>
        <v>0</v>
      </c>
      <c r="E113" s="186">
        <f>'Gastos - Entidades y Sectores'!G134</f>
        <v>0</v>
      </c>
      <c r="F113" s="219">
        <f>'Gastos - Entidades y Sectores'!H134</f>
        <v>3034686564</v>
      </c>
      <c r="G113" s="250">
        <v>3178416000</v>
      </c>
      <c r="H113" s="251"/>
      <c r="I113" s="251"/>
      <c r="J113" s="252">
        <v>3178416000</v>
      </c>
      <c r="K113" s="185">
        <v>3178416000</v>
      </c>
      <c r="L113" s="186">
        <v>0</v>
      </c>
      <c r="M113" s="186">
        <v>0</v>
      </c>
      <c r="N113" s="189">
        <f t="shared" si="20"/>
        <v>3178416000</v>
      </c>
      <c r="O113" s="185">
        <f t="shared" si="12"/>
        <v>143729436</v>
      </c>
      <c r="P113" s="186">
        <f t="shared" si="13"/>
        <v>0</v>
      </c>
      <c r="Q113" s="186">
        <f t="shared" si="14"/>
        <v>0</v>
      </c>
      <c r="R113" s="219">
        <f t="shared" si="15"/>
        <v>143729436</v>
      </c>
      <c r="S113" s="224">
        <f t="shared" si="16"/>
        <v>4.7362201324195885E-2</v>
      </c>
      <c r="T113" s="225" t="e">
        <f t="shared" si="17"/>
        <v>#DIV/0!</v>
      </c>
      <c r="U113" s="225" t="e">
        <f t="shared" si="18"/>
        <v>#DIV/0!</v>
      </c>
      <c r="V113" s="231">
        <f t="shared" si="19"/>
        <v>4.7362201324195885E-2</v>
      </c>
    </row>
    <row r="114" spans="1:22" ht="29.4" x14ac:dyDescent="0.3">
      <c r="A114" s="163" t="s">
        <v>276</v>
      </c>
      <c r="B114" s="167" t="s">
        <v>277</v>
      </c>
      <c r="C114" s="185">
        <f>'Gastos - Entidades y Sectores'!E135</f>
        <v>4568163600</v>
      </c>
      <c r="D114" s="186">
        <f>'Gastos - Entidades y Sectores'!F135</f>
        <v>2892450384.0960002</v>
      </c>
      <c r="E114" s="186">
        <f>'Gastos - Entidades y Sectores'!G135</f>
        <v>0</v>
      </c>
      <c r="F114" s="219">
        <f>'Gastos - Entidades y Sectores'!H135</f>
        <v>7460613984.0960007</v>
      </c>
      <c r="G114" s="250">
        <v>4794182000</v>
      </c>
      <c r="H114" s="251"/>
      <c r="I114" s="251"/>
      <c r="J114" s="252">
        <v>4794182000</v>
      </c>
      <c r="K114" s="185">
        <v>4794182000</v>
      </c>
      <c r="L114" s="186">
        <v>0</v>
      </c>
      <c r="M114" s="186">
        <v>0</v>
      </c>
      <c r="N114" s="189">
        <f t="shared" si="20"/>
        <v>4794182000</v>
      </c>
      <c r="O114" s="185">
        <f t="shared" si="12"/>
        <v>226018400</v>
      </c>
      <c r="P114" s="186">
        <f t="shared" si="13"/>
        <v>-2892450384.0960002</v>
      </c>
      <c r="Q114" s="186">
        <f t="shared" si="14"/>
        <v>0</v>
      </c>
      <c r="R114" s="219">
        <f t="shared" si="15"/>
        <v>-2666431984.0960007</v>
      </c>
      <c r="S114" s="224">
        <f t="shared" si="16"/>
        <v>4.9476861993296373E-2</v>
      </c>
      <c r="T114" s="225">
        <f t="shared" si="17"/>
        <v>-1</v>
      </c>
      <c r="U114" s="225" t="e">
        <f t="shared" si="18"/>
        <v>#DIV/0!</v>
      </c>
      <c r="V114" s="231">
        <f t="shared" si="19"/>
        <v>-0.35740114550626911</v>
      </c>
    </row>
    <row r="115" spans="1:22" x14ac:dyDescent="0.3">
      <c r="A115" s="163" t="s">
        <v>278</v>
      </c>
      <c r="B115" s="167" t="s">
        <v>279</v>
      </c>
      <c r="C115" s="185">
        <f>'Gastos - Entidades y Sectores'!E136</f>
        <v>4380339600</v>
      </c>
      <c r="D115" s="186">
        <f>'Gastos - Entidades y Sectores'!F136</f>
        <v>0</v>
      </c>
      <c r="E115" s="186">
        <f>'Gastos - Entidades y Sectores'!G136</f>
        <v>2075448760.4760001</v>
      </c>
      <c r="F115" s="219">
        <f>'Gastos - Entidades y Sectores'!H136</f>
        <v>6455788360.4760008</v>
      </c>
      <c r="G115" s="250">
        <v>4577093000</v>
      </c>
      <c r="H115" s="251"/>
      <c r="I115" s="251"/>
      <c r="J115" s="252">
        <v>4577093000</v>
      </c>
      <c r="K115" s="185">
        <v>4577093000</v>
      </c>
      <c r="L115" s="186">
        <v>0</v>
      </c>
      <c r="M115" s="186">
        <v>0</v>
      </c>
      <c r="N115" s="189">
        <f t="shared" si="20"/>
        <v>4577093000</v>
      </c>
      <c r="O115" s="185">
        <f t="shared" si="12"/>
        <v>196753400</v>
      </c>
      <c r="P115" s="186">
        <f t="shared" si="13"/>
        <v>0</v>
      </c>
      <c r="Q115" s="186">
        <f t="shared" si="14"/>
        <v>-2075448760.4760001</v>
      </c>
      <c r="R115" s="219">
        <f t="shared" si="15"/>
        <v>-1878695360.4760008</v>
      </c>
      <c r="S115" s="224">
        <f t="shared" si="16"/>
        <v>4.4917384944308969E-2</v>
      </c>
      <c r="T115" s="225" t="e">
        <f t="shared" si="17"/>
        <v>#DIV/0!</v>
      </c>
      <c r="U115" s="225">
        <f t="shared" si="18"/>
        <v>-1</v>
      </c>
      <c r="V115" s="231">
        <f t="shared" si="19"/>
        <v>-0.29100944076448632</v>
      </c>
    </row>
    <row r="116" spans="1:22" x14ac:dyDescent="0.3">
      <c r="A116" s="163" t="s">
        <v>280</v>
      </c>
      <c r="B116" s="167" t="s">
        <v>281</v>
      </c>
      <c r="C116" s="185">
        <f>'Gastos - Entidades y Sectores'!E137</f>
        <v>3467100000.0000005</v>
      </c>
      <c r="D116" s="186">
        <f>'Gastos - Entidades y Sectores'!F137</f>
        <v>563679600.12</v>
      </c>
      <c r="E116" s="186">
        <f>'Gastos - Entidades y Sectores'!G137</f>
        <v>0</v>
      </c>
      <c r="F116" s="219">
        <f>'Gastos - Entidades y Sectores'!H137</f>
        <v>4030779600.1200004</v>
      </c>
      <c r="G116" s="250">
        <v>3636106600</v>
      </c>
      <c r="H116" s="251"/>
      <c r="I116" s="251"/>
      <c r="J116" s="252">
        <v>3636106600</v>
      </c>
      <c r="K116" s="185">
        <v>3636106600</v>
      </c>
      <c r="L116" s="186">
        <v>0</v>
      </c>
      <c r="M116" s="186">
        <v>0</v>
      </c>
      <c r="N116" s="189">
        <f t="shared" si="20"/>
        <v>3636106600</v>
      </c>
      <c r="O116" s="185">
        <f t="shared" si="12"/>
        <v>169006599.99999952</v>
      </c>
      <c r="P116" s="186">
        <f t="shared" si="13"/>
        <v>-563679600.12</v>
      </c>
      <c r="Q116" s="186">
        <f t="shared" si="14"/>
        <v>0</v>
      </c>
      <c r="R116" s="219">
        <f t="shared" si="15"/>
        <v>-394673000.12000036</v>
      </c>
      <c r="S116" s="224">
        <f t="shared" si="16"/>
        <v>4.8745810619826191E-2</v>
      </c>
      <c r="T116" s="225">
        <f t="shared" si="17"/>
        <v>-1</v>
      </c>
      <c r="U116" s="225" t="e">
        <f t="shared" si="18"/>
        <v>#DIV/0!</v>
      </c>
      <c r="V116" s="231">
        <f t="shared" si="19"/>
        <v>-9.7914805391059012E-2</v>
      </c>
    </row>
    <row r="117" spans="1:22" x14ac:dyDescent="0.3">
      <c r="A117" s="163" t="s">
        <v>282</v>
      </c>
      <c r="B117" s="167" t="s">
        <v>283</v>
      </c>
      <c r="C117" s="185">
        <f>'Gastos - Entidades y Sectores'!E138</f>
        <v>6867588000.000001</v>
      </c>
      <c r="D117" s="186">
        <f>'Gastos - Entidades y Sectores'!F138</f>
        <v>361153508.352</v>
      </c>
      <c r="E117" s="186">
        <f>'Gastos - Entidades y Sectores'!G138</f>
        <v>0</v>
      </c>
      <c r="F117" s="219">
        <f>'Gastos - Entidades y Sectores'!H138</f>
        <v>7228741508.3520002</v>
      </c>
      <c r="G117" s="250">
        <v>7207747000</v>
      </c>
      <c r="H117" s="251"/>
      <c r="I117" s="251"/>
      <c r="J117" s="252">
        <v>7207747000</v>
      </c>
      <c r="K117" s="185">
        <v>7207747000</v>
      </c>
      <c r="L117" s="186">
        <v>0</v>
      </c>
      <c r="M117" s="186">
        <v>0</v>
      </c>
      <c r="N117" s="189">
        <f t="shared" si="20"/>
        <v>7207747000</v>
      </c>
      <c r="O117" s="185">
        <f t="shared" si="12"/>
        <v>340158999.99999905</v>
      </c>
      <c r="P117" s="186">
        <f t="shared" si="13"/>
        <v>-361153508.352</v>
      </c>
      <c r="Q117" s="186">
        <f t="shared" si="14"/>
        <v>0</v>
      </c>
      <c r="R117" s="219">
        <f t="shared" si="15"/>
        <v>-20994508.352000237</v>
      </c>
      <c r="S117" s="224">
        <f t="shared" si="16"/>
        <v>4.953107262695422E-2</v>
      </c>
      <c r="T117" s="225">
        <f t="shared" si="17"/>
        <v>-1</v>
      </c>
      <c r="U117" s="225" t="e">
        <f t="shared" si="18"/>
        <v>#DIV/0!</v>
      </c>
      <c r="V117" s="231">
        <f t="shared" si="19"/>
        <v>-2.9043102907668761E-3</v>
      </c>
    </row>
    <row r="118" spans="1:22" x14ac:dyDescent="0.3">
      <c r="A118" s="163" t="s">
        <v>284</v>
      </c>
      <c r="B118" s="167" t="s">
        <v>285</v>
      </c>
      <c r="C118" s="185">
        <f>'Gastos - Entidades y Sectores'!E139</f>
        <v>5727568828.8000002</v>
      </c>
      <c r="D118" s="186">
        <f>'Gastos - Entidades y Sectores'!F139</f>
        <v>108520637.31600001</v>
      </c>
      <c r="E118" s="186">
        <f>'Gastos - Entidades y Sectores'!G139</f>
        <v>0</v>
      </c>
      <c r="F118" s="219">
        <f>'Gastos - Entidades y Sectores'!H139</f>
        <v>5836089466.1160002</v>
      </c>
      <c r="G118" s="250">
        <v>6007037000</v>
      </c>
      <c r="H118" s="251"/>
      <c r="I118" s="251"/>
      <c r="J118" s="252">
        <v>6007037000</v>
      </c>
      <c r="K118" s="185">
        <v>6007037000</v>
      </c>
      <c r="L118" s="186">
        <v>0</v>
      </c>
      <c r="M118" s="186">
        <v>0</v>
      </c>
      <c r="N118" s="189">
        <f t="shared" si="20"/>
        <v>6007037000</v>
      </c>
      <c r="O118" s="185">
        <f t="shared" si="12"/>
        <v>279468171.19999981</v>
      </c>
      <c r="P118" s="186">
        <f t="shared" si="13"/>
        <v>-108520637.31600001</v>
      </c>
      <c r="Q118" s="186">
        <f t="shared" si="14"/>
        <v>0</v>
      </c>
      <c r="R118" s="219">
        <f t="shared" si="15"/>
        <v>170947533.88399982</v>
      </c>
      <c r="S118" s="224">
        <f t="shared" si="16"/>
        <v>4.8793507254726753E-2</v>
      </c>
      <c r="T118" s="225">
        <f t="shared" si="17"/>
        <v>-1</v>
      </c>
      <c r="U118" s="225" t="e">
        <f t="shared" si="18"/>
        <v>#DIV/0!</v>
      </c>
      <c r="V118" s="231">
        <f t="shared" si="19"/>
        <v>2.9291451900542498E-2</v>
      </c>
    </row>
    <row r="119" spans="1:22" ht="29.4" x14ac:dyDescent="0.3">
      <c r="A119" s="163" t="s">
        <v>286</v>
      </c>
      <c r="B119" s="167" t="s">
        <v>287</v>
      </c>
      <c r="C119" s="185">
        <f>'Gastos - Entidades y Sectores'!E140</f>
        <v>2684682000</v>
      </c>
      <c r="D119" s="186">
        <f>'Gastos - Entidades y Sectores'!F140</f>
        <v>587586594.50400007</v>
      </c>
      <c r="E119" s="186">
        <f>'Gastos - Entidades y Sectores'!G140</f>
        <v>0</v>
      </c>
      <c r="F119" s="219">
        <f>'Gastos - Entidades y Sectores'!H140</f>
        <v>3272268594.5040002</v>
      </c>
      <c r="G119" s="250">
        <v>2793461000</v>
      </c>
      <c r="H119" s="251"/>
      <c r="I119" s="251"/>
      <c r="J119" s="252">
        <v>2793461000</v>
      </c>
      <c r="K119" s="185">
        <v>2793461000</v>
      </c>
      <c r="L119" s="186">
        <v>0</v>
      </c>
      <c r="M119" s="186">
        <v>0</v>
      </c>
      <c r="N119" s="189">
        <f t="shared" si="20"/>
        <v>2793461000</v>
      </c>
      <c r="O119" s="185">
        <f t="shared" si="12"/>
        <v>108779000</v>
      </c>
      <c r="P119" s="186">
        <f t="shared" si="13"/>
        <v>-587586594.50400007</v>
      </c>
      <c r="Q119" s="186">
        <f t="shared" si="14"/>
        <v>0</v>
      </c>
      <c r="R119" s="219">
        <f t="shared" si="15"/>
        <v>-478807594.50400019</v>
      </c>
      <c r="S119" s="224">
        <f t="shared" si="16"/>
        <v>4.0518392867386233E-2</v>
      </c>
      <c r="T119" s="225">
        <f t="shared" si="17"/>
        <v>-1</v>
      </c>
      <c r="U119" s="225" t="e">
        <f t="shared" si="18"/>
        <v>#DIV/0!</v>
      </c>
      <c r="V119" s="231">
        <f t="shared" si="19"/>
        <v>-0.1463228279329486</v>
      </c>
    </row>
    <row r="120" spans="1:22" ht="29.4" x14ac:dyDescent="0.3">
      <c r="A120" s="163" t="s">
        <v>288</v>
      </c>
      <c r="B120" s="167" t="s">
        <v>289</v>
      </c>
      <c r="C120" s="185">
        <f>'Gastos - Entidades y Sectores'!E141</f>
        <v>2797704000</v>
      </c>
      <c r="D120" s="186">
        <f>'Gastos - Entidades y Sectores'!F141</f>
        <v>211753718.90400001</v>
      </c>
      <c r="E120" s="186">
        <f>'Gastos - Entidades y Sectores'!G141</f>
        <v>0</v>
      </c>
      <c r="F120" s="219">
        <f>'Gastos - Entidades y Sectores'!H141</f>
        <v>3009457718.9040003</v>
      </c>
      <c r="G120" s="250">
        <v>2934836400</v>
      </c>
      <c r="H120" s="251"/>
      <c r="I120" s="251"/>
      <c r="J120" s="252">
        <v>2934836400</v>
      </c>
      <c r="K120" s="185">
        <v>2934836400</v>
      </c>
      <c r="L120" s="186">
        <v>0</v>
      </c>
      <c r="M120" s="186">
        <v>0</v>
      </c>
      <c r="N120" s="189">
        <f t="shared" si="20"/>
        <v>2934836400</v>
      </c>
      <c r="O120" s="185">
        <f t="shared" si="12"/>
        <v>137132400</v>
      </c>
      <c r="P120" s="186">
        <f t="shared" si="13"/>
        <v>-211753718.90400001</v>
      </c>
      <c r="Q120" s="186">
        <f t="shared" si="14"/>
        <v>0</v>
      </c>
      <c r="R120" s="219">
        <f t="shared" si="15"/>
        <v>-74621318.904000282</v>
      </c>
      <c r="S120" s="224">
        <f t="shared" si="16"/>
        <v>4.9016050304106606E-2</v>
      </c>
      <c r="T120" s="225">
        <f t="shared" si="17"/>
        <v>-1</v>
      </c>
      <c r="U120" s="225" t="e">
        <f t="shared" si="18"/>
        <v>#DIV/0!</v>
      </c>
      <c r="V120" s="231">
        <f t="shared" si="19"/>
        <v>-2.4795603020193346E-2</v>
      </c>
    </row>
    <row r="121" spans="1:22" ht="29.4" x14ac:dyDescent="0.3">
      <c r="A121" s="163" t="s">
        <v>290</v>
      </c>
      <c r="B121" s="167" t="s">
        <v>291</v>
      </c>
      <c r="C121" s="185">
        <f>'Gastos - Entidades y Sectores'!E142</f>
        <v>2746380000</v>
      </c>
      <c r="D121" s="186">
        <f>'Gastos - Entidades y Sectores'!F142</f>
        <v>0</v>
      </c>
      <c r="E121" s="186">
        <f>'Gastos - Entidades y Sectores'!G142</f>
        <v>0</v>
      </c>
      <c r="F121" s="219">
        <f>'Gastos - Entidades y Sectores'!H142</f>
        <v>2746380000</v>
      </c>
      <c r="G121" s="250">
        <v>2871191000</v>
      </c>
      <c r="H121" s="251"/>
      <c r="I121" s="251"/>
      <c r="J121" s="252">
        <v>2871191000</v>
      </c>
      <c r="K121" s="185">
        <v>2871191000</v>
      </c>
      <c r="L121" s="186">
        <v>0</v>
      </c>
      <c r="M121" s="186">
        <v>0</v>
      </c>
      <c r="N121" s="189">
        <f t="shared" si="20"/>
        <v>2871191000</v>
      </c>
      <c r="O121" s="185">
        <f t="shared" si="12"/>
        <v>124811000</v>
      </c>
      <c r="P121" s="186">
        <f t="shared" si="13"/>
        <v>0</v>
      </c>
      <c r="Q121" s="186">
        <f t="shared" si="14"/>
        <v>0</v>
      </c>
      <c r="R121" s="219">
        <f t="shared" si="15"/>
        <v>124811000</v>
      </c>
      <c r="S121" s="224">
        <f t="shared" si="16"/>
        <v>4.5445641171287354E-2</v>
      </c>
      <c r="T121" s="225" t="e">
        <f t="shared" si="17"/>
        <v>#DIV/0!</v>
      </c>
      <c r="U121" s="225" t="e">
        <f t="shared" si="18"/>
        <v>#DIV/0!</v>
      </c>
      <c r="V121" s="231">
        <f t="shared" si="19"/>
        <v>4.5445641171287354E-2</v>
      </c>
    </row>
    <row r="122" spans="1:22" ht="29.4" x14ac:dyDescent="0.3">
      <c r="A122" s="163" t="s">
        <v>292</v>
      </c>
      <c r="B122" s="167" t="s">
        <v>293</v>
      </c>
      <c r="C122" s="185">
        <f>'Gastos - Entidades y Sectores'!E143</f>
        <v>2980068000</v>
      </c>
      <c r="D122" s="186">
        <f>'Gastos - Entidades y Sectores'!F143</f>
        <v>0</v>
      </c>
      <c r="E122" s="186">
        <f>'Gastos - Entidades y Sectores'!G143</f>
        <v>0</v>
      </c>
      <c r="F122" s="219">
        <f>'Gastos - Entidades y Sectores'!H143</f>
        <v>2980068000</v>
      </c>
      <c r="G122" s="250">
        <v>3119807000</v>
      </c>
      <c r="H122" s="251"/>
      <c r="I122" s="251"/>
      <c r="J122" s="252">
        <v>3119807000</v>
      </c>
      <c r="K122" s="185">
        <v>3119807000</v>
      </c>
      <c r="L122" s="186">
        <v>0</v>
      </c>
      <c r="M122" s="186">
        <v>1874448768</v>
      </c>
      <c r="N122" s="189">
        <f t="shared" si="20"/>
        <v>4994255768</v>
      </c>
      <c r="O122" s="185">
        <f t="shared" si="12"/>
        <v>139739000</v>
      </c>
      <c r="P122" s="186">
        <f t="shared" si="13"/>
        <v>0</v>
      </c>
      <c r="Q122" s="186">
        <f t="shared" si="14"/>
        <v>1874448768</v>
      </c>
      <c r="R122" s="219">
        <f t="shared" si="15"/>
        <v>2014187768</v>
      </c>
      <c r="S122" s="224">
        <f t="shared" si="16"/>
        <v>4.6891211878386629E-2</v>
      </c>
      <c r="T122" s="225" t="e">
        <f t="shared" si="17"/>
        <v>#DIV/0!</v>
      </c>
      <c r="U122" s="225" t="e">
        <f t="shared" si="18"/>
        <v>#DIV/0!</v>
      </c>
      <c r="V122" s="231">
        <f t="shared" si="19"/>
        <v>0.67588651265675814</v>
      </c>
    </row>
    <row r="123" spans="1:22" ht="29.4" x14ac:dyDescent="0.3">
      <c r="A123" s="163" t="s">
        <v>294</v>
      </c>
      <c r="B123" s="167" t="s">
        <v>295</v>
      </c>
      <c r="C123" s="185">
        <f>'Gastos - Entidades y Sectores'!E144</f>
        <v>2696738684.6400003</v>
      </c>
      <c r="D123" s="186">
        <f>'Gastos - Entidades y Sectores'!F144</f>
        <v>41534204.712000005</v>
      </c>
      <c r="E123" s="186">
        <f>'Gastos - Entidades y Sectores'!G144</f>
        <v>0</v>
      </c>
      <c r="F123" s="219">
        <f>'Gastos - Entidades y Sectores'!H144</f>
        <v>2738272889.3520002</v>
      </c>
      <c r="G123" s="250">
        <v>2820811000</v>
      </c>
      <c r="H123" s="251"/>
      <c r="I123" s="251"/>
      <c r="J123" s="252">
        <v>2820811000</v>
      </c>
      <c r="K123" s="185">
        <v>2820811000</v>
      </c>
      <c r="L123" s="186">
        <v>0</v>
      </c>
      <c r="M123" s="186">
        <v>0</v>
      </c>
      <c r="N123" s="189">
        <f t="shared" si="20"/>
        <v>2820811000</v>
      </c>
      <c r="O123" s="185">
        <f t="shared" si="12"/>
        <v>124072315.35999966</v>
      </c>
      <c r="P123" s="186">
        <f t="shared" si="13"/>
        <v>-41534204.712000005</v>
      </c>
      <c r="Q123" s="186">
        <f t="shared" si="14"/>
        <v>0</v>
      </c>
      <c r="R123" s="219">
        <f t="shared" si="15"/>
        <v>82538110.647999763</v>
      </c>
      <c r="S123" s="224">
        <f t="shared" si="16"/>
        <v>4.6008282547614687E-2</v>
      </c>
      <c r="T123" s="225">
        <f t="shared" si="17"/>
        <v>-1</v>
      </c>
      <c r="U123" s="225" t="e">
        <f t="shared" si="18"/>
        <v>#DIV/0!</v>
      </c>
      <c r="V123" s="231">
        <f t="shared" si="19"/>
        <v>3.0142397775238639E-2</v>
      </c>
    </row>
    <row r="124" spans="1:22" ht="29.4" x14ac:dyDescent="0.3">
      <c r="A124" s="163" t="s">
        <v>296</v>
      </c>
      <c r="B124" s="167" t="s">
        <v>297</v>
      </c>
      <c r="C124" s="185">
        <f>'Gastos - Entidades y Sectores'!E145</f>
        <v>2544360000</v>
      </c>
      <c r="D124" s="186">
        <f>'Gastos - Entidades y Sectores'!F145</f>
        <v>117522943.35600001</v>
      </c>
      <c r="E124" s="186">
        <f>'Gastos - Entidades y Sectores'!G145</f>
        <v>0</v>
      </c>
      <c r="F124" s="219">
        <f>'Gastos - Entidades y Sectores'!H145</f>
        <v>2661882943.3560004</v>
      </c>
      <c r="G124" s="250">
        <v>2666473000</v>
      </c>
      <c r="H124" s="251"/>
      <c r="I124" s="251"/>
      <c r="J124" s="252">
        <v>2666473000</v>
      </c>
      <c r="K124" s="185">
        <v>2666473000</v>
      </c>
      <c r="L124" s="186">
        <v>0</v>
      </c>
      <c r="M124" s="186">
        <v>0</v>
      </c>
      <c r="N124" s="189">
        <f t="shared" si="20"/>
        <v>2666473000</v>
      </c>
      <c r="O124" s="185">
        <f t="shared" si="12"/>
        <v>122113000</v>
      </c>
      <c r="P124" s="186">
        <f t="shared" si="13"/>
        <v>-117522943.35600001</v>
      </c>
      <c r="Q124" s="186">
        <f t="shared" si="14"/>
        <v>0</v>
      </c>
      <c r="R124" s="219">
        <f t="shared" si="15"/>
        <v>4590056.6439995766</v>
      </c>
      <c r="S124" s="224">
        <f t="shared" si="16"/>
        <v>4.7993601534374042E-2</v>
      </c>
      <c r="T124" s="225">
        <f t="shared" si="17"/>
        <v>-1</v>
      </c>
      <c r="U124" s="225" t="e">
        <f t="shared" si="18"/>
        <v>#DIV/0!</v>
      </c>
      <c r="V124" s="231">
        <f t="shared" si="19"/>
        <v>1.7243645726257029E-3</v>
      </c>
    </row>
    <row r="125" spans="1:22" x14ac:dyDescent="0.3">
      <c r="A125" s="163" t="s">
        <v>298</v>
      </c>
      <c r="B125" s="167" t="s">
        <v>299</v>
      </c>
      <c r="C125" s="185">
        <f>'Gastos - Entidades y Sectores'!E146</f>
        <v>2982252000</v>
      </c>
      <c r="D125" s="186">
        <f>'Gastos - Entidades y Sectores'!F146</f>
        <v>0</v>
      </c>
      <c r="E125" s="186">
        <f>'Gastos - Entidades y Sectores'!G146</f>
        <v>13089908406.120001</v>
      </c>
      <c r="F125" s="219">
        <f>'Gastos - Entidades y Sectores'!H146</f>
        <v>16072160406.120001</v>
      </c>
      <c r="G125" s="250">
        <v>3121254400</v>
      </c>
      <c r="H125" s="251"/>
      <c r="I125" s="251"/>
      <c r="J125" s="252">
        <v>3121254400</v>
      </c>
      <c r="K125" s="185">
        <v>3121254400</v>
      </c>
      <c r="L125" s="186">
        <v>0</v>
      </c>
      <c r="M125" s="186">
        <v>0</v>
      </c>
      <c r="N125" s="189">
        <f t="shared" si="20"/>
        <v>3121254400</v>
      </c>
      <c r="O125" s="185">
        <f t="shared" si="12"/>
        <v>139002400</v>
      </c>
      <c r="P125" s="186">
        <f t="shared" si="13"/>
        <v>0</v>
      </c>
      <c r="Q125" s="186">
        <f t="shared" si="14"/>
        <v>-13089908406.120001</v>
      </c>
      <c r="R125" s="219">
        <f t="shared" si="15"/>
        <v>-12950906006.120001</v>
      </c>
      <c r="S125" s="224">
        <f t="shared" si="16"/>
        <v>4.660987736784139E-2</v>
      </c>
      <c r="T125" s="225" t="e">
        <f t="shared" si="17"/>
        <v>#DIV/0!</v>
      </c>
      <c r="U125" s="225">
        <f t="shared" si="18"/>
        <v>-1</v>
      </c>
      <c r="V125" s="231">
        <f t="shared" si="19"/>
        <v>-0.80579745839199812</v>
      </c>
    </row>
    <row r="126" spans="1:22" x14ac:dyDescent="0.3">
      <c r="A126" s="163" t="s">
        <v>300</v>
      </c>
      <c r="B126" s="167" t="s">
        <v>301</v>
      </c>
      <c r="C126" s="185">
        <f>'Gastos - Entidades y Sectores'!E147</f>
        <v>2819693604</v>
      </c>
      <c r="D126" s="186">
        <f>'Gastos - Entidades y Sectores'!F147</f>
        <v>288025997.53200001</v>
      </c>
      <c r="E126" s="186">
        <f>'Gastos - Entidades y Sectores'!G147</f>
        <v>0</v>
      </c>
      <c r="F126" s="219">
        <f>'Gastos - Entidades y Sectores'!H147</f>
        <v>3107719601.5320001</v>
      </c>
      <c r="G126" s="250">
        <v>2957485000</v>
      </c>
      <c r="H126" s="251"/>
      <c r="I126" s="251"/>
      <c r="J126" s="252">
        <v>2957485000</v>
      </c>
      <c r="K126" s="185">
        <v>2957485000</v>
      </c>
      <c r="L126" s="186">
        <v>0</v>
      </c>
      <c r="M126" s="186">
        <v>0</v>
      </c>
      <c r="N126" s="189">
        <f t="shared" si="20"/>
        <v>2957485000</v>
      </c>
      <c r="O126" s="185">
        <f t="shared" si="12"/>
        <v>137791396</v>
      </c>
      <c r="P126" s="186">
        <f t="shared" si="13"/>
        <v>-288025997.53200001</v>
      </c>
      <c r="Q126" s="186">
        <f t="shared" si="14"/>
        <v>0</v>
      </c>
      <c r="R126" s="219">
        <f t="shared" si="15"/>
        <v>-150234601.53200006</v>
      </c>
      <c r="S126" s="224">
        <f t="shared" si="16"/>
        <v>4.8867506669706851E-2</v>
      </c>
      <c r="T126" s="225">
        <f t="shared" si="17"/>
        <v>-1</v>
      </c>
      <c r="U126" s="225" t="e">
        <f t="shared" si="18"/>
        <v>#DIV/0!</v>
      </c>
      <c r="V126" s="231">
        <f t="shared" si="19"/>
        <v>-4.8342392749313512E-2</v>
      </c>
    </row>
    <row r="127" spans="1:22" ht="29.4" x14ac:dyDescent="0.3">
      <c r="A127" s="163" t="s">
        <v>302</v>
      </c>
      <c r="B127" s="167" t="s">
        <v>303</v>
      </c>
      <c r="C127" s="185">
        <f>'Gastos - Entidades y Sectores'!E148</f>
        <v>3081624000</v>
      </c>
      <c r="D127" s="186">
        <f>'Gastos - Entidades y Sectores'!F148</f>
        <v>7144502347.1640005</v>
      </c>
      <c r="E127" s="186">
        <f>'Gastos - Entidades y Sectores'!G148</f>
        <v>0</v>
      </c>
      <c r="F127" s="219">
        <f>'Gastos - Entidades y Sectores'!H148</f>
        <v>10226126347.164001</v>
      </c>
      <c r="G127" s="250">
        <v>3233550400</v>
      </c>
      <c r="H127" s="251"/>
      <c r="I127" s="251"/>
      <c r="J127" s="252">
        <v>3233550400</v>
      </c>
      <c r="K127" s="185">
        <v>3233550400</v>
      </c>
      <c r="L127" s="186">
        <v>0</v>
      </c>
      <c r="M127" s="186">
        <v>0</v>
      </c>
      <c r="N127" s="189">
        <f t="shared" si="20"/>
        <v>3233550400</v>
      </c>
      <c r="O127" s="185">
        <f t="shared" si="12"/>
        <v>151926400</v>
      </c>
      <c r="P127" s="186">
        <f t="shared" si="13"/>
        <v>-7144502347.1640005</v>
      </c>
      <c r="Q127" s="186">
        <f t="shared" si="14"/>
        <v>0</v>
      </c>
      <c r="R127" s="219">
        <f t="shared" si="15"/>
        <v>-6992575947.1640015</v>
      </c>
      <c r="S127" s="224">
        <f t="shared" si="16"/>
        <v>4.9300758301467074E-2</v>
      </c>
      <c r="T127" s="225">
        <f t="shared" si="17"/>
        <v>-1</v>
      </c>
      <c r="U127" s="225" t="e">
        <f t="shared" si="18"/>
        <v>#DIV/0!</v>
      </c>
      <c r="V127" s="231">
        <f t="shared" si="19"/>
        <v>-0.68379518399977957</v>
      </c>
    </row>
    <row r="128" spans="1:22" x14ac:dyDescent="0.3">
      <c r="A128" s="163" t="s">
        <v>304</v>
      </c>
      <c r="B128" s="167" t="s">
        <v>305</v>
      </c>
      <c r="C128" s="185">
        <f>'Gastos - Entidades y Sectores'!E149</f>
        <v>2413943750.4000001</v>
      </c>
      <c r="D128" s="186">
        <f>'Gastos - Entidades y Sectores'!F149</f>
        <v>0</v>
      </c>
      <c r="E128" s="186">
        <f>'Gastos - Entidades y Sectores'!G149</f>
        <v>0</v>
      </c>
      <c r="F128" s="219">
        <f>'Gastos - Entidades y Sectores'!H149</f>
        <v>2413943750.4000001</v>
      </c>
      <c r="G128" s="250">
        <v>2533175000</v>
      </c>
      <c r="H128" s="251"/>
      <c r="I128" s="251"/>
      <c r="J128" s="252">
        <v>2533175000</v>
      </c>
      <c r="K128" s="185">
        <v>2533175000</v>
      </c>
      <c r="L128" s="186">
        <v>0</v>
      </c>
      <c r="M128" s="186">
        <v>0</v>
      </c>
      <c r="N128" s="189">
        <f t="shared" si="20"/>
        <v>2533175000</v>
      </c>
      <c r="O128" s="185">
        <f t="shared" si="12"/>
        <v>119231249.5999999</v>
      </c>
      <c r="P128" s="186">
        <f t="shared" si="13"/>
        <v>0</v>
      </c>
      <c r="Q128" s="186">
        <f t="shared" si="14"/>
        <v>0</v>
      </c>
      <c r="R128" s="219">
        <f t="shared" si="15"/>
        <v>119231249.5999999</v>
      </c>
      <c r="S128" s="224">
        <f t="shared" si="16"/>
        <v>4.939272076254575E-2</v>
      </c>
      <c r="T128" s="225" t="e">
        <f t="shared" si="17"/>
        <v>#DIV/0!</v>
      </c>
      <c r="U128" s="225" t="e">
        <f t="shared" si="18"/>
        <v>#DIV/0!</v>
      </c>
      <c r="V128" s="231">
        <f t="shared" si="19"/>
        <v>4.939272076254575E-2</v>
      </c>
    </row>
    <row r="129" spans="1:22" x14ac:dyDescent="0.3">
      <c r="A129" s="163" t="s">
        <v>306</v>
      </c>
      <c r="B129" s="167" t="s">
        <v>307</v>
      </c>
      <c r="C129" s="185">
        <f>'Gastos - Entidades y Sectores'!E150</f>
        <v>2733166800</v>
      </c>
      <c r="D129" s="186">
        <f>'Gastos - Entidades y Sectores'!F150</f>
        <v>1458548130.312</v>
      </c>
      <c r="E129" s="186">
        <f>'Gastos - Entidades y Sectores'!G150</f>
        <v>0</v>
      </c>
      <c r="F129" s="219">
        <f>'Gastos - Entidades y Sectores'!H150</f>
        <v>4191714930.3120003</v>
      </c>
      <c r="G129" s="250">
        <v>2862736000</v>
      </c>
      <c r="H129" s="251"/>
      <c r="I129" s="251"/>
      <c r="J129" s="252">
        <v>2862736000</v>
      </c>
      <c r="K129" s="185">
        <v>2862736000</v>
      </c>
      <c r="L129" s="186">
        <v>0</v>
      </c>
      <c r="M129" s="186">
        <v>0</v>
      </c>
      <c r="N129" s="189">
        <f t="shared" si="20"/>
        <v>2862736000</v>
      </c>
      <c r="O129" s="185">
        <f t="shared" si="12"/>
        <v>129569200</v>
      </c>
      <c r="P129" s="186">
        <f t="shared" si="13"/>
        <v>-1458548130.312</v>
      </c>
      <c r="Q129" s="186">
        <f t="shared" si="14"/>
        <v>0</v>
      </c>
      <c r="R129" s="219">
        <f t="shared" si="15"/>
        <v>-1328978930.3120003</v>
      </c>
      <c r="S129" s="224">
        <f t="shared" si="16"/>
        <v>4.740625416641242E-2</v>
      </c>
      <c r="T129" s="225">
        <f t="shared" si="17"/>
        <v>-1</v>
      </c>
      <c r="U129" s="225" t="e">
        <f t="shared" si="18"/>
        <v>#DIV/0!</v>
      </c>
      <c r="V129" s="231">
        <f t="shared" si="19"/>
        <v>-0.31704897694774314</v>
      </c>
    </row>
    <row r="130" spans="1:22" x14ac:dyDescent="0.3">
      <c r="A130" s="163" t="s">
        <v>308</v>
      </c>
      <c r="B130" s="167" t="s">
        <v>309</v>
      </c>
      <c r="C130" s="185">
        <f>'Gastos - Entidades y Sectores'!E151</f>
        <v>2707068000</v>
      </c>
      <c r="D130" s="186">
        <f>'Gastos - Entidades y Sectores'!F151</f>
        <v>799961619.91200006</v>
      </c>
      <c r="E130" s="186">
        <f>'Gastos - Entidades y Sectores'!G151</f>
        <v>0</v>
      </c>
      <c r="F130" s="219">
        <f>'Gastos - Entidades y Sectores'!H151</f>
        <v>3507029619.9120002</v>
      </c>
      <c r="G130" s="250">
        <v>2836299600</v>
      </c>
      <c r="H130" s="251"/>
      <c r="I130" s="251"/>
      <c r="J130" s="252">
        <v>2836299600</v>
      </c>
      <c r="K130" s="185">
        <v>2836299600</v>
      </c>
      <c r="L130" s="186">
        <v>0</v>
      </c>
      <c r="M130" s="186">
        <v>0</v>
      </c>
      <c r="N130" s="189">
        <f t="shared" si="20"/>
        <v>2836299600</v>
      </c>
      <c r="O130" s="185">
        <f t="shared" si="12"/>
        <v>129231600</v>
      </c>
      <c r="P130" s="186">
        <f t="shared" si="13"/>
        <v>-799961619.91200006</v>
      </c>
      <c r="Q130" s="186">
        <f t="shared" si="14"/>
        <v>0</v>
      </c>
      <c r="R130" s="219">
        <f t="shared" si="15"/>
        <v>-670730019.91200018</v>
      </c>
      <c r="S130" s="224">
        <f t="shared" si="16"/>
        <v>4.773858654455676E-2</v>
      </c>
      <c r="T130" s="225">
        <f t="shared" si="17"/>
        <v>-1</v>
      </c>
      <c r="U130" s="225" t="e">
        <f t="shared" si="18"/>
        <v>#DIV/0!</v>
      </c>
      <c r="V130" s="231">
        <f t="shared" si="19"/>
        <v>-0.19125302395616217</v>
      </c>
    </row>
    <row r="131" spans="1:22" x14ac:dyDescent="0.3">
      <c r="A131" s="163" t="s">
        <v>310</v>
      </c>
      <c r="B131" s="167" t="s">
        <v>311</v>
      </c>
      <c r="C131" s="185">
        <f>'Gastos - Entidades y Sectores'!E152</f>
        <v>2639364000</v>
      </c>
      <c r="D131" s="186">
        <f>'Gastos - Entidades y Sectores'!F152</f>
        <v>0</v>
      </c>
      <c r="E131" s="186">
        <f>'Gastos - Entidades y Sectores'!G152</f>
        <v>0</v>
      </c>
      <c r="F131" s="219">
        <f>'Gastos - Entidades y Sectores'!H152</f>
        <v>2639364000</v>
      </c>
      <c r="G131" s="250">
        <v>2901405200</v>
      </c>
      <c r="H131" s="251"/>
      <c r="I131" s="251"/>
      <c r="J131" s="252">
        <v>2901405200</v>
      </c>
      <c r="K131" s="185">
        <v>2901405200</v>
      </c>
      <c r="L131" s="186">
        <v>0</v>
      </c>
      <c r="M131" s="186">
        <v>0</v>
      </c>
      <c r="N131" s="189">
        <f t="shared" si="20"/>
        <v>2901405200</v>
      </c>
      <c r="O131" s="185">
        <f t="shared" si="12"/>
        <v>262041200</v>
      </c>
      <c r="P131" s="186">
        <f t="shared" si="13"/>
        <v>0</v>
      </c>
      <c r="Q131" s="186">
        <f t="shared" si="14"/>
        <v>0</v>
      </c>
      <c r="R131" s="219">
        <f t="shared" si="15"/>
        <v>262041200</v>
      </c>
      <c r="S131" s="224">
        <f t="shared" si="16"/>
        <v>9.9281948226921379E-2</v>
      </c>
      <c r="T131" s="225" t="e">
        <f t="shared" si="17"/>
        <v>#DIV/0!</v>
      </c>
      <c r="U131" s="225" t="e">
        <f t="shared" si="18"/>
        <v>#DIV/0!</v>
      </c>
      <c r="V131" s="231">
        <f t="shared" si="19"/>
        <v>9.9281948226921379E-2</v>
      </c>
    </row>
    <row r="132" spans="1:22" x14ac:dyDescent="0.3">
      <c r="A132" s="163" t="s">
        <v>312</v>
      </c>
      <c r="B132" s="167" t="s">
        <v>313</v>
      </c>
      <c r="C132" s="185">
        <f>'Gastos - Entidades y Sectores'!E153</f>
        <v>917907900.00000012</v>
      </c>
      <c r="D132" s="186">
        <f>'Gastos - Entidades y Sectores'!F153</f>
        <v>0</v>
      </c>
      <c r="E132" s="186">
        <f>'Gastos - Entidades y Sectores'!G153</f>
        <v>0</v>
      </c>
      <c r="F132" s="219">
        <f>'Gastos - Entidades y Sectores'!H153</f>
        <v>917907900.00000012</v>
      </c>
      <c r="G132" s="250">
        <v>947219000</v>
      </c>
      <c r="H132" s="251"/>
      <c r="I132" s="251"/>
      <c r="J132" s="252">
        <v>947219000</v>
      </c>
      <c r="K132" s="185">
        <v>947219000</v>
      </c>
      <c r="L132" s="186">
        <v>0</v>
      </c>
      <c r="M132" s="186">
        <v>0</v>
      </c>
      <c r="N132" s="189">
        <f t="shared" si="20"/>
        <v>947219000</v>
      </c>
      <c r="O132" s="185">
        <f t="shared" ref="O132:O166" si="21">K132-C132</f>
        <v>29311099.999999881</v>
      </c>
      <c r="P132" s="186">
        <f t="shared" ref="P132:P166" si="22">L132-D132</f>
        <v>0</v>
      </c>
      <c r="Q132" s="186">
        <f t="shared" ref="Q132:Q166" si="23">M132-E132</f>
        <v>0</v>
      </c>
      <c r="R132" s="219">
        <f t="shared" ref="R132:R166" si="24">N132-F132</f>
        <v>29311099.999999881</v>
      </c>
      <c r="S132" s="224">
        <f t="shared" ref="S132:S166" si="25">K132/C132-1</f>
        <v>3.193250651835533E-2</v>
      </c>
      <c r="T132" s="225" t="e">
        <f t="shared" ref="T132:T166" si="26">L132/D132-1</f>
        <v>#DIV/0!</v>
      </c>
      <c r="U132" s="225" t="e">
        <f t="shared" ref="U132:U166" si="27">M132/E132-1</f>
        <v>#DIV/0!</v>
      </c>
      <c r="V132" s="231">
        <f t="shared" ref="V132:V166" si="28">N132/F132-1</f>
        <v>3.193250651835533E-2</v>
      </c>
    </row>
    <row r="133" spans="1:22" ht="29.4" x14ac:dyDescent="0.3">
      <c r="A133" s="163" t="s">
        <v>314</v>
      </c>
      <c r="B133" s="167" t="s">
        <v>315</v>
      </c>
      <c r="C133" s="185">
        <f>'Gastos - Entidades y Sectores'!E154</f>
        <v>2931397014</v>
      </c>
      <c r="D133" s="186">
        <f>'Gastos - Entidades y Sectores'!F154</f>
        <v>552648411.58800006</v>
      </c>
      <c r="E133" s="186">
        <f>'Gastos - Entidades y Sectores'!G154</f>
        <v>0</v>
      </c>
      <c r="F133" s="219">
        <f>'Gastos - Entidades y Sectores'!H154</f>
        <v>3484045425.5880003</v>
      </c>
      <c r="G133" s="250">
        <v>3072722000</v>
      </c>
      <c r="H133" s="251"/>
      <c r="I133" s="251"/>
      <c r="J133" s="252">
        <v>3072722000</v>
      </c>
      <c r="K133" s="185">
        <v>3072722000</v>
      </c>
      <c r="L133" s="186">
        <v>0</v>
      </c>
      <c r="M133" s="186">
        <v>0</v>
      </c>
      <c r="N133" s="189">
        <f t="shared" ref="N133:N166" si="29">SUM(K133+L133+M133)</f>
        <v>3072722000</v>
      </c>
      <c r="O133" s="185">
        <f t="shared" si="21"/>
        <v>141324986</v>
      </c>
      <c r="P133" s="186">
        <f t="shared" si="22"/>
        <v>-552648411.58800006</v>
      </c>
      <c r="Q133" s="186">
        <f t="shared" si="23"/>
        <v>0</v>
      </c>
      <c r="R133" s="219">
        <f t="shared" si="24"/>
        <v>-411323425.5880003</v>
      </c>
      <c r="S133" s="224">
        <f t="shared" si="25"/>
        <v>4.8210796874339712E-2</v>
      </c>
      <c r="T133" s="225">
        <f t="shared" si="26"/>
        <v>-1</v>
      </c>
      <c r="U133" s="225" t="e">
        <f t="shared" si="27"/>
        <v>#DIV/0!</v>
      </c>
      <c r="V133" s="231">
        <f t="shared" si="28"/>
        <v>-0.11805914543108509</v>
      </c>
    </row>
    <row r="134" spans="1:22" x14ac:dyDescent="0.3">
      <c r="A134" s="163" t="s">
        <v>316</v>
      </c>
      <c r="B134" s="167" t="s">
        <v>317</v>
      </c>
      <c r="C134" s="185">
        <f>'Gastos - Entidades y Sectores'!E155</f>
        <v>3189732000.0000005</v>
      </c>
      <c r="D134" s="186">
        <f>'Gastos - Entidades y Sectores'!F155</f>
        <v>0</v>
      </c>
      <c r="E134" s="186">
        <f>'Gastos - Entidades y Sectores'!G155</f>
        <v>0</v>
      </c>
      <c r="F134" s="219">
        <f>'Gastos - Entidades y Sectores'!H155</f>
        <v>3189732000.0000005</v>
      </c>
      <c r="G134" s="250">
        <v>3344486600</v>
      </c>
      <c r="H134" s="251"/>
      <c r="I134" s="251"/>
      <c r="J134" s="252">
        <v>3344486600</v>
      </c>
      <c r="K134" s="185">
        <v>3344486600</v>
      </c>
      <c r="L134" s="186">
        <v>0</v>
      </c>
      <c r="M134" s="186">
        <v>0</v>
      </c>
      <c r="N134" s="189">
        <f t="shared" si="29"/>
        <v>3344486600</v>
      </c>
      <c r="O134" s="185">
        <f t="shared" si="21"/>
        <v>154754599.99999952</v>
      </c>
      <c r="P134" s="186">
        <f t="shared" si="22"/>
        <v>0</v>
      </c>
      <c r="Q134" s="186">
        <f t="shared" si="23"/>
        <v>0</v>
      </c>
      <c r="R134" s="219">
        <f t="shared" si="24"/>
        <v>154754599.99999952</v>
      </c>
      <c r="S134" s="224">
        <f t="shared" si="25"/>
        <v>4.8516489786602612E-2</v>
      </c>
      <c r="T134" s="225" t="e">
        <f t="shared" si="26"/>
        <v>#DIV/0!</v>
      </c>
      <c r="U134" s="225" t="e">
        <f t="shared" si="27"/>
        <v>#DIV/0!</v>
      </c>
      <c r="V134" s="231">
        <f t="shared" si="28"/>
        <v>4.8516489786602612E-2</v>
      </c>
    </row>
    <row r="135" spans="1:22" x14ac:dyDescent="0.3">
      <c r="A135" s="163" t="s">
        <v>320</v>
      </c>
      <c r="B135" s="167" t="s">
        <v>321</v>
      </c>
      <c r="C135" s="185">
        <f>'Gastos - Entidades y Sectores'!E157</f>
        <v>282745528523.64001</v>
      </c>
      <c r="D135" s="186">
        <f>'Gastos - Entidades y Sectores'!F157</f>
        <v>0</v>
      </c>
      <c r="E135" s="186">
        <f>'Gastos - Entidades y Sectores'!G157</f>
        <v>506242086796.99207</v>
      </c>
      <c r="F135" s="219">
        <f>'Gastos - Entidades y Sectores'!H157</f>
        <v>788987615320.63208</v>
      </c>
      <c r="G135" s="250">
        <v>375788951374</v>
      </c>
      <c r="H135" s="251"/>
      <c r="I135" s="251">
        <v>949197580182</v>
      </c>
      <c r="J135" s="252">
        <v>1324986531556</v>
      </c>
      <c r="K135" s="185">
        <v>375788951374</v>
      </c>
      <c r="L135" s="186">
        <v>0</v>
      </c>
      <c r="M135" s="186">
        <v>949197580182</v>
      </c>
      <c r="N135" s="189">
        <f t="shared" si="29"/>
        <v>1324986531556</v>
      </c>
      <c r="O135" s="185">
        <f t="shared" si="21"/>
        <v>93043422850.359985</v>
      </c>
      <c r="P135" s="186">
        <f t="shared" si="22"/>
        <v>0</v>
      </c>
      <c r="Q135" s="186">
        <f t="shared" si="23"/>
        <v>442955493385.00793</v>
      </c>
      <c r="R135" s="219">
        <f t="shared" si="24"/>
        <v>535998916235.36792</v>
      </c>
      <c r="S135" s="224">
        <f t="shared" si="25"/>
        <v>0.32907124415437305</v>
      </c>
      <c r="T135" s="225" t="e">
        <f t="shared" si="26"/>
        <v>#DIV/0!</v>
      </c>
      <c r="U135" s="225">
        <f t="shared" si="27"/>
        <v>0.8749874910393165</v>
      </c>
      <c r="V135" s="231">
        <f t="shared" si="28"/>
        <v>0.6793502278455239</v>
      </c>
    </row>
    <row r="136" spans="1:22" x14ac:dyDescent="0.3">
      <c r="A136" s="163" t="s">
        <v>322</v>
      </c>
      <c r="B136" s="167" t="s">
        <v>323</v>
      </c>
      <c r="C136" s="185">
        <f>'Gastos - Entidades y Sectores'!E158</f>
        <v>18079113952.536003</v>
      </c>
      <c r="D136" s="186">
        <f>'Gastos - Entidades y Sectores'!F158</f>
        <v>0</v>
      </c>
      <c r="E136" s="186">
        <f>'Gastos - Entidades y Sectores'!G158</f>
        <v>12354478553.508001</v>
      </c>
      <c r="F136" s="219">
        <f>'Gastos - Entidades y Sectores'!H158</f>
        <v>30433592506.044003</v>
      </c>
      <c r="G136" s="250">
        <v>19262322669</v>
      </c>
      <c r="H136" s="251"/>
      <c r="I136" s="251">
        <v>34975575012</v>
      </c>
      <c r="J136" s="252">
        <v>54237897681</v>
      </c>
      <c r="K136" s="185">
        <v>19262322669</v>
      </c>
      <c r="L136" s="186">
        <v>0</v>
      </c>
      <c r="M136" s="186">
        <v>30516575012</v>
      </c>
      <c r="N136" s="189">
        <f t="shared" si="29"/>
        <v>49778897681</v>
      </c>
      <c r="O136" s="185">
        <f t="shared" si="21"/>
        <v>1183208716.4639969</v>
      </c>
      <c r="P136" s="186">
        <f t="shared" si="22"/>
        <v>0</v>
      </c>
      <c r="Q136" s="186">
        <f t="shared" si="23"/>
        <v>18162096458.491997</v>
      </c>
      <c r="R136" s="219">
        <f t="shared" si="24"/>
        <v>19345305174.955997</v>
      </c>
      <c r="S136" s="224">
        <f t="shared" si="25"/>
        <v>6.5446167305009073E-2</v>
      </c>
      <c r="T136" s="225" t="e">
        <f t="shared" si="26"/>
        <v>#DIV/0!</v>
      </c>
      <c r="U136" s="225">
        <f t="shared" si="27"/>
        <v>1.4700819933298561</v>
      </c>
      <c r="V136" s="231">
        <f t="shared" si="28"/>
        <v>0.6356563120543226</v>
      </c>
    </row>
    <row r="137" spans="1:22" x14ac:dyDescent="0.3">
      <c r="A137" s="163" t="s">
        <v>324</v>
      </c>
      <c r="B137" s="167" t="s">
        <v>325</v>
      </c>
      <c r="C137" s="185">
        <f>'Gastos - Entidades y Sectores'!E159</f>
        <v>13145719089.048</v>
      </c>
      <c r="D137" s="186">
        <f>'Gastos - Entidades y Sectores'!F159</f>
        <v>0</v>
      </c>
      <c r="E137" s="186">
        <f>'Gastos - Entidades y Sectores'!G159</f>
        <v>26303140969.560001</v>
      </c>
      <c r="F137" s="219">
        <f>'Gastos - Entidades y Sectores'!H159</f>
        <v>39448860058.608002</v>
      </c>
      <c r="G137" s="250">
        <v>26775103480</v>
      </c>
      <c r="H137" s="251"/>
      <c r="I137" s="251">
        <v>35247421056</v>
      </c>
      <c r="J137" s="252">
        <v>62022524536</v>
      </c>
      <c r="K137" s="185">
        <v>26775103480</v>
      </c>
      <c r="L137" s="186">
        <v>0</v>
      </c>
      <c r="M137" s="186">
        <v>35247421056</v>
      </c>
      <c r="N137" s="189">
        <f t="shared" si="29"/>
        <v>62022524536</v>
      </c>
      <c r="O137" s="185">
        <f t="shared" si="21"/>
        <v>13629384390.952</v>
      </c>
      <c r="P137" s="186">
        <f t="shared" si="22"/>
        <v>0</v>
      </c>
      <c r="Q137" s="186">
        <f t="shared" si="23"/>
        <v>8944280086.4399986</v>
      </c>
      <c r="R137" s="219">
        <f t="shared" si="24"/>
        <v>22573664477.391998</v>
      </c>
      <c r="S137" s="224">
        <f t="shared" si="25"/>
        <v>1.0367926089571586</v>
      </c>
      <c r="T137" s="225" t="e">
        <f t="shared" si="26"/>
        <v>#DIV/0!</v>
      </c>
      <c r="U137" s="225">
        <f t="shared" si="27"/>
        <v>0.34004608410801596</v>
      </c>
      <c r="V137" s="231">
        <f t="shared" si="28"/>
        <v>0.57222602741511341</v>
      </c>
    </row>
    <row r="138" spans="1:22" x14ac:dyDescent="0.3">
      <c r="A138" s="163" t="s">
        <v>326</v>
      </c>
      <c r="B138" s="167" t="s">
        <v>327</v>
      </c>
      <c r="C138" s="185">
        <f>'Gastos - Entidades y Sectores'!E160</f>
        <v>10279517601.444</v>
      </c>
      <c r="D138" s="186">
        <f>'Gastos - Entidades y Sectores'!F160</f>
        <v>0</v>
      </c>
      <c r="E138" s="186">
        <f>'Gastos - Entidades y Sectores'!G160</f>
        <v>6172013272.1520004</v>
      </c>
      <c r="F138" s="219">
        <f>'Gastos - Entidades y Sectores'!H160</f>
        <v>16451530873.596001</v>
      </c>
      <c r="G138" s="250">
        <v>16171004411</v>
      </c>
      <c r="H138" s="251"/>
      <c r="I138" s="251">
        <v>13960004515</v>
      </c>
      <c r="J138" s="252">
        <v>30131008926</v>
      </c>
      <c r="K138" s="185">
        <v>16171004411</v>
      </c>
      <c r="L138" s="186">
        <v>0</v>
      </c>
      <c r="M138" s="186">
        <v>13960004515</v>
      </c>
      <c r="N138" s="189">
        <f t="shared" si="29"/>
        <v>30131008926</v>
      </c>
      <c r="O138" s="185">
        <f t="shared" si="21"/>
        <v>5891486809.5559998</v>
      </c>
      <c r="P138" s="186">
        <f t="shared" si="22"/>
        <v>0</v>
      </c>
      <c r="Q138" s="186">
        <f t="shared" si="23"/>
        <v>7787991242.8479996</v>
      </c>
      <c r="R138" s="219">
        <f t="shared" si="24"/>
        <v>13679478052.403999</v>
      </c>
      <c r="S138" s="224">
        <f t="shared" si="25"/>
        <v>0.57312872432149953</v>
      </c>
      <c r="T138" s="225" t="e">
        <f t="shared" si="26"/>
        <v>#DIV/0!</v>
      </c>
      <c r="U138" s="225">
        <f t="shared" si="27"/>
        <v>1.261823476301851</v>
      </c>
      <c r="V138" s="231">
        <f t="shared" si="28"/>
        <v>0.83150183150183143</v>
      </c>
    </row>
    <row r="139" spans="1:22" x14ac:dyDescent="0.3">
      <c r="A139" s="163" t="s">
        <v>330</v>
      </c>
      <c r="B139" s="167" t="s">
        <v>331</v>
      </c>
      <c r="C139" s="185">
        <f>'Gastos - Entidades y Sectores'!E162</f>
        <v>472626381864.00006</v>
      </c>
      <c r="D139" s="186">
        <f>'Gastos - Entidades y Sectores'!F162</f>
        <v>1108665032.7480001</v>
      </c>
      <c r="E139" s="186">
        <f>'Gastos - Entidades y Sectores'!G162</f>
        <v>488757611742.03601</v>
      </c>
      <c r="F139" s="219">
        <f>'Gastos - Entidades y Sectores'!H162</f>
        <v>962492658638.78406</v>
      </c>
      <c r="G139" s="250">
        <v>681394930000</v>
      </c>
      <c r="H139" s="251"/>
      <c r="I139" s="251">
        <v>228146286350</v>
      </c>
      <c r="J139" s="252">
        <v>909541216350</v>
      </c>
      <c r="K139" s="185">
        <v>735394930000</v>
      </c>
      <c r="L139" s="186">
        <v>0</v>
      </c>
      <c r="M139" s="186">
        <v>214146286350</v>
      </c>
      <c r="N139" s="189">
        <f t="shared" si="29"/>
        <v>949541216350</v>
      </c>
      <c r="O139" s="185">
        <f t="shared" si="21"/>
        <v>262768548135.99994</v>
      </c>
      <c r="P139" s="186">
        <f t="shared" si="22"/>
        <v>-1108665032.7480001</v>
      </c>
      <c r="Q139" s="186">
        <f t="shared" si="23"/>
        <v>-274611325392.03601</v>
      </c>
      <c r="R139" s="219">
        <f t="shared" si="24"/>
        <v>-12951442288.784058</v>
      </c>
      <c r="S139" s="224">
        <f t="shared" si="25"/>
        <v>0.55597520201826689</v>
      </c>
      <c r="T139" s="225">
        <f t="shared" si="26"/>
        <v>-1</v>
      </c>
      <c r="U139" s="225">
        <f t="shared" si="27"/>
        <v>-0.56185585409762284</v>
      </c>
      <c r="V139" s="231">
        <f t="shared" si="28"/>
        <v>-1.3456146571653615E-2</v>
      </c>
    </row>
    <row r="140" spans="1:22" x14ac:dyDescent="0.3">
      <c r="A140" s="163" t="s">
        <v>332</v>
      </c>
      <c r="B140" s="167" t="s">
        <v>333</v>
      </c>
      <c r="C140" s="185">
        <f>'Gastos - Entidades y Sectores'!E163</f>
        <v>171920555168.54401</v>
      </c>
      <c r="D140" s="186">
        <f>'Gastos - Entidades y Sectores'!F163</f>
        <v>441935225.00400001</v>
      </c>
      <c r="E140" s="186">
        <f>'Gastos - Entidades y Sectores'!G163</f>
        <v>32626767478.032001</v>
      </c>
      <c r="F140" s="219">
        <f>'Gastos - Entidades y Sectores'!H163</f>
        <v>204989257871.58002</v>
      </c>
      <c r="G140" s="250">
        <v>166200097000</v>
      </c>
      <c r="H140" s="251"/>
      <c r="I140" s="251">
        <v>32309457632</v>
      </c>
      <c r="J140" s="252">
        <v>198509554632</v>
      </c>
      <c r="K140" s="185">
        <v>166200097000</v>
      </c>
      <c r="L140" s="186">
        <v>0</v>
      </c>
      <c r="M140" s="186">
        <v>32309457632</v>
      </c>
      <c r="N140" s="189">
        <f t="shared" si="29"/>
        <v>198509554632</v>
      </c>
      <c r="O140" s="185">
        <f t="shared" si="21"/>
        <v>-5720458168.5440063</v>
      </c>
      <c r="P140" s="186">
        <f t="shared" si="22"/>
        <v>-441935225.00400001</v>
      </c>
      <c r="Q140" s="186">
        <f t="shared" si="23"/>
        <v>-317309846.0320015</v>
      </c>
      <c r="R140" s="219">
        <f t="shared" si="24"/>
        <v>-6479703239.5800171</v>
      </c>
      <c r="S140" s="224">
        <f t="shared" si="25"/>
        <v>-3.3273846532986706E-2</v>
      </c>
      <c r="T140" s="225">
        <f t="shared" si="26"/>
        <v>-1</v>
      </c>
      <c r="U140" s="225">
        <f t="shared" si="27"/>
        <v>-9.7254454106019406E-3</v>
      </c>
      <c r="V140" s="231">
        <f t="shared" si="28"/>
        <v>-3.1609964867716944E-2</v>
      </c>
    </row>
    <row r="141" spans="1:22" x14ac:dyDescent="0.3">
      <c r="A141" s="163" t="s">
        <v>334</v>
      </c>
      <c r="B141" s="167" t="s">
        <v>335</v>
      </c>
      <c r="C141" s="185">
        <f>'Gastos - Entidades y Sectores'!E164</f>
        <v>152037309060</v>
      </c>
      <c r="D141" s="186">
        <f>'Gastos - Entidades y Sectores'!F164</f>
        <v>1806195556.6200001</v>
      </c>
      <c r="E141" s="186">
        <f>'Gastos - Entidades y Sectores'!G164</f>
        <v>160201180318.45203</v>
      </c>
      <c r="F141" s="219">
        <f>'Gastos - Entidades y Sectores'!H164</f>
        <v>314044684935.07202</v>
      </c>
      <c r="G141" s="250">
        <v>182998712110</v>
      </c>
      <c r="H141" s="251"/>
      <c r="I141" s="251">
        <v>110124446000</v>
      </c>
      <c r="J141" s="252">
        <v>293123158110</v>
      </c>
      <c r="K141" s="185">
        <v>182998712110</v>
      </c>
      <c r="L141" s="186">
        <v>0</v>
      </c>
      <c r="M141" s="186">
        <v>110124446000</v>
      </c>
      <c r="N141" s="189">
        <f t="shared" si="29"/>
        <v>293123158110</v>
      </c>
      <c r="O141" s="185">
        <f t="shared" si="21"/>
        <v>30961403050</v>
      </c>
      <c r="P141" s="186">
        <f t="shared" si="22"/>
        <v>-1806195556.6200001</v>
      </c>
      <c r="Q141" s="186">
        <f t="shared" si="23"/>
        <v>-50076734318.452026</v>
      </c>
      <c r="R141" s="219">
        <f t="shared" si="24"/>
        <v>-20921526825.072021</v>
      </c>
      <c r="S141" s="224">
        <f t="shared" si="25"/>
        <v>0.20364345594791722</v>
      </c>
      <c r="T141" s="225">
        <f t="shared" si="26"/>
        <v>-1</v>
      </c>
      <c r="U141" s="225">
        <f t="shared" si="27"/>
        <v>-0.3125865503544244</v>
      </c>
      <c r="V141" s="231">
        <f t="shared" si="28"/>
        <v>-6.6619585774545076E-2</v>
      </c>
    </row>
    <row r="142" spans="1:22" x14ac:dyDescent="0.3">
      <c r="A142" s="163" t="s">
        <v>336</v>
      </c>
      <c r="B142" s="167" t="s">
        <v>337</v>
      </c>
      <c r="C142" s="185">
        <f>'Gastos - Entidades y Sectores'!E165</f>
        <v>8419139715.1680002</v>
      </c>
      <c r="D142" s="186">
        <f>'Gastos - Entidades y Sectores'!F165</f>
        <v>253376041.46400002</v>
      </c>
      <c r="E142" s="186">
        <f>'Gastos - Entidades y Sectores'!G165</f>
        <v>6443881033.0440006</v>
      </c>
      <c r="F142" s="219">
        <f>'Gastos - Entidades y Sectores'!H165</f>
        <v>15116396789.676001</v>
      </c>
      <c r="G142" s="250">
        <v>8023108000</v>
      </c>
      <c r="H142" s="251"/>
      <c r="I142" s="251">
        <v>10748535000</v>
      </c>
      <c r="J142" s="252">
        <v>18771643000</v>
      </c>
      <c r="K142" s="185">
        <v>8023108000</v>
      </c>
      <c r="L142" s="186">
        <v>0</v>
      </c>
      <c r="M142" s="186">
        <v>10748535000</v>
      </c>
      <c r="N142" s="189">
        <f t="shared" si="29"/>
        <v>18771643000</v>
      </c>
      <c r="O142" s="185">
        <f t="shared" si="21"/>
        <v>-396031715.16800022</v>
      </c>
      <c r="P142" s="186">
        <f t="shared" si="22"/>
        <v>-253376041.46400002</v>
      </c>
      <c r="Q142" s="186">
        <f t="shared" si="23"/>
        <v>4304653966.9559994</v>
      </c>
      <c r="R142" s="219">
        <f t="shared" si="24"/>
        <v>3655246210.3239994</v>
      </c>
      <c r="S142" s="224">
        <f t="shared" si="25"/>
        <v>-4.703945160269829E-2</v>
      </c>
      <c r="T142" s="225">
        <f t="shared" si="26"/>
        <v>-1</v>
      </c>
      <c r="U142" s="225">
        <f t="shared" si="27"/>
        <v>0.66802194902138656</v>
      </c>
      <c r="V142" s="231">
        <f t="shared" si="28"/>
        <v>0.24180671235227247</v>
      </c>
    </row>
    <row r="143" spans="1:22" x14ac:dyDescent="0.3">
      <c r="A143" s="163" t="s">
        <v>338</v>
      </c>
      <c r="B143" s="167" t="s">
        <v>339</v>
      </c>
      <c r="C143" s="185">
        <f>'Gastos - Entidades y Sectores'!E166</f>
        <v>21114908724</v>
      </c>
      <c r="D143" s="186">
        <f>'Gastos - Entidades y Sectores'!F166</f>
        <v>5381484.108</v>
      </c>
      <c r="E143" s="186">
        <f>'Gastos - Entidades y Sectores'!G166</f>
        <v>21349147172.808002</v>
      </c>
      <c r="F143" s="219">
        <f>'Gastos - Entidades y Sectores'!H166</f>
        <v>42469437380.916</v>
      </c>
      <c r="G143" s="250">
        <v>22314965000</v>
      </c>
      <c r="H143" s="251"/>
      <c r="I143" s="251">
        <v>18887033865</v>
      </c>
      <c r="J143" s="252">
        <v>41201998865</v>
      </c>
      <c r="K143" s="185">
        <v>22314965000</v>
      </c>
      <c r="L143" s="186">
        <v>0</v>
      </c>
      <c r="M143" s="186">
        <v>18887033865</v>
      </c>
      <c r="N143" s="189">
        <f t="shared" si="29"/>
        <v>41201998865</v>
      </c>
      <c r="O143" s="185">
        <f t="shared" si="21"/>
        <v>1200056276</v>
      </c>
      <c r="P143" s="186">
        <f t="shared" si="22"/>
        <v>-5381484.108</v>
      </c>
      <c r="Q143" s="186">
        <f t="shared" si="23"/>
        <v>-2462113307.8080025</v>
      </c>
      <c r="R143" s="219">
        <f t="shared" si="24"/>
        <v>-1267438515.9160004</v>
      </c>
      <c r="S143" s="224">
        <f t="shared" si="25"/>
        <v>5.6834547176420891E-2</v>
      </c>
      <c r="T143" s="225">
        <f t="shared" si="26"/>
        <v>-1</v>
      </c>
      <c r="U143" s="225">
        <f t="shared" si="27"/>
        <v>-0.1153260731156488</v>
      </c>
      <c r="V143" s="231">
        <f t="shared" si="28"/>
        <v>-2.9843543830075148E-2</v>
      </c>
    </row>
    <row r="144" spans="1:22" x14ac:dyDescent="0.3">
      <c r="A144" s="163" t="s">
        <v>342</v>
      </c>
      <c r="B144" s="167" t="s">
        <v>343</v>
      </c>
      <c r="C144" s="185">
        <f>'Gastos - Entidades y Sectores'!E168</f>
        <v>36729447928992</v>
      </c>
      <c r="D144" s="186">
        <f>'Gastos - Entidades y Sectores'!F168</f>
        <v>1992895634.1840003</v>
      </c>
      <c r="E144" s="186">
        <f>'Gastos - Entidades y Sectores'!G168</f>
        <v>393467243291.30402</v>
      </c>
      <c r="F144" s="219">
        <f>'Gastos - Entidades y Sectores'!H168</f>
        <v>37124908067917.492</v>
      </c>
      <c r="G144" s="250">
        <v>39386492706000</v>
      </c>
      <c r="H144" s="251"/>
      <c r="I144" s="251">
        <v>405936051080</v>
      </c>
      <c r="J144" s="252">
        <v>39792428757080</v>
      </c>
      <c r="K144" s="185">
        <v>38321492706000</v>
      </c>
      <c r="L144" s="186">
        <v>0</v>
      </c>
      <c r="M144" s="186">
        <v>405936051080</v>
      </c>
      <c r="N144" s="189">
        <f t="shared" si="29"/>
        <v>38727428757080</v>
      </c>
      <c r="O144" s="185">
        <f t="shared" si="21"/>
        <v>1592044777008</v>
      </c>
      <c r="P144" s="186">
        <f t="shared" si="22"/>
        <v>-1992895634.1840003</v>
      </c>
      <c r="Q144" s="186">
        <f t="shared" si="23"/>
        <v>12468807788.695984</v>
      </c>
      <c r="R144" s="219">
        <f t="shared" si="24"/>
        <v>1602520689162.5078</v>
      </c>
      <c r="S144" s="224">
        <f t="shared" si="25"/>
        <v>4.3345186676528646E-2</v>
      </c>
      <c r="T144" s="225">
        <f t="shared" si="26"/>
        <v>-1</v>
      </c>
      <c r="U144" s="225">
        <f t="shared" si="27"/>
        <v>3.1689570100921216E-2</v>
      </c>
      <c r="V144" s="231">
        <f t="shared" si="28"/>
        <v>4.3165647339268975E-2</v>
      </c>
    </row>
    <row r="145" spans="1:22" x14ac:dyDescent="0.3">
      <c r="A145" s="163">
        <v>3602</v>
      </c>
      <c r="B145" s="167" t="s">
        <v>344</v>
      </c>
      <c r="C145" s="185">
        <f>'Gastos - Entidades y Sectores'!E169</f>
        <v>124194875532.00002</v>
      </c>
      <c r="D145" s="186">
        <f>'Gastos - Entidades y Sectores'!F169</f>
        <v>0</v>
      </c>
      <c r="E145" s="186">
        <f>'Gastos - Entidades y Sectores'!G169</f>
        <v>5144068154466.6963</v>
      </c>
      <c r="F145" s="219">
        <f>'Gastos - Entidades y Sectores'!H169</f>
        <v>5268263029998.6963</v>
      </c>
      <c r="G145" s="250">
        <v>124606214000</v>
      </c>
      <c r="H145" s="251"/>
      <c r="I145" s="251">
        <v>5418942551701</v>
      </c>
      <c r="J145" s="252">
        <v>5543548765701</v>
      </c>
      <c r="K145" s="185">
        <v>124606214000</v>
      </c>
      <c r="L145" s="186">
        <v>0</v>
      </c>
      <c r="M145" s="186">
        <v>5418942551701</v>
      </c>
      <c r="N145" s="189">
        <f t="shared" si="29"/>
        <v>5543548765701</v>
      </c>
      <c r="O145" s="185">
        <f t="shared" si="21"/>
        <v>411338467.99998474</v>
      </c>
      <c r="P145" s="186">
        <f t="shared" si="22"/>
        <v>0</v>
      </c>
      <c r="Q145" s="186">
        <f t="shared" si="23"/>
        <v>274874397234.30371</v>
      </c>
      <c r="R145" s="219">
        <f t="shared" si="24"/>
        <v>275285735702.30371</v>
      </c>
      <c r="S145" s="224">
        <f t="shared" si="25"/>
        <v>3.3120405833009237E-3</v>
      </c>
      <c r="T145" s="225" t="e">
        <f t="shared" si="26"/>
        <v>#DIV/0!</v>
      </c>
      <c r="U145" s="225">
        <f t="shared" si="27"/>
        <v>5.3435216832347976E-2</v>
      </c>
      <c r="V145" s="231">
        <f t="shared" si="28"/>
        <v>5.2253605056308716E-2</v>
      </c>
    </row>
    <row r="146" spans="1:22" x14ac:dyDescent="0.3">
      <c r="A146" s="163" t="s">
        <v>345</v>
      </c>
      <c r="B146" s="167" t="s">
        <v>346</v>
      </c>
      <c r="C146" s="185">
        <f>'Gastos - Entidades y Sectores'!E170</f>
        <v>9111181716</v>
      </c>
      <c r="D146" s="186">
        <f>'Gastos - Entidades y Sectores'!F170</f>
        <v>0</v>
      </c>
      <c r="E146" s="186">
        <f>'Gastos - Entidades y Sectores'!G170</f>
        <v>36582000000</v>
      </c>
      <c r="F146" s="219">
        <f>'Gastos - Entidades y Sectores'!H170</f>
        <v>45693181716</v>
      </c>
      <c r="G146" s="250">
        <v>9586273000</v>
      </c>
      <c r="H146" s="251"/>
      <c r="I146" s="251">
        <v>35000000000</v>
      </c>
      <c r="J146" s="252">
        <v>44586273000</v>
      </c>
      <c r="K146" s="185">
        <v>9586273000</v>
      </c>
      <c r="L146" s="186">
        <v>0</v>
      </c>
      <c r="M146" s="186">
        <v>35000000000</v>
      </c>
      <c r="N146" s="189">
        <f t="shared" si="29"/>
        <v>44586273000</v>
      </c>
      <c r="O146" s="185">
        <f t="shared" si="21"/>
        <v>475091284</v>
      </c>
      <c r="P146" s="186">
        <f t="shared" si="22"/>
        <v>0</v>
      </c>
      <c r="Q146" s="186">
        <f t="shared" si="23"/>
        <v>-1582000000</v>
      </c>
      <c r="R146" s="219">
        <f t="shared" si="24"/>
        <v>-1106908716</v>
      </c>
      <c r="S146" s="224">
        <f t="shared" si="25"/>
        <v>5.2143761238534037E-2</v>
      </c>
      <c r="T146" s="225" t="e">
        <f t="shared" si="26"/>
        <v>#DIV/0!</v>
      </c>
      <c r="U146" s="225">
        <f t="shared" si="27"/>
        <v>-4.3245311902028294E-2</v>
      </c>
      <c r="V146" s="231">
        <f t="shared" si="28"/>
        <v>-2.4224811545841662E-2</v>
      </c>
    </row>
    <row r="147" spans="1:22" x14ac:dyDescent="0.3">
      <c r="A147" s="163" t="s">
        <v>347</v>
      </c>
      <c r="B147" s="167" t="s">
        <v>348</v>
      </c>
      <c r="C147" s="185">
        <f>'Gastos - Entidades y Sectores'!E171</f>
        <v>13414050468.000002</v>
      </c>
      <c r="D147" s="186">
        <f>'Gastos - Entidades y Sectores'!F171</f>
        <v>2850055.5720000002</v>
      </c>
      <c r="E147" s="186">
        <f>'Gastos - Entidades y Sectores'!G171</f>
        <v>17472000000</v>
      </c>
      <c r="F147" s="219">
        <f>'Gastos - Entidades y Sectores'!H171</f>
        <v>30888900523.572002</v>
      </c>
      <c r="G147" s="250">
        <v>13909157000</v>
      </c>
      <c r="H147" s="251"/>
      <c r="I147" s="251">
        <v>17000000000</v>
      </c>
      <c r="J147" s="252">
        <v>30909157000</v>
      </c>
      <c r="K147" s="185">
        <v>13909157000</v>
      </c>
      <c r="L147" s="186">
        <v>0</v>
      </c>
      <c r="M147" s="186">
        <v>17000000000</v>
      </c>
      <c r="N147" s="189">
        <f t="shared" si="29"/>
        <v>30909157000</v>
      </c>
      <c r="O147" s="185">
        <f t="shared" si="21"/>
        <v>495106531.99999809</v>
      </c>
      <c r="P147" s="186">
        <f t="shared" si="22"/>
        <v>-2850055.5720000002</v>
      </c>
      <c r="Q147" s="186">
        <f t="shared" si="23"/>
        <v>-472000000</v>
      </c>
      <c r="R147" s="219">
        <f t="shared" si="24"/>
        <v>20256476.427997589</v>
      </c>
      <c r="S147" s="224">
        <f t="shared" si="25"/>
        <v>3.6909547431710044E-2</v>
      </c>
      <c r="T147" s="225">
        <f t="shared" si="26"/>
        <v>-1</v>
      </c>
      <c r="U147" s="225">
        <f t="shared" si="27"/>
        <v>-2.701465201465203E-2</v>
      </c>
      <c r="V147" s="231">
        <f t="shared" si="28"/>
        <v>6.5578496109108819E-4</v>
      </c>
    </row>
    <row r="148" spans="1:22" x14ac:dyDescent="0.3">
      <c r="A148" s="163" t="s">
        <v>351</v>
      </c>
      <c r="B148" s="167" t="s">
        <v>352</v>
      </c>
      <c r="C148" s="185">
        <f>'Gastos - Entidades y Sectores'!E173</f>
        <v>710020693200</v>
      </c>
      <c r="D148" s="186">
        <f>'Gastos - Entidades y Sectores'!F173</f>
        <v>8811445919.6400013</v>
      </c>
      <c r="E148" s="186">
        <f>'Gastos - Entidades y Sectores'!G173</f>
        <v>388248923604.36005</v>
      </c>
      <c r="F148" s="219">
        <f>'Gastos - Entidades y Sectores'!H173</f>
        <v>1107081062724</v>
      </c>
      <c r="G148" s="250">
        <v>848654700000</v>
      </c>
      <c r="H148" s="251"/>
      <c r="I148" s="251">
        <v>563383750314</v>
      </c>
      <c r="J148" s="252">
        <v>1412038450314</v>
      </c>
      <c r="K148" s="185">
        <v>858542700000</v>
      </c>
      <c r="L148" s="186">
        <v>0</v>
      </c>
      <c r="M148" s="186">
        <v>593383750314</v>
      </c>
      <c r="N148" s="189">
        <f t="shared" si="29"/>
        <v>1451926450314</v>
      </c>
      <c r="O148" s="185">
        <f t="shared" si="21"/>
        <v>148522006800</v>
      </c>
      <c r="P148" s="186">
        <f t="shared" si="22"/>
        <v>-8811445919.6400013</v>
      </c>
      <c r="Q148" s="186">
        <f t="shared" si="23"/>
        <v>205134826709.63995</v>
      </c>
      <c r="R148" s="219">
        <f t="shared" si="24"/>
        <v>344845387590</v>
      </c>
      <c r="S148" s="224">
        <f t="shared" si="25"/>
        <v>0.2091798284506674</v>
      </c>
      <c r="T148" s="225">
        <f t="shared" si="26"/>
        <v>-1</v>
      </c>
      <c r="U148" s="225">
        <f t="shared" si="27"/>
        <v>0.52835903524276073</v>
      </c>
      <c r="V148" s="231">
        <f t="shared" si="28"/>
        <v>0.31149063894336648</v>
      </c>
    </row>
    <row r="149" spans="1:22" x14ac:dyDescent="0.3">
      <c r="A149" s="163" t="s">
        <v>353</v>
      </c>
      <c r="B149" s="167" t="s">
        <v>354</v>
      </c>
      <c r="C149" s="185">
        <f>'Gastos - Entidades y Sectores'!E174</f>
        <v>5021452800</v>
      </c>
      <c r="D149" s="186">
        <f>'Gastos - Entidades y Sectores'!F174</f>
        <v>0</v>
      </c>
      <c r="E149" s="186">
        <f>'Gastos - Entidades y Sectores'!G174</f>
        <v>1012368445.452</v>
      </c>
      <c r="F149" s="219">
        <f>'Gastos - Entidades y Sectores'!H174</f>
        <v>6033821245.4520006</v>
      </c>
      <c r="G149" s="250">
        <v>5280400000</v>
      </c>
      <c r="H149" s="251"/>
      <c r="I149" s="251">
        <v>816442507</v>
      </c>
      <c r="J149" s="252">
        <v>6096842507</v>
      </c>
      <c r="K149" s="185">
        <v>5280400000</v>
      </c>
      <c r="L149" s="186">
        <v>0</v>
      </c>
      <c r="M149" s="186">
        <v>816442507</v>
      </c>
      <c r="N149" s="189">
        <f t="shared" si="29"/>
        <v>6096842507</v>
      </c>
      <c r="O149" s="185">
        <f t="shared" si="21"/>
        <v>258947200</v>
      </c>
      <c r="P149" s="186">
        <f t="shared" si="22"/>
        <v>0</v>
      </c>
      <c r="Q149" s="186">
        <f t="shared" si="23"/>
        <v>-195925938.45200002</v>
      </c>
      <c r="R149" s="219">
        <f t="shared" si="24"/>
        <v>63021261.547999382</v>
      </c>
      <c r="S149" s="224">
        <f t="shared" si="25"/>
        <v>5.1568183614112639E-2</v>
      </c>
      <c r="T149" s="225" t="e">
        <f t="shared" si="26"/>
        <v>#DIV/0!</v>
      </c>
      <c r="U149" s="225">
        <f t="shared" si="27"/>
        <v>-0.19353224543118142</v>
      </c>
      <c r="V149" s="231">
        <f t="shared" si="28"/>
        <v>1.0444668309572691E-2</v>
      </c>
    </row>
    <row r="150" spans="1:22" ht="29.4" x14ac:dyDescent="0.3">
      <c r="A150" s="163" t="s">
        <v>355</v>
      </c>
      <c r="B150" s="167" t="s">
        <v>356</v>
      </c>
      <c r="C150" s="185">
        <f>'Gastos - Entidades y Sectores'!E175</f>
        <v>3937861200.0000005</v>
      </c>
      <c r="D150" s="186">
        <f>'Gastos - Entidades y Sectores'!F175</f>
        <v>0</v>
      </c>
      <c r="E150" s="186">
        <f>'Gastos - Entidades y Sectores'!G175</f>
        <v>19656000000</v>
      </c>
      <c r="F150" s="219">
        <f>'Gastos - Entidades y Sectores'!H175</f>
        <v>23593861200</v>
      </c>
      <c r="G150" s="250">
        <v>4073400000</v>
      </c>
      <c r="H150" s="251"/>
      <c r="I150" s="251">
        <v>10754247508</v>
      </c>
      <c r="J150" s="252">
        <v>14827647508</v>
      </c>
      <c r="K150" s="185">
        <v>4073400000</v>
      </c>
      <c r="L150" s="186">
        <v>0</v>
      </c>
      <c r="M150" s="186">
        <v>10754247508</v>
      </c>
      <c r="N150" s="189">
        <f t="shared" si="29"/>
        <v>14827647508</v>
      </c>
      <c r="O150" s="185">
        <f t="shared" si="21"/>
        <v>135538799.99999952</v>
      </c>
      <c r="P150" s="186">
        <f t="shared" si="22"/>
        <v>0</v>
      </c>
      <c r="Q150" s="186">
        <f t="shared" si="23"/>
        <v>-8901752492</v>
      </c>
      <c r="R150" s="219">
        <f t="shared" si="24"/>
        <v>-8766213692</v>
      </c>
      <c r="S150" s="224">
        <f t="shared" si="25"/>
        <v>3.4419394975119921E-2</v>
      </c>
      <c r="T150" s="225" t="e">
        <f t="shared" si="26"/>
        <v>#DIV/0!</v>
      </c>
      <c r="U150" s="225">
        <f t="shared" si="27"/>
        <v>-0.45287711090761096</v>
      </c>
      <c r="V150" s="231">
        <f t="shared" si="28"/>
        <v>-0.3715463788521397</v>
      </c>
    </row>
    <row r="151" spans="1:22" x14ac:dyDescent="0.3">
      <c r="A151" s="163" t="s">
        <v>357</v>
      </c>
      <c r="B151" s="167" t="s">
        <v>358</v>
      </c>
      <c r="C151" s="185">
        <f>'Gastos - Entidades y Sectores'!E176</f>
        <v>2132625003600.0002</v>
      </c>
      <c r="D151" s="186">
        <f>'Gastos - Entidades y Sectores'!F176</f>
        <v>9269516413.2480011</v>
      </c>
      <c r="E151" s="186">
        <f>'Gastos - Entidades y Sectores'!G176</f>
        <v>5460000000</v>
      </c>
      <c r="F151" s="219">
        <f>'Gastos - Entidades y Sectores'!H176</f>
        <v>2147354520013.248</v>
      </c>
      <c r="G151" s="250">
        <v>2201185300000</v>
      </c>
      <c r="H151" s="251">
        <v>3610711702</v>
      </c>
      <c r="I151" s="251">
        <v>4403313940</v>
      </c>
      <c r="J151" s="252">
        <v>2209199325642</v>
      </c>
      <c r="K151" s="185">
        <v>2371185300000</v>
      </c>
      <c r="L151" s="186">
        <v>3610711702</v>
      </c>
      <c r="M151" s="186">
        <v>4403313940</v>
      </c>
      <c r="N151" s="189">
        <f t="shared" si="29"/>
        <v>2379199325642</v>
      </c>
      <c r="O151" s="185">
        <f t="shared" si="21"/>
        <v>238560296399.99976</v>
      </c>
      <c r="P151" s="186">
        <f t="shared" si="22"/>
        <v>-5658804711.2480011</v>
      </c>
      <c r="Q151" s="186">
        <f t="shared" si="23"/>
        <v>-1056686060</v>
      </c>
      <c r="R151" s="219">
        <f t="shared" si="24"/>
        <v>231844805628.75195</v>
      </c>
      <c r="S151" s="224">
        <f t="shared" si="25"/>
        <v>0.11186228052156166</v>
      </c>
      <c r="T151" s="225">
        <f t="shared" si="26"/>
        <v>-0.61047464171490462</v>
      </c>
      <c r="U151" s="225">
        <f t="shared" si="27"/>
        <v>-0.19353224542124547</v>
      </c>
      <c r="V151" s="231">
        <f t="shared" si="28"/>
        <v>0.1079676427287477</v>
      </c>
    </row>
    <row r="152" spans="1:22" x14ac:dyDescent="0.3">
      <c r="A152" s="163" t="s">
        <v>359</v>
      </c>
      <c r="B152" s="167" t="s">
        <v>360</v>
      </c>
      <c r="C152" s="185">
        <f>'Gastos - Entidades y Sectores'!E177</f>
        <v>6757335312.000001</v>
      </c>
      <c r="D152" s="186">
        <f>'Gastos - Entidades y Sectores'!F177</f>
        <v>0</v>
      </c>
      <c r="E152" s="186">
        <f>'Gastos - Entidades y Sectores'!G177</f>
        <v>93322866000</v>
      </c>
      <c r="F152" s="219">
        <f>'Gastos - Entidades y Sectores'!H177</f>
        <v>100080201312</v>
      </c>
      <c r="G152" s="250">
        <v>6326800000</v>
      </c>
      <c r="H152" s="251"/>
      <c r="I152" s="251">
        <v>62050000000</v>
      </c>
      <c r="J152" s="252">
        <v>68376800000</v>
      </c>
      <c r="K152" s="185">
        <v>6326800000</v>
      </c>
      <c r="L152" s="186">
        <v>0</v>
      </c>
      <c r="M152" s="186">
        <v>62050000000</v>
      </c>
      <c r="N152" s="189">
        <f t="shared" si="29"/>
        <v>68376800000</v>
      </c>
      <c r="O152" s="185">
        <f t="shared" si="21"/>
        <v>-430535312.00000095</v>
      </c>
      <c r="P152" s="186">
        <f t="shared" si="22"/>
        <v>0</v>
      </c>
      <c r="Q152" s="186">
        <f t="shared" si="23"/>
        <v>-31272866000</v>
      </c>
      <c r="R152" s="219">
        <f t="shared" si="24"/>
        <v>-31703401312</v>
      </c>
      <c r="S152" s="224">
        <f t="shared" si="25"/>
        <v>-6.371377060946426E-2</v>
      </c>
      <c r="T152" s="225" t="e">
        <f t="shared" si="26"/>
        <v>#DIV/0!</v>
      </c>
      <c r="U152" s="225">
        <f t="shared" si="27"/>
        <v>-0.33510400334254631</v>
      </c>
      <c r="V152" s="231">
        <f t="shared" si="28"/>
        <v>-0.31677995144278992</v>
      </c>
    </row>
    <row r="153" spans="1:22" x14ac:dyDescent="0.3">
      <c r="A153" s="163" t="s">
        <v>363</v>
      </c>
      <c r="B153" s="167" t="s">
        <v>364</v>
      </c>
      <c r="C153" s="185">
        <f>'Gastos - Entidades y Sectores'!E179</f>
        <v>29729696724.000004</v>
      </c>
      <c r="D153" s="186">
        <f>'Gastos - Entidades y Sectores'!F179</f>
        <v>135733434.56400001</v>
      </c>
      <c r="E153" s="186">
        <f>'Gastos - Entidades y Sectores'!G179</f>
        <v>499711528619.94006</v>
      </c>
      <c r="F153" s="219">
        <f>'Gastos - Entidades y Sectores'!H179</f>
        <v>529576958778.50403</v>
      </c>
      <c r="G153" s="250">
        <v>30401222000</v>
      </c>
      <c r="H153" s="251"/>
      <c r="I153" s="251">
        <v>367474229073</v>
      </c>
      <c r="J153" s="252">
        <v>397875451073</v>
      </c>
      <c r="K153" s="185">
        <v>30401222000</v>
      </c>
      <c r="L153" s="186">
        <v>0</v>
      </c>
      <c r="M153" s="186">
        <v>367474229073</v>
      </c>
      <c r="N153" s="189">
        <f t="shared" si="29"/>
        <v>397875451073</v>
      </c>
      <c r="O153" s="185">
        <f t="shared" si="21"/>
        <v>671525275.99999619</v>
      </c>
      <c r="P153" s="186">
        <f t="shared" si="22"/>
        <v>-135733434.56400001</v>
      </c>
      <c r="Q153" s="186">
        <f t="shared" si="23"/>
        <v>-132237299546.94006</v>
      </c>
      <c r="R153" s="219">
        <f t="shared" si="24"/>
        <v>-131701507705.50403</v>
      </c>
      <c r="S153" s="224">
        <f t="shared" si="25"/>
        <v>2.2587693451238344E-2</v>
      </c>
      <c r="T153" s="225">
        <f t="shared" si="26"/>
        <v>-1</v>
      </c>
      <c r="U153" s="225">
        <f t="shared" si="27"/>
        <v>-0.26462727388367757</v>
      </c>
      <c r="V153" s="231">
        <f t="shared" si="28"/>
        <v>-0.24869191440896565</v>
      </c>
    </row>
    <row r="154" spans="1:22" x14ac:dyDescent="0.3">
      <c r="A154" s="163">
        <v>4001</v>
      </c>
      <c r="B154" s="167" t="s">
        <v>367</v>
      </c>
      <c r="C154" s="185">
        <f>'Gastos - Entidades y Sectores'!E181</f>
        <v>3203877019805.2803</v>
      </c>
      <c r="D154" s="186">
        <f>'Gastos - Entidades y Sectores'!F181</f>
        <v>1590600369.5400002</v>
      </c>
      <c r="E154" s="186">
        <f>'Gastos - Entidades y Sectores'!G181</f>
        <v>1266865367712.6721</v>
      </c>
      <c r="F154" s="219">
        <f>'Gastos - Entidades y Sectores'!H181</f>
        <v>4472332987887.4922</v>
      </c>
      <c r="G154" s="250">
        <v>3783038903562</v>
      </c>
      <c r="H154" s="251"/>
      <c r="I154" s="251">
        <v>1629925488518</v>
      </c>
      <c r="J154" s="252">
        <v>5412964392080</v>
      </c>
      <c r="K154" s="185">
        <v>3765838903562</v>
      </c>
      <c r="L154" s="186">
        <v>0</v>
      </c>
      <c r="M154" s="186">
        <v>1629925488518</v>
      </c>
      <c r="N154" s="189">
        <f t="shared" si="29"/>
        <v>5395764392080</v>
      </c>
      <c r="O154" s="185">
        <f t="shared" si="21"/>
        <v>561961883756.71973</v>
      </c>
      <c r="P154" s="186">
        <f t="shared" si="22"/>
        <v>-1590600369.5400002</v>
      </c>
      <c r="Q154" s="186">
        <f t="shared" si="23"/>
        <v>363060120805.32788</v>
      </c>
      <c r="R154" s="219">
        <f t="shared" si="24"/>
        <v>923431404192.50781</v>
      </c>
      <c r="S154" s="224">
        <f t="shared" si="25"/>
        <v>0.17540057882461224</v>
      </c>
      <c r="T154" s="225">
        <f t="shared" si="26"/>
        <v>-1</v>
      </c>
      <c r="U154" s="225">
        <f t="shared" si="27"/>
        <v>0.28658145534504076</v>
      </c>
      <c r="V154" s="231">
        <f t="shared" si="28"/>
        <v>0.20647644231622619</v>
      </c>
    </row>
    <row r="155" spans="1:22" x14ac:dyDescent="0.3">
      <c r="A155" s="163" t="s">
        <v>368</v>
      </c>
      <c r="B155" s="167" t="s">
        <v>369</v>
      </c>
      <c r="C155" s="185">
        <f>'Gastos - Entidades y Sectores'!E182</f>
        <v>8748569710.6079998</v>
      </c>
      <c r="D155" s="186">
        <f>'Gastos - Entidades y Sectores'!F182</f>
        <v>640011523.78800011</v>
      </c>
      <c r="E155" s="186">
        <f>'Gastos - Entidades y Sectores'!G182</f>
        <v>4180484083033.4404</v>
      </c>
      <c r="F155" s="219">
        <f>'Gastos - Entidades y Sectores'!H182</f>
        <v>4189872664267.8364</v>
      </c>
      <c r="G155" s="250">
        <v>9000000000</v>
      </c>
      <c r="H155" s="251"/>
      <c r="I155" s="251">
        <v>4358877949869</v>
      </c>
      <c r="J155" s="252">
        <v>4367877949869</v>
      </c>
      <c r="K155" s="185">
        <v>9000000000</v>
      </c>
      <c r="L155" s="186">
        <v>0</v>
      </c>
      <c r="M155" s="186">
        <v>4358877949869</v>
      </c>
      <c r="N155" s="189">
        <f t="shared" si="29"/>
        <v>4367877949869</v>
      </c>
      <c r="O155" s="185">
        <f t="shared" si="21"/>
        <v>251430289.3920002</v>
      </c>
      <c r="P155" s="186">
        <f t="shared" si="22"/>
        <v>-640011523.78800011</v>
      </c>
      <c r="Q155" s="186">
        <f t="shared" si="23"/>
        <v>178393866835.55957</v>
      </c>
      <c r="R155" s="219">
        <f t="shared" si="24"/>
        <v>178005285601.16357</v>
      </c>
      <c r="S155" s="224">
        <f t="shared" si="25"/>
        <v>2.873958803655996E-2</v>
      </c>
      <c r="T155" s="225">
        <f t="shared" si="26"/>
        <v>-1</v>
      </c>
      <c r="U155" s="225">
        <f t="shared" si="27"/>
        <v>4.2673016639286798E-2</v>
      </c>
      <c r="V155" s="231">
        <f t="shared" si="28"/>
        <v>4.2484652843804094E-2</v>
      </c>
    </row>
    <row r="156" spans="1:22" x14ac:dyDescent="0.3">
      <c r="A156" s="163" t="s">
        <v>372</v>
      </c>
      <c r="B156" s="167" t="s">
        <v>373</v>
      </c>
      <c r="C156" s="185">
        <f>'Gastos - Entidades y Sectores'!E184</f>
        <v>231954417473.68802</v>
      </c>
      <c r="D156" s="186">
        <f>'Gastos - Entidades y Sectores'!F184</f>
        <v>4074404886.5520005</v>
      </c>
      <c r="E156" s="186">
        <f>'Gastos - Entidades y Sectores'!G184</f>
        <v>7063471190984.209</v>
      </c>
      <c r="F156" s="219">
        <f>'Gastos - Entidades y Sectores'!H184</f>
        <v>7299500013344.4482</v>
      </c>
      <c r="G156" s="250">
        <v>245489819882</v>
      </c>
      <c r="H156" s="251"/>
      <c r="I156" s="251">
        <v>10469740829267</v>
      </c>
      <c r="J156" s="252">
        <v>10715230649149</v>
      </c>
      <c r="K156" s="185">
        <v>245489819882</v>
      </c>
      <c r="L156" s="186">
        <v>0</v>
      </c>
      <c r="M156" s="186">
        <v>10519740829267</v>
      </c>
      <c r="N156" s="189">
        <f t="shared" si="29"/>
        <v>10765230649149</v>
      </c>
      <c r="O156" s="185">
        <f t="shared" si="21"/>
        <v>13535402408.311981</v>
      </c>
      <c r="P156" s="186">
        <f t="shared" si="22"/>
        <v>-4074404886.5520005</v>
      </c>
      <c r="Q156" s="186">
        <f t="shared" si="23"/>
        <v>3456269638282.791</v>
      </c>
      <c r="R156" s="219">
        <f t="shared" si="24"/>
        <v>3465730635804.5518</v>
      </c>
      <c r="S156" s="224">
        <f t="shared" si="25"/>
        <v>5.8353716888566609E-2</v>
      </c>
      <c r="T156" s="225">
        <f t="shared" si="26"/>
        <v>-1</v>
      </c>
      <c r="U156" s="225">
        <f t="shared" si="27"/>
        <v>0.48931602392522855</v>
      </c>
      <c r="V156" s="231">
        <f t="shared" si="28"/>
        <v>0.47479014034779632</v>
      </c>
    </row>
    <row r="157" spans="1:22" x14ac:dyDescent="0.3">
      <c r="A157" s="163" t="s">
        <v>374</v>
      </c>
      <c r="B157" s="167" t="s">
        <v>375</v>
      </c>
      <c r="C157" s="185">
        <f>'Gastos - Entidades y Sectores'!E185</f>
        <v>1137338748000</v>
      </c>
      <c r="D157" s="186">
        <f>'Gastos - Entidades y Sectores'!F185</f>
        <v>0</v>
      </c>
      <c r="E157" s="186">
        <f>'Gastos - Entidades y Sectores'!G185</f>
        <v>1856590367535.54</v>
      </c>
      <c r="F157" s="219">
        <f>'Gastos - Entidades y Sectores'!H185</f>
        <v>2993929115535.54</v>
      </c>
      <c r="G157" s="250">
        <v>1980082630600</v>
      </c>
      <c r="H157" s="251"/>
      <c r="I157" s="251">
        <v>2376887833325</v>
      </c>
      <c r="J157" s="252">
        <v>4356970463925</v>
      </c>
      <c r="K157" s="185">
        <v>1980082630600</v>
      </c>
      <c r="L157" s="186">
        <v>0</v>
      </c>
      <c r="M157" s="186">
        <v>2376887833325</v>
      </c>
      <c r="N157" s="189">
        <f t="shared" si="29"/>
        <v>4356970463925</v>
      </c>
      <c r="O157" s="185">
        <f t="shared" si="21"/>
        <v>842743882600</v>
      </c>
      <c r="P157" s="186">
        <f t="shared" si="22"/>
        <v>0</v>
      </c>
      <c r="Q157" s="186">
        <f t="shared" si="23"/>
        <v>520297465789.45996</v>
      </c>
      <c r="R157" s="219">
        <f t="shared" si="24"/>
        <v>1363041348389.46</v>
      </c>
      <c r="S157" s="224">
        <f t="shared" si="25"/>
        <v>0.74097878409748863</v>
      </c>
      <c r="T157" s="225" t="e">
        <f t="shared" si="26"/>
        <v>#DIV/0!</v>
      </c>
      <c r="U157" s="225">
        <f t="shared" si="27"/>
        <v>0.28024354477294255</v>
      </c>
      <c r="V157" s="231">
        <f t="shared" si="28"/>
        <v>0.45526841010250352</v>
      </c>
    </row>
    <row r="158" spans="1:22" x14ac:dyDescent="0.3">
      <c r="A158" s="163" t="s">
        <v>376</v>
      </c>
      <c r="B158" s="167" t="s">
        <v>377</v>
      </c>
      <c r="C158" s="185">
        <f>'Gastos - Entidades y Sectores'!E186</f>
        <v>15419242202.364</v>
      </c>
      <c r="D158" s="186">
        <f>'Gastos - Entidades y Sectores'!F186</f>
        <v>10448792.172</v>
      </c>
      <c r="E158" s="186">
        <f>'Gastos - Entidades y Sectores'!G186</f>
        <v>37635534351.324005</v>
      </c>
      <c r="F158" s="219">
        <f>'Gastos - Entidades y Sectores'!H186</f>
        <v>53065225345.860001</v>
      </c>
      <c r="G158" s="250">
        <v>17012047067</v>
      </c>
      <c r="H158" s="251"/>
      <c r="I158" s="251">
        <v>38743301150</v>
      </c>
      <c r="J158" s="252">
        <v>55755348217</v>
      </c>
      <c r="K158" s="185">
        <v>17012047067</v>
      </c>
      <c r="L158" s="186">
        <v>0</v>
      </c>
      <c r="M158" s="186">
        <v>38743301150</v>
      </c>
      <c r="N158" s="189">
        <f t="shared" si="29"/>
        <v>55755348217</v>
      </c>
      <c r="O158" s="185">
        <f t="shared" si="21"/>
        <v>1592804864.6359997</v>
      </c>
      <c r="P158" s="186">
        <f t="shared" si="22"/>
        <v>-10448792.172</v>
      </c>
      <c r="Q158" s="186">
        <f t="shared" si="23"/>
        <v>1107766798.6759949</v>
      </c>
      <c r="R158" s="219">
        <f t="shared" si="24"/>
        <v>2690122871.1399994</v>
      </c>
      <c r="S158" s="224">
        <f t="shared" si="25"/>
        <v>0.10329981485029127</v>
      </c>
      <c r="T158" s="225">
        <f t="shared" si="26"/>
        <v>-1</v>
      </c>
      <c r="U158" s="225">
        <f t="shared" si="27"/>
        <v>2.9434065910559415E-2</v>
      </c>
      <c r="V158" s="231">
        <f t="shared" si="28"/>
        <v>5.0694647080206545E-2</v>
      </c>
    </row>
    <row r="159" spans="1:22" ht="29.4" x14ac:dyDescent="0.3">
      <c r="A159" s="163" t="s">
        <v>380</v>
      </c>
      <c r="B159" s="167" t="s">
        <v>381</v>
      </c>
      <c r="C159" s="185">
        <f>'Gastos - Entidades y Sectores'!E188</f>
        <v>125355048000.00002</v>
      </c>
      <c r="D159" s="186">
        <f>'Gastos - Entidades y Sectores'!F188</f>
        <v>38878067.592</v>
      </c>
      <c r="E159" s="186">
        <f>'Gastos - Entidades y Sectores'!G188</f>
        <v>31668000000.000004</v>
      </c>
      <c r="F159" s="219">
        <f>'Gastos - Entidades y Sectores'!H188</f>
        <v>157061926067.59201</v>
      </c>
      <c r="G159" s="250">
        <v>149047000000</v>
      </c>
      <c r="H159" s="251"/>
      <c r="I159" s="251">
        <v>36538191002</v>
      </c>
      <c r="J159" s="252">
        <v>185585191002</v>
      </c>
      <c r="K159" s="185">
        <v>149047000000</v>
      </c>
      <c r="L159" s="186">
        <v>0</v>
      </c>
      <c r="M159" s="186">
        <v>41538191002</v>
      </c>
      <c r="N159" s="189">
        <f t="shared" si="29"/>
        <v>190585191002</v>
      </c>
      <c r="O159" s="185">
        <f t="shared" si="21"/>
        <v>23691951999.999985</v>
      </c>
      <c r="P159" s="186">
        <f t="shared" si="22"/>
        <v>-38878067.592</v>
      </c>
      <c r="Q159" s="186">
        <f t="shared" si="23"/>
        <v>9870191001.9999962</v>
      </c>
      <c r="R159" s="219">
        <f t="shared" si="24"/>
        <v>33523264934.40799</v>
      </c>
      <c r="S159" s="224">
        <f t="shared" si="25"/>
        <v>0.18899878686975558</v>
      </c>
      <c r="T159" s="225">
        <f t="shared" si="26"/>
        <v>-1</v>
      </c>
      <c r="U159" s="225">
        <f t="shared" si="27"/>
        <v>0.31167711892130834</v>
      </c>
      <c r="V159" s="231">
        <f t="shared" si="28"/>
        <v>0.21343979265847768</v>
      </c>
    </row>
    <row r="160" spans="1:22" x14ac:dyDescent="0.3">
      <c r="A160" s="163" t="s">
        <v>384</v>
      </c>
      <c r="B160" s="167" t="s">
        <v>385</v>
      </c>
      <c r="C160" s="185">
        <f>'Gastos - Entidades y Sectores'!E190</f>
        <v>59752867960.968002</v>
      </c>
      <c r="D160" s="186">
        <f>'Gastos - Entidades y Sectores'!F190</f>
        <v>366781219.89600003</v>
      </c>
      <c r="E160" s="186">
        <f>'Gastos - Entidades y Sectores'!G190</f>
        <v>973746366709.11609</v>
      </c>
      <c r="F160" s="219">
        <f>'Gastos - Entidades y Sectores'!H190</f>
        <v>1033866015889.9801</v>
      </c>
      <c r="G160" s="250">
        <v>61547885666</v>
      </c>
      <c r="H160" s="251"/>
      <c r="I160" s="251">
        <v>1300992260657</v>
      </c>
      <c r="J160" s="252">
        <v>1362540146323</v>
      </c>
      <c r="K160" s="185">
        <v>63347885666</v>
      </c>
      <c r="L160" s="186">
        <v>0</v>
      </c>
      <c r="M160" s="186">
        <v>1300992260657</v>
      </c>
      <c r="N160" s="189">
        <f t="shared" si="29"/>
        <v>1364340146323</v>
      </c>
      <c r="O160" s="185">
        <f t="shared" si="21"/>
        <v>3595017705.0319977</v>
      </c>
      <c r="P160" s="186">
        <f t="shared" si="22"/>
        <v>-366781219.89600003</v>
      </c>
      <c r="Q160" s="186">
        <f t="shared" si="23"/>
        <v>327245893947.88391</v>
      </c>
      <c r="R160" s="219">
        <f t="shared" si="24"/>
        <v>330474130433.0199</v>
      </c>
      <c r="S160" s="224">
        <f t="shared" si="25"/>
        <v>6.0164772465488126E-2</v>
      </c>
      <c r="T160" s="225">
        <f t="shared" si="26"/>
        <v>-1</v>
      </c>
      <c r="U160" s="225">
        <f t="shared" si="27"/>
        <v>0.33606892424548684</v>
      </c>
      <c r="V160" s="231">
        <f t="shared" si="28"/>
        <v>0.31964889584704914</v>
      </c>
    </row>
    <row r="161" spans="1:22" x14ac:dyDescent="0.3">
      <c r="A161" s="163" t="s">
        <v>388</v>
      </c>
      <c r="B161" s="167" t="s">
        <v>389</v>
      </c>
      <c r="C161" s="185">
        <f>'Gastos - Entidades y Sectores'!E192</f>
        <v>426474642662.79602</v>
      </c>
      <c r="D161" s="186">
        <f>'Gastos - Entidades y Sectores'!F192</f>
        <v>0</v>
      </c>
      <c r="E161" s="186">
        <f>'Gastos - Entidades y Sectores'!G192</f>
        <v>194012659347.78003</v>
      </c>
      <c r="F161" s="219">
        <f>'Gastos - Entidades y Sectores'!H192</f>
        <v>620487302010.57605</v>
      </c>
      <c r="G161" s="250">
        <v>495691768189</v>
      </c>
      <c r="H161" s="251"/>
      <c r="I161" s="251">
        <v>189400007093</v>
      </c>
      <c r="J161" s="252">
        <v>685091775282</v>
      </c>
      <c r="K161" s="185">
        <v>500691768189</v>
      </c>
      <c r="L161" s="186">
        <v>0</v>
      </c>
      <c r="M161" s="186">
        <v>189400007093</v>
      </c>
      <c r="N161" s="189">
        <f t="shared" si="29"/>
        <v>690091775282</v>
      </c>
      <c r="O161" s="185">
        <f t="shared" si="21"/>
        <v>74217125526.203979</v>
      </c>
      <c r="P161" s="186">
        <f t="shared" si="22"/>
        <v>0</v>
      </c>
      <c r="Q161" s="186">
        <f t="shared" si="23"/>
        <v>-4612652254.7800293</v>
      </c>
      <c r="R161" s="219">
        <f t="shared" si="24"/>
        <v>69604473271.42395</v>
      </c>
      <c r="S161" s="224">
        <f t="shared" si="25"/>
        <v>0.17402470886149679</v>
      </c>
      <c r="T161" s="225" t="e">
        <f t="shared" si="26"/>
        <v>#DIV/0!</v>
      </c>
      <c r="U161" s="225">
        <f t="shared" si="27"/>
        <v>-2.37750065912532E-2</v>
      </c>
      <c r="V161" s="231">
        <f t="shared" si="28"/>
        <v>0.11217711151522902</v>
      </c>
    </row>
    <row r="162" spans="1:22" ht="29.4" x14ac:dyDescent="0.3">
      <c r="A162" s="163" t="s">
        <v>390</v>
      </c>
      <c r="B162" s="167" t="s">
        <v>391</v>
      </c>
      <c r="C162" s="185">
        <f>'Gastos - Entidades y Sectores'!E193</f>
        <v>97918984800</v>
      </c>
      <c r="D162" s="186">
        <f>'Gastos - Entidades y Sectores'!F193</f>
        <v>0</v>
      </c>
      <c r="E162" s="186">
        <f>'Gastos - Entidades y Sectores'!G193</f>
        <v>77965017678.912003</v>
      </c>
      <c r="F162" s="219">
        <f>'Gastos - Entidades y Sectores'!H193</f>
        <v>175884002478.91202</v>
      </c>
      <c r="G162" s="250">
        <v>102387000000</v>
      </c>
      <c r="H162" s="251"/>
      <c r="I162" s="251">
        <v>76394293880</v>
      </c>
      <c r="J162" s="252">
        <v>178781293880</v>
      </c>
      <c r="K162" s="185">
        <v>107387000000</v>
      </c>
      <c r="L162" s="186">
        <v>0</v>
      </c>
      <c r="M162" s="186">
        <v>76394293880</v>
      </c>
      <c r="N162" s="189">
        <f t="shared" si="29"/>
        <v>183781293880</v>
      </c>
      <c r="O162" s="185">
        <f t="shared" si="21"/>
        <v>9468015200</v>
      </c>
      <c r="P162" s="186">
        <f t="shared" si="22"/>
        <v>0</v>
      </c>
      <c r="Q162" s="186">
        <f t="shared" si="23"/>
        <v>-1570723798.9120026</v>
      </c>
      <c r="R162" s="219">
        <f t="shared" si="24"/>
        <v>7897291401.0879822</v>
      </c>
      <c r="S162" s="224">
        <f t="shared" si="25"/>
        <v>9.6692334171340377E-2</v>
      </c>
      <c r="T162" s="225" t="e">
        <f t="shared" si="26"/>
        <v>#DIV/0!</v>
      </c>
      <c r="U162" s="225">
        <f t="shared" si="27"/>
        <v>-2.0146520140363555E-2</v>
      </c>
      <c r="V162" s="231">
        <f t="shared" si="28"/>
        <v>4.4900566792791974E-2</v>
      </c>
    </row>
    <row r="163" spans="1:22" x14ac:dyDescent="0.3">
      <c r="A163" s="163" t="s">
        <v>393</v>
      </c>
      <c r="B163" s="167" t="s">
        <v>394</v>
      </c>
      <c r="C163" s="185">
        <f>'Gastos - Entidades y Sectores'!E195</f>
        <v>0</v>
      </c>
      <c r="D163" s="186">
        <f>'Gastos - Entidades y Sectores'!F195</f>
        <v>0</v>
      </c>
      <c r="E163" s="186">
        <f>'Gastos - Entidades y Sectores'!G195</f>
        <v>0</v>
      </c>
      <c r="F163" s="219">
        <f>'Gastos - Entidades y Sectores'!H195</f>
        <v>0</v>
      </c>
      <c r="G163" s="250">
        <v>100455000000</v>
      </c>
      <c r="H163" s="251"/>
      <c r="I163" s="251">
        <v>400000000000</v>
      </c>
      <c r="J163" s="252">
        <f>SUM(G163+H163+I163)</f>
        <v>500455000000</v>
      </c>
      <c r="K163" s="185">
        <f>G163+G168</f>
        <v>100455000000</v>
      </c>
      <c r="L163" s="186">
        <v>0</v>
      </c>
      <c r="M163" s="186">
        <f>I163</f>
        <v>400000000000</v>
      </c>
      <c r="N163" s="189">
        <f t="shared" si="29"/>
        <v>500455000000</v>
      </c>
      <c r="O163" s="185">
        <f t="shared" si="21"/>
        <v>100455000000</v>
      </c>
      <c r="P163" s="186">
        <f t="shared" si="22"/>
        <v>0</v>
      </c>
      <c r="Q163" s="186">
        <f t="shared" si="23"/>
        <v>400000000000</v>
      </c>
      <c r="R163" s="219">
        <f t="shared" si="24"/>
        <v>500455000000</v>
      </c>
      <c r="S163" s="224" t="e">
        <f t="shared" si="25"/>
        <v>#DIV/0!</v>
      </c>
      <c r="T163" s="225" t="e">
        <f t="shared" si="26"/>
        <v>#DIV/0!</v>
      </c>
      <c r="U163" s="225" t="e">
        <f t="shared" si="27"/>
        <v>#DIV/0!</v>
      </c>
      <c r="V163" s="231" t="e">
        <f t="shared" si="28"/>
        <v>#DIV/0!</v>
      </c>
    </row>
    <row r="164" spans="1:22" x14ac:dyDescent="0.3">
      <c r="A164" s="164" t="s">
        <v>395</v>
      </c>
      <c r="B164" s="167" t="s">
        <v>396</v>
      </c>
      <c r="C164" s="185">
        <f>'Gastos - Entidades y Sectores'!E196</f>
        <v>873453770280.00012</v>
      </c>
      <c r="D164" s="186">
        <f>'Gastos - Entidades y Sectores'!F196</f>
        <v>7522102142.1000004</v>
      </c>
      <c r="E164" s="186">
        <f>'Gastos - Entidades y Sectores'!G196</f>
        <v>9032668754380.9082</v>
      </c>
      <c r="F164" s="219">
        <f>'Gastos - Entidades y Sectores'!H196</f>
        <v>9913644626803.0078</v>
      </c>
      <c r="G164" s="250">
        <v>1066543526750</v>
      </c>
      <c r="H164" s="251"/>
      <c r="I164" s="251">
        <v>9660546403114</v>
      </c>
      <c r="J164" s="252">
        <f>SUM(G164+H164+I164)</f>
        <v>10727089929864</v>
      </c>
      <c r="K164" s="185">
        <f>G164</f>
        <v>1066543526750</v>
      </c>
      <c r="L164" s="186">
        <v>0</v>
      </c>
      <c r="M164" s="186">
        <f>I164+I169</f>
        <v>9660546403114</v>
      </c>
      <c r="N164" s="189">
        <f t="shared" si="29"/>
        <v>10727089929864</v>
      </c>
      <c r="O164" s="185">
        <f t="shared" si="21"/>
        <v>193089756469.99988</v>
      </c>
      <c r="P164" s="186">
        <f t="shared" si="22"/>
        <v>-7522102142.1000004</v>
      </c>
      <c r="Q164" s="186">
        <f t="shared" si="23"/>
        <v>627877648733.0918</v>
      </c>
      <c r="R164" s="219">
        <f t="shared" si="24"/>
        <v>813445303060.99219</v>
      </c>
      <c r="S164" s="224">
        <f t="shared" si="25"/>
        <v>0.22106465509685957</v>
      </c>
      <c r="T164" s="225">
        <f t="shared" si="26"/>
        <v>-1</v>
      </c>
      <c r="U164" s="225">
        <f t="shared" si="27"/>
        <v>6.9511864744134177E-2</v>
      </c>
      <c r="V164" s="231">
        <f t="shared" si="28"/>
        <v>8.2053102938723699E-2</v>
      </c>
    </row>
    <row r="165" spans="1:22" x14ac:dyDescent="0.3">
      <c r="A165" s="164" t="s">
        <v>397</v>
      </c>
      <c r="B165" s="167" t="s">
        <v>398</v>
      </c>
      <c r="C165" s="185">
        <f>'Gastos - Entidades y Sectores'!E197</f>
        <v>7190585603.2920008</v>
      </c>
      <c r="D165" s="186">
        <f>'Gastos - Entidades y Sectores'!F197</f>
        <v>0</v>
      </c>
      <c r="E165" s="186">
        <f>'Gastos - Entidades y Sectores'!G197</f>
        <v>8231335294.7280006</v>
      </c>
      <c r="F165" s="219">
        <f>'Gastos - Entidades y Sectores'!H197</f>
        <v>15421920898.02</v>
      </c>
      <c r="G165" s="250">
        <v>7737844052</v>
      </c>
      <c r="H165" s="251"/>
      <c r="I165" s="251">
        <v>7920776174</v>
      </c>
      <c r="J165" s="252">
        <f t="shared" ref="J165" si="30">SUM(G165+H165+I165)</f>
        <v>15658620226</v>
      </c>
      <c r="K165" s="185">
        <v>7737844052</v>
      </c>
      <c r="L165" s="186">
        <v>0</v>
      </c>
      <c r="M165" s="186">
        <v>7920776174</v>
      </c>
      <c r="N165" s="189">
        <f t="shared" si="29"/>
        <v>15658620226</v>
      </c>
      <c r="O165" s="185">
        <f t="shared" si="21"/>
        <v>547258448.70799923</v>
      </c>
      <c r="P165" s="186">
        <f t="shared" si="22"/>
        <v>0</v>
      </c>
      <c r="Q165" s="186">
        <f t="shared" si="23"/>
        <v>-310559120.72800064</v>
      </c>
      <c r="R165" s="219">
        <f t="shared" si="24"/>
        <v>236699327.97999954</v>
      </c>
      <c r="S165" s="224">
        <f t="shared" si="25"/>
        <v>7.6107632799399916E-2</v>
      </c>
      <c r="T165" s="225" t="e">
        <f t="shared" si="26"/>
        <v>#DIV/0!</v>
      </c>
      <c r="U165" s="225">
        <f t="shared" si="27"/>
        <v>-3.7728887186372684E-2</v>
      </c>
      <c r="V165" s="231">
        <f t="shared" si="28"/>
        <v>1.5348239012844989E-2</v>
      </c>
    </row>
    <row r="166" spans="1:22" ht="16.2" thickBot="1" x14ac:dyDescent="0.35">
      <c r="A166" s="165" t="s">
        <v>399</v>
      </c>
      <c r="B166" s="168" t="s">
        <v>400</v>
      </c>
      <c r="C166" s="187">
        <f>'Gastos - Entidades y Sectores'!E198</f>
        <v>6848206689.3240004</v>
      </c>
      <c r="D166" s="188">
        <f>'Gastos - Entidades y Sectores'!F198</f>
        <v>3863569.1640000003</v>
      </c>
      <c r="E166" s="188">
        <f>'Gastos - Entidades y Sectores'!G198</f>
        <v>2425031833.224</v>
      </c>
      <c r="F166" s="220">
        <f>'Gastos - Entidades y Sectores'!H198</f>
        <v>9277102091.7119999</v>
      </c>
      <c r="G166" s="253">
        <v>7695158354</v>
      </c>
      <c r="H166" s="254"/>
      <c r="I166" s="254">
        <v>3515320616</v>
      </c>
      <c r="J166" s="255">
        <f t="shared" ref="J166" si="31">SUM(G166+H166+I166)</f>
        <v>11210478970</v>
      </c>
      <c r="K166" s="187">
        <v>7695158354</v>
      </c>
      <c r="L166" s="188">
        <v>0</v>
      </c>
      <c r="M166" s="188">
        <v>3515320616</v>
      </c>
      <c r="N166" s="190">
        <f t="shared" si="29"/>
        <v>11210478970</v>
      </c>
      <c r="O166" s="187">
        <f t="shared" si="21"/>
        <v>846951664.67599964</v>
      </c>
      <c r="P166" s="188">
        <f t="shared" si="22"/>
        <v>-3863569.1640000003</v>
      </c>
      <c r="Q166" s="188">
        <f t="shared" si="23"/>
        <v>1090288782.776</v>
      </c>
      <c r="R166" s="220">
        <f t="shared" si="24"/>
        <v>1933376878.2880001</v>
      </c>
      <c r="S166" s="226">
        <f t="shared" si="25"/>
        <v>0.12367495653954985</v>
      </c>
      <c r="T166" s="227">
        <f t="shared" si="26"/>
        <v>-1</v>
      </c>
      <c r="U166" s="227">
        <f t="shared" si="27"/>
        <v>0.44959771984786556</v>
      </c>
      <c r="V166" s="232">
        <f t="shared" si="28"/>
        <v>0.20840310467373691</v>
      </c>
    </row>
    <row r="168" spans="1:22" x14ac:dyDescent="0.3">
      <c r="G168" s="240"/>
    </row>
    <row r="169" spans="1:22" x14ac:dyDescent="0.3">
      <c r="I169" s="240"/>
      <c r="J169" s="237"/>
      <c r="K169" s="238"/>
    </row>
    <row r="170" spans="1:22" x14ac:dyDescent="0.3">
      <c r="J170" s="237"/>
      <c r="K170" s="239"/>
    </row>
    <row r="171" spans="1:22" x14ac:dyDescent="0.3">
      <c r="J171" s="237"/>
      <c r="K171" s="238"/>
    </row>
  </sheetData>
  <mergeCells count="8">
    <mergeCell ref="B1:B2"/>
    <mergeCell ref="A1:A2"/>
    <mergeCell ref="A3:B3"/>
    <mergeCell ref="O1:R1"/>
    <mergeCell ref="S1:V1"/>
    <mergeCell ref="C1:F1"/>
    <mergeCell ref="G1:J1"/>
    <mergeCell ref="K1:N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1547E-169F-4D9D-B218-FAC6B039D78A}">
  <dimension ref="A1:D164"/>
  <sheetViews>
    <sheetView tabSelected="1" workbookViewId="0"/>
  </sheetViews>
  <sheetFormatPr baseColWidth="10" defaultRowHeight="15.6" x14ac:dyDescent="0.3"/>
  <cols>
    <col min="1" max="1" width="35" style="310" customWidth="1"/>
    <col min="2" max="2" width="55.296875" style="310" bestFit="1" customWidth="1"/>
    <col min="3" max="4" width="21.8984375" style="310" bestFit="1" customWidth="1"/>
    <col min="5" max="16384" width="11.19921875" style="310"/>
  </cols>
  <sheetData>
    <row r="1" spans="1:4" s="310" customFormat="1" x14ac:dyDescent="0.3">
      <c r="A1" s="309" t="s">
        <v>3</v>
      </c>
      <c r="B1" s="309" t="s">
        <v>1</v>
      </c>
      <c r="C1" s="313" t="s">
        <v>9</v>
      </c>
      <c r="D1" s="313" t="s">
        <v>10</v>
      </c>
    </row>
    <row r="2" spans="1:4" s="310" customFormat="1" x14ac:dyDescent="0.3">
      <c r="A2" s="314" t="s">
        <v>18</v>
      </c>
      <c r="B2" s="311" t="s">
        <v>16</v>
      </c>
      <c r="C2" s="312">
        <v>825742008000.00012</v>
      </c>
      <c r="D2" s="312">
        <v>4988871742.7639999</v>
      </c>
    </row>
    <row r="3" spans="1:4" s="310" customFormat="1" x14ac:dyDescent="0.3">
      <c r="A3" s="314" t="s">
        <v>22</v>
      </c>
      <c r="B3" s="311" t="s">
        <v>20</v>
      </c>
      <c r="C3" s="312">
        <v>782699736000</v>
      </c>
      <c r="D3" s="312">
        <v>655194572.75999999</v>
      </c>
    </row>
    <row r="4" spans="1:4" s="310" customFormat="1" ht="46.8" x14ac:dyDescent="0.3">
      <c r="A4" s="314" t="s">
        <v>24</v>
      </c>
      <c r="B4" s="311" t="s">
        <v>20</v>
      </c>
      <c r="C4" s="312">
        <v>38427480000</v>
      </c>
      <c r="D4" s="312">
        <v>19134913.98</v>
      </c>
    </row>
    <row r="5" spans="1:4" s="310" customFormat="1" ht="31.2" x14ac:dyDescent="0.3">
      <c r="A5" s="314" t="s">
        <v>26</v>
      </c>
      <c r="B5" s="311" t="s">
        <v>20</v>
      </c>
      <c r="C5" s="312">
        <v>875265300000.00012</v>
      </c>
      <c r="D5" s="312">
        <v>6548991092.2800007</v>
      </c>
    </row>
    <row r="6" spans="1:4" s="310" customFormat="1" ht="31.2" x14ac:dyDescent="0.3">
      <c r="A6" s="314" t="s">
        <v>28</v>
      </c>
      <c r="B6" s="311" t="s">
        <v>20</v>
      </c>
      <c r="C6" s="312">
        <v>287270256000</v>
      </c>
      <c r="D6" s="312">
        <v>180498532.03200001</v>
      </c>
    </row>
    <row r="7" spans="1:4" s="310" customFormat="1" ht="31.2" x14ac:dyDescent="0.3">
      <c r="A7" s="314" t="s">
        <v>30</v>
      </c>
      <c r="B7" s="311" t="s">
        <v>20</v>
      </c>
      <c r="C7" s="312">
        <v>7348068000.000001</v>
      </c>
      <c r="D7" s="312">
        <v>32356999.584000003</v>
      </c>
    </row>
    <row r="8" spans="1:4" s="310" customFormat="1" ht="31.2" x14ac:dyDescent="0.3">
      <c r="A8" s="314" t="s">
        <v>32</v>
      </c>
      <c r="B8" s="311" t="s">
        <v>20</v>
      </c>
      <c r="C8" s="312">
        <v>67180932000.000008</v>
      </c>
      <c r="D8" s="312">
        <v>68840353.763999999</v>
      </c>
    </row>
    <row r="9" spans="1:4" s="310" customFormat="1" ht="31.2" x14ac:dyDescent="0.3">
      <c r="A9" s="314" t="s">
        <v>36</v>
      </c>
      <c r="B9" s="311" t="s">
        <v>34</v>
      </c>
      <c r="C9" s="312">
        <v>122295128749.24802</v>
      </c>
      <c r="D9" s="312">
        <v>11615352135.660002</v>
      </c>
    </row>
    <row r="10" spans="1:4" s="310" customFormat="1" ht="62.4" x14ac:dyDescent="0.3">
      <c r="A10" s="314" t="s">
        <v>38</v>
      </c>
      <c r="B10" s="311" t="s">
        <v>34</v>
      </c>
      <c r="C10" s="312">
        <v>23949119693.772003</v>
      </c>
      <c r="D10" s="312">
        <v>589870415.31599998</v>
      </c>
    </row>
    <row r="11" spans="1:4" s="310" customFormat="1" ht="31.2" x14ac:dyDescent="0.3">
      <c r="A11" s="314" t="s">
        <v>40</v>
      </c>
      <c r="B11" s="311" t="s">
        <v>34</v>
      </c>
      <c r="C11" s="312">
        <v>449651114640.00006</v>
      </c>
      <c r="D11" s="312">
        <v>2177682141.1800003</v>
      </c>
    </row>
    <row r="12" spans="1:4" s="310" customFormat="1" ht="31.2" x14ac:dyDescent="0.3">
      <c r="A12" s="314" t="s">
        <v>44</v>
      </c>
      <c r="B12" s="311" t="s">
        <v>42</v>
      </c>
      <c r="C12" s="312">
        <v>131967108000.00002</v>
      </c>
      <c r="D12" s="312">
        <v>0</v>
      </c>
    </row>
    <row r="13" spans="1:4" s="310" customFormat="1" x14ac:dyDescent="0.3">
      <c r="A13" s="314" t="s">
        <v>46</v>
      </c>
      <c r="B13" s="311" t="s">
        <v>42</v>
      </c>
      <c r="C13" s="312">
        <v>3182088000</v>
      </c>
      <c r="D13" s="312">
        <v>0</v>
      </c>
    </row>
    <row r="14" spans="1:4" s="310" customFormat="1" ht="31.2" x14ac:dyDescent="0.3">
      <c r="A14" s="314" t="s">
        <v>48</v>
      </c>
      <c r="B14" s="311" t="s">
        <v>42</v>
      </c>
      <c r="C14" s="312">
        <v>100497852000</v>
      </c>
      <c r="D14" s="312">
        <v>0</v>
      </c>
    </row>
    <row r="15" spans="1:4" s="310" customFormat="1" ht="31.2" x14ac:dyDescent="0.3">
      <c r="A15" s="314" t="s">
        <v>52</v>
      </c>
      <c r="B15" s="311" t="s">
        <v>50</v>
      </c>
      <c r="C15" s="312">
        <v>31595849408.760002</v>
      </c>
      <c r="D15" s="312">
        <v>0</v>
      </c>
    </row>
    <row r="16" spans="1:4" s="310" customFormat="1" ht="31.2" x14ac:dyDescent="0.3">
      <c r="A16" s="314" t="s">
        <v>54</v>
      </c>
      <c r="B16" s="311" t="s">
        <v>50</v>
      </c>
      <c r="C16" s="312">
        <v>132534099746.412</v>
      </c>
      <c r="D16" s="312">
        <v>58904281.800000004</v>
      </c>
    </row>
    <row r="17" spans="1:4" s="310" customFormat="1" ht="31.2" x14ac:dyDescent="0.3">
      <c r="A17" s="314" t="s">
        <v>56</v>
      </c>
      <c r="B17" s="311" t="s">
        <v>50</v>
      </c>
      <c r="C17" s="312">
        <v>33830918597.112003</v>
      </c>
      <c r="D17" s="312">
        <v>260257396.30800003</v>
      </c>
    </row>
    <row r="18" spans="1:4" s="310" customFormat="1" x14ac:dyDescent="0.3">
      <c r="A18" s="314" t="s">
        <v>60</v>
      </c>
      <c r="B18" s="311" t="s">
        <v>58</v>
      </c>
      <c r="C18" s="312">
        <v>618011940000</v>
      </c>
      <c r="D18" s="312">
        <v>548552020.38</v>
      </c>
    </row>
    <row r="19" spans="1:4" s="310" customFormat="1" ht="31.2" x14ac:dyDescent="0.3">
      <c r="A19" s="314" t="s">
        <v>62</v>
      </c>
      <c r="B19" s="311" t="s">
        <v>58</v>
      </c>
      <c r="C19" s="312">
        <v>710065356000</v>
      </c>
      <c r="D19" s="312">
        <v>3530209957.0920005</v>
      </c>
    </row>
    <row r="20" spans="1:4" s="310" customFormat="1" ht="31.2" x14ac:dyDescent="0.3">
      <c r="A20" s="314" t="s">
        <v>64</v>
      </c>
      <c r="B20" s="311" t="s">
        <v>58</v>
      </c>
      <c r="C20" s="312">
        <v>163833852000</v>
      </c>
      <c r="D20" s="312">
        <v>512993555.25600004</v>
      </c>
    </row>
    <row r="21" spans="1:4" s="310" customFormat="1" x14ac:dyDescent="0.3">
      <c r="A21" s="314" t="s">
        <v>68</v>
      </c>
      <c r="B21" s="311" t="s">
        <v>66</v>
      </c>
      <c r="C21" s="312">
        <v>145743234000</v>
      </c>
      <c r="D21" s="312">
        <v>642746506.58399999</v>
      </c>
    </row>
    <row r="22" spans="1:4" s="310" customFormat="1" ht="31.2" x14ac:dyDescent="0.3">
      <c r="A22" s="314" t="s">
        <v>70</v>
      </c>
      <c r="B22" s="311" t="s">
        <v>66</v>
      </c>
      <c r="C22" s="312">
        <v>887819696400.00012</v>
      </c>
      <c r="D22" s="312">
        <v>12288932072.508001</v>
      </c>
    </row>
    <row r="23" spans="1:4" s="310" customFormat="1" ht="31.2" x14ac:dyDescent="0.3">
      <c r="A23" s="314" t="s">
        <v>72</v>
      </c>
      <c r="B23" s="311" t="s">
        <v>66</v>
      </c>
      <c r="C23" s="312">
        <v>1751446242000.0002</v>
      </c>
      <c r="D23" s="312">
        <v>86932726016.136002</v>
      </c>
    </row>
    <row r="24" spans="1:4" s="310" customFormat="1" ht="46.8" x14ac:dyDescent="0.3">
      <c r="A24" s="314" t="s">
        <v>74</v>
      </c>
      <c r="B24" s="311" t="s">
        <v>66</v>
      </c>
      <c r="C24" s="312">
        <v>112967509200.00002</v>
      </c>
      <c r="D24" s="312">
        <v>0</v>
      </c>
    </row>
    <row r="25" spans="1:4" s="310" customFormat="1" ht="31.2" x14ac:dyDescent="0.3">
      <c r="A25" s="314" t="s">
        <v>76</v>
      </c>
      <c r="B25" s="311" t="s">
        <v>66</v>
      </c>
      <c r="C25" s="312">
        <v>1263288390000</v>
      </c>
      <c r="D25" s="312">
        <v>0</v>
      </c>
    </row>
    <row r="26" spans="1:4" s="310" customFormat="1" ht="31.2" x14ac:dyDescent="0.3">
      <c r="A26" s="314" t="s">
        <v>80</v>
      </c>
      <c r="B26" s="311" t="s">
        <v>78</v>
      </c>
      <c r="C26" s="312">
        <v>45036645751426.063</v>
      </c>
      <c r="D26" s="312">
        <v>193914721.72800002</v>
      </c>
    </row>
    <row r="27" spans="1:4" s="310" customFormat="1" ht="31.2" x14ac:dyDescent="0.3">
      <c r="A27" s="314" t="s">
        <v>82</v>
      </c>
      <c r="B27" s="311" t="s">
        <v>78</v>
      </c>
      <c r="C27" s="312">
        <v>17820348000</v>
      </c>
      <c r="D27" s="312">
        <v>0</v>
      </c>
    </row>
    <row r="28" spans="1:4" s="310" customFormat="1" ht="31.2" x14ac:dyDescent="0.3">
      <c r="A28" s="314" t="s">
        <v>84</v>
      </c>
      <c r="B28" s="311" t="s">
        <v>78</v>
      </c>
      <c r="C28" s="312">
        <v>22680840000</v>
      </c>
      <c r="D28" s="312">
        <v>90636000</v>
      </c>
    </row>
    <row r="29" spans="1:4" s="310" customFormat="1" ht="46.8" x14ac:dyDescent="0.3">
      <c r="A29" s="314" t="s">
        <v>86</v>
      </c>
      <c r="B29" s="311" t="s">
        <v>78</v>
      </c>
      <c r="C29" s="312">
        <v>2314261404000</v>
      </c>
      <c r="D29" s="312">
        <v>0</v>
      </c>
    </row>
    <row r="30" spans="1:4" s="310" customFormat="1" ht="31.2" x14ac:dyDescent="0.3">
      <c r="A30" s="314" t="s">
        <v>88</v>
      </c>
      <c r="B30" s="311" t="s">
        <v>78</v>
      </c>
      <c r="C30" s="312">
        <v>21309288000</v>
      </c>
      <c r="D30" s="312">
        <v>0</v>
      </c>
    </row>
    <row r="31" spans="1:4" s="310" customFormat="1" ht="31.2" x14ac:dyDescent="0.3">
      <c r="A31" s="314" t="s">
        <v>90</v>
      </c>
      <c r="B31" s="311" t="s">
        <v>78</v>
      </c>
      <c r="C31" s="312">
        <v>324652692000</v>
      </c>
      <c r="D31" s="312">
        <v>50232000.000000007</v>
      </c>
    </row>
    <row r="32" spans="1:4" s="310" customFormat="1" ht="62.4" x14ac:dyDescent="0.3">
      <c r="A32" s="314" t="s">
        <v>92</v>
      </c>
      <c r="B32" s="311" t="s">
        <v>78</v>
      </c>
      <c r="C32" s="312">
        <v>235664520000.00003</v>
      </c>
      <c r="D32" s="312">
        <v>21730197603.66</v>
      </c>
    </row>
    <row r="33" spans="1:4" s="310" customFormat="1" x14ac:dyDescent="0.3">
      <c r="A33" s="314" t="s">
        <v>94</v>
      </c>
      <c r="B33" s="311" t="s">
        <v>78</v>
      </c>
      <c r="C33" s="312">
        <v>35182056000</v>
      </c>
      <c r="D33" s="312">
        <v>1747427251.7520001</v>
      </c>
    </row>
    <row r="34" spans="1:4" s="310" customFormat="1" ht="31.2" x14ac:dyDescent="0.3">
      <c r="A34" s="314" t="s">
        <v>98</v>
      </c>
      <c r="B34" s="311" t="s">
        <v>96</v>
      </c>
      <c r="C34" s="312">
        <v>0</v>
      </c>
      <c r="D34" s="312">
        <v>78930394667967.031</v>
      </c>
    </row>
    <row r="35" spans="1:4" s="310" customFormat="1" x14ac:dyDescent="0.3">
      <c r="A35" s="314" t="s">
        <v>102</v>
      </c>
      <c r="B35" s="311" t="s">
        <v>100</v>
      </c>
      <c r="C35" s="312">
        <v>19048543719660</v>
      </c>
      <c r="D35" s="312">
        <v>1261169839664.28</v>
      </c>
    </row>
    <row r="36" spans="1:4" s="310" customFormat="1" ht="31.2" x14ac:dyDescent="0.3">
      <c r="A36" s="314" t="s">
        <v>104</v>
      </c>
      <c r="B36" s="311" t="s">
        <v>100</v>
      </c>
      <c r="C36" s="312">
        <v>6142823232000</v>
      </c>
      <c r="D36" s="312">
        <v>6934780412.1960001</v>
      </c>
    </row>
    <row r="37" spans="1:4" s="310" customFormat="1" ht="31.2" x14ac:dyDescent="0.3">
      <c r="A37" s="314" t="s">
        <v>106</v>
      </c>
      <c r="B37" s="311" t="s">
        <v>100</v>
      </c>
      <c r="C37" s="312">
        <v>33336576000.000004</v>
      </c>
      <c r="D37" s="312">
        <v>26678655.276000001</v>
      </c>
    </row>
    <row r="38" spans="1:4" s="310" customFormat="1" ht="31.2" x14ac:dyDescent="0.3">
      <c r="A38" s="314" t="s">
        <v>108</v>
      </c>
      <c r="B38" s="311" t="s">
        <v>100</v>
      </c>
      <c r="C38" s="312">
        <v>39935532000</v>
      </c>
      <c r="D38" s="312">
        <v>298818809.01600003</v>
      </c>
    </row>
    <row r="39" spans="1:4" s="310" customFormat="1" x14ac:dyDescent="0.3">
      <c r="A39" s="314" t="s">
        <v>110</v>
      </c>
      <c r="B39" s="311" t="s">
        <v>100</v>
      </c>
      <c r="C39" s="312">
        <v>56030520000.000008</v>
      </c>
      <c r="D39" s="312">
        <v>177223786.74000001</v>
      </c>
    </row>
    <row r="40" spans="1:4" s="310" customFormat="1" ht="31.2" x14ac:dyDescent="0.3">
      <c r="A40" s="314" t="s">
        <v>112</v>
      </c>
      <c r="B40" s="311" t="s">
        <v>100</v>
      </c>
      <c r="C40" s="312">
        <v>5846806056000</v>
      </c>
      <c r="D40" s="312">
        <v>11507917532.748001</v>
      </c>
    </row>
    <row r="41" spans="1:4" s="310" customFormat="1" x14ac:dyDescent="0.3">
      <c r="A41" s="314" t="s">
        <v>114</v>
      </c>
      <c r="B41" s="311" t="s">
        <v>100</v>
      </c>
      <c r="C41" s="312">
        <v>409289244000.00006</v>
      </c>
      <c r="D41" s="312">
        <v>150285608.928</v>
      </c>
    </row>
    <row r="42" spans="1:4" s="310" customFormat="1" ht="31.2" x14ac:dyDescent="0.3">
      <c r="A42" s="314" t="s">
        <v>116</v>
      </c>
      <c r="B42" s="311" t="s">
        <v>100</v>
      </c>
      <c r="C42" s="312">
        <v>26087880000.000004</v>
      </c>
      <c r="D42" s="312">
        <v>0</v>
      </c>
    </row>
    <row r="43" spans="1:4" s="310" customFormat="1" x14ac:dyDescent="0.3">
      <c r="A43" s="314" t="s">
        <v>118</v>
      </c>
      <c r="B43" s="311" t="s">
        <v>100</v>
      </c>
      <c r="C43" s="312">
        <v>488343492000.00006</v>
      </c>
      <c r="D43" s="312">
        <v>1160907437.5080001</v>
      </c>
    </row>
    <row r="44" spans="1:4" s="310" customFormat="1" ht="31.2" x14ac:dyDescent="0.3">
      <c r="A44" s="314" t="s">
        <v>120</v>
      </c>
      <c r="B44" s="311" t="s">
        <v>100</v>
      </c>
      <c r="C44" s="312">
        <v>507292968000.00006</v>
      </c>
      <c r="D44" s="312">
        <v>561109887.15600002</v>
      </c>
    </row>
    <row r="45" spans="1:4" s="310" customFormat="1" ht="31.2" x14ac:dyDescent="0.3">
      <c r="A45" s="314" t="s">
        <v>122</v>
      </c>
      <c r="B45" s="311" t="s">
        <v>100</v>
      </c>
      <c r="C45" s="312">
        <v>109737264000.00002</v>
      </c>
      <c r="D45" s="312">
        <v>101512479.43200001</v>
      </c>
    </row>
    <row r="46" spans="1:4" s="310" customFormat="1" x14ac:dyDescent="0.3">
      <c r="A46" s="314" t="s">
        <v>124</v>
      </c>
      <c r="B46" s="311" t="s">
        <v>100</v>
      </c>
      <c r="C46" s="312">
        <v>14015412684000.002</v>
      </c>
      <c r="D46" s="312">
        <v>548679741028.69202</v>
      </c>
    </row>
    <row r="47" spans="1:4" s="310" customFormat="1" ht="31.2" x14ac:dyDescent="0.3">
      <c r="A47" s="314" t="s">
        <v>128</v>
      </c>
      <c r="B47" s="311" t="s">
        <v>126</v>
      </c>
      <c r="C47" s="312">
        <v>497132301993.60004</v>
      </c>
      <c r="D47" s="312">
        <v>1938896529.0240002</v>
      </c>
    </row>
    <row r="48" spans="1:4" s="310" customFormat="1" ht="31.2" x14ac:dyDescent="0.3">
      <c r="A48" s="314" t="s">
        <v>130</v>
      </c>
      <c r="B48" s="311" t="s">
        <v>126</v>
      </c>
      <c r="C48" s="312">
        <v>215955058956.00003</v>
      </c>
      <c r="D48" s="312">
        <v>363951245.11200005</v>
      </c>
    </row>
    <row r="49" spans="1:4" s="310" customFormat="1" ht="31.2" x14ac:dyDescent="0.3">
      <c r="A49" s="314" t="s">
        <v>132</v>
      </c>
      <c r="B49" s="311" t="s">
        <v>126</v>
      </c>
      <c r="C49" s="312">
        <v>48593385204</v>
      </c>
      <c r="D49" s="312">
        <v>20115774.588000003</v>
      </c>
    </row>
    <row r="50" spans="1:4" s="310" customFormat="1" ht="46.8" x14ac:dyDescent="0.3">
      <c r="A50" s="314" t="s">
        <v>138</v>
      </c>
      <c r="B50" s="311" t="s">
        <v>126</v>
      </c>
      <c r="C50" s="312">
        <v>74221160832</v>
      </c>
      <c r="D50" s="312">
        <v>1956866808.6240001</v>
      </c>
    </row>
    <row r="51" spans="1:4" s="310" customFormat="1" x14ac:dyDescent="0.3">
      <c r="A51" s="314" t="s">
        <v>134</v>
      </c>
      <c r="B51" s="311" t="s">
        <v>126</v>
      </c>
      <c r="C51" s="312">
        <v>80288865666.828003</v>
      </c>
      <c r="D51" s="312">
        <v>6254180582.8320007</v>
      </c>
    </row>
    <row r="52" spans="1:4" s="310" customFormat="1" x14ac:dyDescent="0.3">
      <c r="A52" s="314" t="s">
        <v>136</v>
      </c>
      <c r="B52" s="311" t="s">
        <v>126</v>
      </c>
      <c r="C52" s="312">
        <v>100491742756.86</v>
      </c>
      <c r="D52" s="312">
        <v>702672305.24400008</v>
      </c>
    </row>
    <row r="53" spans="1:4" s="310" customFormat="1" ht="31.2" x14ac:dyDescent="0.3">
      <c r="A53" s="314" t="s">
        <v>142</v>
      </c>
      <c r="B53" s="311" t="s">
        <v>140</v>
      </c>
      <c r="C53" s="312">
        <v>53235805691491.336</v>
      </c>
      <c r="D53" s="312">
        <v>8540673108.2400007</v>
      </c>
    </row>
    <row r="54" spans="1:4" s="310" customFormat="1" x14ac:dyDescent="0.3">
      <c r="A54" s="314" t="s">
        <v>144</v>
      </c>
      <c r="B54" s="311" t="s">
        <v>140</v>
      </c>
      <c r="C54" s="312">
        <v>51913852536.000008</v>
      </c>
      <c r="D54" s="312">
        <v>56931024.696000002</v>
      </c>
    </row>
    <row r="55" spans="1:4" s="310" customFormat="1" ht="31.2" x14ac:dyDescent="0.3">
      <c r="A55" s="314" t="s">
        <v>146</v>
      </c>
      <c r="B55" s="311" t="s">
        <v>140</v>
      </c>
      <c r="C55" s="312">
        <v>219238040112.00003</v>
      </c>
      <c r="D55" s="312">
        <v>8423591348.1720009</v>
      </c>
    </row>
    <row r="56" spans="1:4" s="310" customFormat="1" ht="31.2" x14ac:dyDescent="0.3">
      <c r="A56" s="314" t="s">
        <v>148</v>
      </c>
      <c r="B56" s="311" t="s">
        <v>140</v>
      </c>
      <c r="C56" s="312">
        <v>160100555160</v>
      </c>
      <c r="D56" s="312">
        <v>2327172134.1960001</v>
      </c>
    </row>
    <row r="57" spans="1:4" s="310" customFormat="1" ht="31.2" x14ac:dyDescent="0.3">
      <c r="A57" s="314" t="s">
        <v>150</v>
      </c>
      <c r="B57" s="311" t="s">
        <v>140</v>
      </c>
      <c r="C57" s="312">
        <v>385070118888</v>
      </c>
      <c r="D57" s="312">
        <v>1454613168.3720002</v>
      </c>
    </row>
    <row r="58" spans="1:4" s="310" customFormat="1" ht="46.8" x14ac:dyDescent="0.3">
      <c r="A58" s="314" t="s">
        <v>152</v>
      </c>
      <c r="B58" s="311" t="s">
        <v>140</v>
      </c>
      <c r="C58" s="312">
        <v>724224467148</v>
      </c>
      <c r="D58" s="312">
        <v>0</v>
      </c>
    </row>
    <row r="59" spans="1:4" s="310" customFormat="1" x14ac:dyDescent="0.3">
      <c r="A59" s="314" t="s">
        <v>156</v>
      </c>
      <c r="B59" s="311" t="s">
        <v>154</v>
      </c>
      <c r="C59" s="312">
        <v>198464834512.30801</v>
      </c>
      <c r="D59" s="312">
        <v>19468378816.068001</v>
      </c>
    </row>
    <row r="60" spans="1:4" s="310" customFormat="1" x14ac:dyDescent="0.3">
      <c r="A60" s="314" t="s">
        <v>158</v>
      </c>
      <c r="B60" s="311" t="s">
        <v>154</v>
      </c>
      <c r="C60" s="312">
        <v>72977102025.828003</v>
      </c>
      <c r="D60" s="312">
        <v>150032990.016</v>
      </c>
    </row>
    <row r="61" spans="1:4" s="310" customFormat="1" ht="31.2" x14ac:dyDescent="0.3">
      <c r="A61" s="314" t="s">
        <v>160</v>
      </c>
      <c r="B61" s="311" t="s">
        <v>154</v>
      </c>
      <c r="C61" s="312">
        <v>28828800000.000004</v>
      </c>
      <c r="D61" s="312">
        <v>0</v>
      </c>
    </row>
    <row r="62" spans="1:4" s="310" customFormat="1" ht="62.4" x14ac:dyDescent="0.3">
      <c r="A62" s="314" t="s">
        <v>162</v>
      </c>
      <c r="B62" s="311" t="s">
        <v>154</v>
      </c>
      <c r="C62" s="312">
        <v>30158027359.824001</v>
      </c>
      <c r="D62" s="312">
        <v>1164032742.6000001</v>
      </c>
    </row>
    <row r="63" spans="1:4" s="310" customFormat="1" ht="31.2" x14ac:dyDescent="0.3">
      <c r="A63" s="314" t="s">
        <v>164</v>
      </c>
      <c r="B63" s="311" t="s">
        <v>154</v>
      </c>
      <c r="C63" s="312">
        <v>1502668255765.4041</v>
      </c>
      <c r="D63" s="312">
        <v>6334719811.0560007</v>
      </c>
    </row>
    <row r="64" spans="1:4" s="310" customFormat="1" x14ac:dyDescent="0.3">
      <c r="A64" s="314" t="s">
        <v>166</v>
      </c>
      <c r="B64" s="311" t="s">
        <v>154</v>
      </c>
      <c r="C64" s="312">
        <v>93735096000</v>
      </c>
      <c r="D64" s="312">
        <v>0</v>
      </c>
    </row>
    <row r="65" spans="1:4" s="310" customFormat="1" x14ac:dyDescent="0.3">
      <c r="A65" s="314" t="s">
        <v>170</v>
      </c>
      <c r="B65" s="311" t="s">
        <v>168</v>
      </c>
      <c r="C65" s="312">
        <v>48671243458008.445</v>
      </c>
      <c r="D65" s="312">
        <v>0</v>
      </c>
    </row>
    <row r="66" spans="1:4" s="310" customFormat="1" ht="31.2" x14ac:dyDescent="0.3">
      <c r="A66" s="314" t="s">
        <v>172</v>
      </c>
      <c r="B66" s="311" t="s">
        <v>168</v>
      </c>
      <c r="C66" s="312">
        <v>33151761312.852001</v>
      </c>
      <c r="D66" s="312">
        <v>0</v>
      </c>
    </row>
    <row r="67" spans="1:4" s="310" customFormat="1" ht="46.8" x14ac:dyDescent="0.3">
      <c r="A67" s="314" t="s">
        <v>174</v>
      </c>
      <c r="B67" s="311" t="s">
        <v>168</v>
      </c>
      <c r="C67" s="312">
        <v>6541142533.3800001</v>
      </c>
      <c r="D67" s="312">
        <v>0</v>
      </c>
    </row>
    <row r="68" spans="1:4" s="310" customFormat="1" ht="46.8" x14ac:dyDescent="0.3">
      <c r="A68" s="314" t="s">
        <v>176</v>
      </c>
      <c r="B68" s="311" t="s">
        <v>168</v>
      </c>
      <c r="C68" s="312">
        <v>8123901947.6160002</v>
      </c>
      <c r="D68" s="312">
        <v>0</v>
      </c>
    </row>
    <row r="69" spans="1:4" s="310" customFormat="1" ht="31.2" x14ac:dyDescent="0.3">
      <c r="A69" s="314" t="s">
        <v>178</v>
      </c>
      <c r="B69" s="311" t="s">
        <v>168</v>
      </c>
      <c r="C69" s="312">
        <v>23558621871.876003</v>
      </c>
      <c r="D69" s="312">
        <v>0</v>
      </c>
    </row>
    <row r="70" spans="1:4" s="310" customFormat="1" ht="46.8" x14ac:dyDescent="0.3">
      <c r="A70" s="314" t="s">
        <v>180</v>
      </c>
      <c r="B70" s="311" t="s">
        <v>168</v>
      </c>
      <c r="C70" s="312">
        <v>11642847163.584002</v>
      </c>
      <c r="D70" s="312">
        <v>0</v>
      </c>
    </row>
    <row r="71" spans="1:4" s="310" customFormat="1" ht="31.2" x14ac:dyDescent="0.3">
      <c r="A71" s="314" t="s">
        <v>182</v>
      </c>
      <c r="B71" s="311" t="s">
        <v>168</v>
      </c>
      <c r="C71" s="312">
        <v>15056405480.844002</v>
      </c>
      <c r="D71" s="312">
        <v>0</v>
      </c>
    </row>
    <row r="72" spans="1:4" s="310" customFormat="1" ht="31.2" x14ac:dyDescent="0.3">
      <c r="A72" s="314" t="s">
        <v>184</v>
      </c>
      <c r="B72" s="311" t="s">
        <v>168</v>
      </c>
      <c r="C72" s="312">
        <v>5433434274345.168</v>
      </c>
      <c r="D72" s="312">
        <v>0</v>
      </c>
    </row>
    <row r="73" spans="1:4" s="310" customFormat="1" ht="31.2" x14ac:dyDescent="0.3">
      <c r="A73" s="314" t="s">
        <v>188</v>
      </c>
      <c r="B73" s="311" t="s">
        <v>186</v>
      </c>
      <c r="C73" s="312">
        <v>118154622657.70801</v>
      </c>
      <c r="D73" s="312">
        <v>7447678809.4800005</v>
      </c>
    </row>
    <row r="74" spans="1:4" s="310" customFormat="1" ht="31.2" x14ac:dyDescent="0.3">
      <c r="A74" s="314" t="s">
        <v>190</v>
      </c>
      <c r="B74" s="311" t="s">
        <v>186</v>
      </c>
      <c r="C74" s="312">
        <v>929416823985.46802</v>
      </c>
      <c r="D74" s="312">
        <v>8739630319.0559998</v>
      </c>
    </row>
    <row r="75" spans="1:4" s="310" customFormat="1" ht="46.8" x14ac:dyDescent="0.3">
      <c r="A75" s="314" t="s">
        <v>192</v>
      </c>
      <c r="B75" s="311" t="s">
        <v>186</v>
      </c>
      <c r="C75" s="312">
        <v>28753062094.848003</v>
      </c>
      <c r="D75" s="312">
        <v>5585641.1520000007</v>
      </c>
    </row>
    <row r="76" spans="1:4" s="310" customFormat="1" ht="31.2" x14ac:dyDescent="0.3">
      <c r="A76" s="314" t="s">
        <v>194</v>
      </c>
      <c r="B76" s="311" t="s">
        <v>186</v>
      </c>
      <c r="C76" s="312">
        <v>20168332548</v>
      </c>
      <c r="D76" s="312">
        <v>72040036.068000004</v>
      </c>
    </row>
    <row r="77" spans="1:4" s="310" customFormat="1" x14ac:dyDescent="0.3">
      <c r="A77" s="314" t="s">
        <v>196</v>
      </c>
      <c r="B77" s="311" t="s">
        <v>186</v>
      </c>
      <c r="C77" s="312">
        <v>21905188539.780003</v>
      </c>
      <c r="D77" s="312">
        <v>0</v>
      </c>
    </row>
    <row r="78" spans="1:4" s="310" customFormat="1" ht="31.2" x14ac:dyDescent="0.3">
      <c r="A78" s="314" t="s">
        <v>198</v>
      </c>
      <c r="B78" s="311" t="s">
        <v>186</v>
      </c>
      <c r="C78" s="312">
        <v>5108679850.092</v>
      </c>
      <c r="D78" s="312">
        <v>0</v>
      </c>
    </row>
    <row r="79" spans="1:4" s="310" customFormat="1" x14ac:dyDescent="0.3">
      <c r="A79" s="314" t="s">
        <v>202</v>
      </c>
      <c r="B79" s="311" t="s">
        <v>200</v>
      </c>
      <c r="C79" s="312">
        <v>345701948215.26001</v>
      </c>
      <c r="D79" s="312">
        <v>14585377166.724001</v>
      </c>
    </row>
    <row r="80" spans="1:4" s="310" customFormat="1" x14ac:dyDescent="0.3">
      <c r="A80" s="314" t="s">
        <v>204</v>
      </c>
      <c r="B80" s="311" t="s">
        <v>200</v>
      </c>
      <c r="C80" s="312">
        <v>253460492302.83603</v>
      </c>
      <c r="D80" s="312">
        <v>125353507902.16801</v>
      </c>
    </row>
    <row r="81" spans="1:4" s="310" customFormat="1" ht="31.2" x14ac:dyDescent="0.3">
      <c r="A81" s="314" t="s">
        <v>206</v>
      </c>
      <c r="B81" s="311" t="s">
        <v>200</v>
      </c>
      <c r="C81" s="312">
        <v>948152734448.55603</v>
      </c>
      <c r="D81" s="312">
        <v>3440311227.4440002</v>
      </c>
    </row>
    <row r="82" spans="1:4" s="310" customFormat="1" ht="31.2" x14ac:dyDescent="0.3">
      <c r="A82" s="314" t="s">
        <v>208</v>
      </c>
      <c r="B82" s="311" t="s">
        <v>200</v>
      </c>
      <c r="C82" s="312">
        <v>124420292756.76001</v>
      </c>
      <c r="D82" s="312">
        <v>3516241994888.5322</v>
      </c>
    </row>
    <row r="83" spans="1:4" s="310" customFormat="1" ht="31.2" x14ac:dyDescent="0.3">
      <c r="A83" s="314" t="s">
        <v>210</v>
      </c>
      <c r="B83" s="311" t="s">
        <v>200</v>
      </c>
      <c r="C83" s="312">
        <v>16314996516.000002</v>
      </c>
      <c r="D83" s="312">
        <v>0</v>
      </c>
    </row>
    <row r="84" spans="1:4" s="310" customFormat="1" ht="31.2" x14ac:dyDescent="0.3">
      <c r="A84" s="314" t="s">
        <v>212</v>
      </c>
      <c r="B84" s="311" t="s">
        <v>200</v>
      </c>
      <c r="C84" s="312">
        <v>1360959600</v>
      </c>
      <c r="D84" s="312">
        <v>0</v>
      </c>
    </row>
    <row r="85" spans="1:4" s="310" customFormat="1" ht="31.2" x14ac:dyDescent="0.3">
      <c r="A85" s="314" t="s">
        <v>214</v>
      </c>
      <c r="B85" s="311" t="s">
        <v>200</v>
      </c>
      <c r="C85" s="312">
        <v>27476554944.384003</v>
      </c>
      <c r="D85" s="312">
        <v>74752475.616000012</v>
      </c>
    </row>
    <row r="86" spans="1:4" s="310" customFormat="1" ht="31.2" x14ac:dyDescent="0.3">
      <c r="A86" s="314" t="s">
        <v>216</v>
      </c>
      <c r="B86" s="311" t="s">
        <v>200</v>
      </c>
      <c r="C86" s="312">
        <v>52783270176.000008</v>
      </c>
      <c r="D86" s="312">
        <v>1000341985.1880001</v>
      </c>
    </row>
    <row r="87" spans="1:4" s="310" customFormat="1" ht="31.2" x14ac:dyDescent="0.3">
      <c r="A87" s="314" t="s">
        <v>220</v>
      </c>
      <c r="B87" s="311" t="s">
        <v>218</v>
      </c>
      <c r="C87" s="312">
        <v>1136295117205.248</v>
      </c>
      <c r="D87" s="312">
        <v>17008890889.536001</v>
      </c>
    </row>
    <row r="88" spans="1:4" s="310" customFormat="1" x14ac:dyDescent="0.3">
      <c r="A88" s="314" t="s">
        <v>222</v>
      </c>
      <c r="B88" s="311" t="s">
        <v>218</v>
      </c>
      <c r="C88" s="312">
        <v>1148678824230.7561</v>
      </c>
      <c r="D88" s="312">
        <v>674474651.76000011</v>
      </c>
    </row>
    <row r="89" spans="1:4" s="310" customFormat="1" ht="31.2" x14ac:dyDescent="0.3">
      <c r="A89" s="314" t="s">
        <v>224</v>
      </c>
      <c r="B89" s="311" t="s">
        <v>218</v>
      </c>
      <c r="C89" s="312">
        <v>1219618589280</v>
      </c>
      <c r="D89" s="312">
        <v>993898497.22800004</v>
      </c>
    </row>
    <row r="90" spans="1:4" s="310" customFormat="1" ht="46.8" x14ac:dyDescent="0.3">
      <c r="A90" s="314" t="s">
        <v>226</v>
      </c>
      <c r="B90" s="311" t="s">
        <v>218</v>
      </c>
      <c r="C90" s="312">
        <v>152704188000</v>
      </c>
      <c r="D90" s="312">
        <v>28231900.788000003</v>
      </c>
    </row>
    <row r="91" spans="1:4" s="310" customFormat="1" x14ac:dyDescent="0.3">
      <c r="A91" s="314" t="s">
        <v>228</v>
      </c>
      <c r="B91" s="311" t="s">
        <v>218</v>
      </c>
      <c r="C91" s="312">
        <v>44785296192</v>
      </c>
      <c r="D91" s="312">
        <v>44376220.980000004</v>
      </c>
    </row>
    <row r="92" spans="1:4" s="310" customFormat="1" x14ac:dyDescent="0.3">
      <c r="A92" s="314" t="s">
        <v>232</v>
      </c>
      <c r="B92" s="311" t="s">
        <v>230</v>
      </c>
      <c r="C92" s="312">
        <v>6571014450000.001</v>
      </c>
      <c r="D92" s="312">
        <v>327449014415.79602</v>
      </c>
    </row>
    <row r="93" spans="1:4" s="310" customFormat="1" ht="31.2" x14ac:dyDescent="0.3">
      <c r="A93" s="314" t="s">
        <v>236</v>
      </c>
      <c r="B93" s="311" t="s">
        <v>234</v>
      </c>
      <c r="C93" s="312">
        <v>2273802470312.1001</v>
      </c>
      <c r="D93" s="312">
        <v>1387505734.5240002</v>
      </c>
    </row>
    <row r="94" spans="1:4" s="310" customFormat="1" ht="31.2" x14ac:dyDescent="0.3">
      <c r="A94" s="314" t="s">
        <v>238</v>
      </c>
      <c r="B94" s="311" t="s">
        <v>234</v>
      </c>
      <c r="C94" s="312">
        <v>69427598160.64801</v>
      </c>
      <c r="D94" s="312">
        <v>0</v>
      </c>
    </row>
    <row r="95" spans="1:4" s="310" customFormat="1" ht="46.8" x14ac:dyDescent="0.3">
      <c r="A95" s="314" t="s">
        <v>240</v>
      </c>
      <c r="B95" s="311" t="s">
        <v>234</v>
      </c>
      <c r="C95" s="312">
        <v>19193955137.448002</v>
      </c>
      <c r="D95" s="312">
        <v>0</v>
      </c>
    </row>
    <row r="96" spans="1:4" s="310" customFormat="1" x14ac:dyDescent="0.3">
      <c r="A96" s="314" t="s">
        <v>242</v>
      </c>
      <c r="B96" s="311" t="s">
        <v>234</v>
      </c>
      <c r="C96" s="312">
        <v>0</v>
      </c>
      <c r="D96" s="312">
        <v>0</v>
      </c>
    </row>
    <row r="97" spans="1:4" s="310" customFormat="1" x14ac:dyDescent="0.3">
      <c r="A97" s="314" t="s">
        <v>246</v>
      </c>
      <c r="B97" s="311" t="s">
        <v>244</v>
      </c>
      <c r="C97" s="312">
        <v>5071629435600</v>
      </c>
      <c r="D97" s="312">
        <v>650715604796.71204</v>
      </c>
    </row>
    <row r="98" spans="1:4" s="310" customFormat="1" ht="31.2" x14ac:dyDescent="0.3">
      <c r="A98" s="314" t="s">
        <v>248</v>
      </c>
      <c r="B98" s="311" t="s">
        <v>244</v>
      </c>
      <c r="C98" s="312">
        <v>303012964800</v>
      </c>
      <c r="D98" s="312">
        <v>270186118.02000004</v>
      </c>
    </row>
    <row r="99" spans="1:4" s="310" customFormat="1" ht="46.8" x14ac:dyDescent="0.3">
      <c r="A99" s="314" t="s">
        <v>250</v>
      </c>
      <c r="B99" s="311" t="s">
        <v>244</v>
      </c>
      <c r="C99" s="312">
        <v>18676912800</v>
      </c>
      <c r="D99" s="312">
        <v>0</v>
      </c>
    </row>
    <row r="100" spans="1:4" s="310" customFormat="1" ht="31.2" x14ac:dyDescent="0.3">
      <c r="A100" s="314" t="s">
        <v>253</v>
      </c>
      <c r="B100" s="311" t="s">
        <v>251</v>
      </c>
      <c r="C100" s="312">
        <v>301325655262.63202</v>
      </c>
      <c r="D100" s="312">
        <v>6056640855.7200003</v>
      </c>
    </row>
    <row r="101" spans="1:4" s="310" customFormat="1" ht="46.8" x14ac:dyDescent="0.3">
      <c r="A101" s="314" t="s">
        <v>255</v>
      </c>
      <c r="B101" s="311" t="s">
        <v>251</v>
      </c>
      <c r="C101" s="312">
        <v>60007584000.000008</v>
      </c>
      <c r="D101" s="312">
        <v>143869666.66800001</v>
      </c>
    </row>
    <row r="102" spans="1:4" s="310" customFormat="1" x14ac:dyDescent="0.3">
      <c r="A102" s="314" t="s">
        <v>257</v>
      </c>
      <c r="B102" s="311" t="s">
        <v>251</v>
      </c>
      <c r="C102" s="312">
        <v>93886408980</v>
      </c>
      <c r="D102" s="312">
        <v>0</v>
      </c>
    </row>
    <row r="103" spans="1:4" s="310" customFormat="1" ht="46.8" x14ac:dyDescent="0.3">
      <c r="A103" s="314" t="s">
        <v>259</v>
      </c>
      <c r="B103" s="311" t="s">
        <v>251</v>
      </c>
      <c r="C103" s="312">
        <v>3604036800.0000005</v>
      </c>
      <c r="D103" s="312">
        <v>1549099902.1680002</v>
      </c>
    </row>
    <row r="104" spans="1:4" s="310" customFormat="1" ht="31.2" x14ac:dyDescent="0.3">
      <c r="A104" s="314" t="s">
        <v>261</v>
      </c>
      <c r="B104" s="311" t="s">
        <v>251</v>
      </c>
      <c r="C104" s="312">
        <v>6043128000</v>
      </c>
      <c r="D104" s="312">
        <v>237635367.06000003</v>
      </c>
    </row>
    <row r="105" spans="1:4" s="310" customFormat="1" ht="31.2" x14ac:dyDescent="0.3">
      <c r="A105" s="314" t="s">
        <v>263</v>
      </c>
      <c r="B105" s="311" t="s">
        <v>251</v>
      </c>
      <c r="C105" s="312">
        <v>4351729200</v>
      </c>
      <c r="D105" s="312">
        <v>1322356242.48</v>
      </c>
    </row>
    <row r="106" spans="1:4" s="310" customFormat="1" ht="31.2" x14ac:dyDescent="0.3">
      <c r="A106" s="314" t="s">
        <v>265</v>
      </c>
      <c r="B106" s="311" t="s">
        <v>251</v>
      </c>
      <c r="C106" s="312">
        <v>4547088000</v>
      </c>
      <c r="D106" s="312">
        <v>309806488.99200004</v>
      </c>
    </row>
    <row r="107" spans="1:4" s="310" customFormat="1" ht="46.8" x14ac:dyDescent="0.3">
      <c r="A107" s="314" t="s">
        <v>267</v>
      </c>
      <c r="B107" s="311" t="s">
        <v>251</v>
      </c>
      <c r="C107" s="312">
        <v>2437562400</v>
      </c>
      <c r="D107" s="312">
        <v>0</v>
      </c>
    </row>
    <row r="108" spans="1:4" s="310" customFormat="1" ht="46.8" x14ac:dyDescent="0.3">
      <c r="A108" s="314" t="s">
        <v>269</v>
      </c>
      <c r="B108" s="311" t="s">
        <v>251</v>
      </c>
      <c r="C108" s="312">
        <v>1462477380</v>
      </c>
      <c r="D108" s="312">
        <v>0</v>
      </c>
    </row>
    <row r="109" spans="1:4" s="310" customFormat="1" ht="31.2" x14ac:dyDescent="0.3">
      <c r="A109" s="314" t="s">
        <v>271</v>
      </c>
      <c r="B109" s="311" t="s">
        <v>251</v>
      </c>
      <c r="C109" s="312">
        <v>2532308688</v>
      </c>
      <c r="D109" s="312">
        <v>5071509147.4320002</v>
      </c>
    </row>
    <row r="110" spans="1:4" s="310" customFormat="1" ht="31.2" x14ac:dyDescent="0.3">
      <c r="A110" s="314" t="s">
        <v>273</v>
      </c>
      <c r="B110" s="311" t="s">
        <v>251</v>
      </c>
      <c r="C110" s="312">
        <v>3041875200</v>
      </c>
      <c r="D110" s="312">
        <v>602707497.75600004</v>
      </c>
    </row>
    <row r="111" spans="1:4" s="310" customFormat="1" ht="31.2" x14ac:dyDescent="0.3">
      <c r="A111" s="314" t="s">
        <v>275</v>
      </c>
      <c r="B111" s="311" t="s">
        <v>251</v>
      </c>
      <c r="C111" s="312">
        <v>3034686564</v>
      </c>
      <c r="D111" s="312">
        <v>0</v>
      </c>
    </row>
    <row r="112" spans="1:4" s="310" customFormat="1" ht="46.8" x14ac:dyDescent="0.3">
      <c r="A112" s="314" t="s">
        <v>277</v>
      </c>
      <c r="B112" s="311" t="s">
        <v>251</v>
      </c>
      <c r="C112" s="312">
        <v>4568163600</v>
      </c>
      <c r="D112" s="312">
        <v>2892450384.0960002</v>
      </c>
    </row>
    <row r="113" spans="1:4" s="310" customFormat="1" ht="31.2" x14ac:dyDescent="0.3">
      <c r="A113" s="314" t="s">
        <v>279</v>
      </c>
      <c r="B113" s="311" t="s">
        <v>251</v>
      </c>
      <c r="C113" s="312">
        <v>4380339600</v>
      </c>
      <c r="D113" s="312">
        <v>0</v>
      </c>
    </row>
    <row r="114" spans="1:4" s="310" customFormat="1" ht="31.2" x14ac:dyDescent="0.3">
      <c r="A114" s="314" t="s">
        <v>281</v>
      </c>
      <c r="B114" s="311" t="s">
        <v>251</v>
      </c>
      <c r="C114" s="312">
        <v>3467100000.0000005</v>
      </c>
      <c r="D114" s="312">
        <v>563679600.12</v>
      </c>
    </row>
    <row r="115" spans="1:4" s="310" customFormat="1" ht="31.2" x14ac:dyDescent="0.3">
      <c r="A115" s="314" t="s">
        <v>283</v>
      </c>
      <c r="B115" s="311" t="s">
        <v>251</v>
      </c>
      <c r="C115" s="312">
        <v>6867588000.000001</v>
      </c>
      <c r="D115" s="312">
        <v>361153508.352</v>
      </c>
    </row>
    <row r="116" spans="1:4" s="310" customFormat="1" ht="31.2" x14ac:dyDescent="0.3">
      <c r="A116" s="314" t="s">
        <v>285</v>
      </c>
      <c r="B116" s="311" t="s">
        <v>251</v>
      </c>
      <c r="C116" s="312">
        <v>5727568828.8000002</v>
      </c>
      <c r="D116" s="312">
        <v>108520637.31600001</v>
      </c>
    </row>
    <row r="117" spans="1:4" s="310" customFormat="1" ht="46.8" x14ac:dyDescent="0.3">
      <c r="A117" s="314" t="s">
        <v>287</v>
      </c>
      <c r="B117" s="311" t="s">
        <v>251</v>
      </c>
      <c r="C117" s="312">
        <v>2684682000</v>
      </c>
      <c r="D117" s="312">
        <v>587586594.50400007</v>
      </c>
    </row>
    <row r="118" spans="1:4" s="310" customFormat="1" ht="46.8" x14ac:dyDescent="0.3">
      <c r="A118" s="314" t="s">
        <v>289</v>
      </c>
      <c r="B118" s="311" t="s">
        <v>251</v>
      </c>
      <c r="C118" s="312">
        <v>2797704000</v>
      </c>
      <c r="D118" s="312">
        <v>211753718.90400001</v>
      </c>
    </row>
    <row r="119" spans="1:4" s="310" customFormat="1" ht="62.4" x14ac:dyDescent="0.3">
      <c r="A119" s="314" t="s">
        <v>291</v>
      </c>
      <c r="B119" s="311" t="s">
        <v>251</v>
      </c>
      <c r="C119" s="312">
        <v>2746380000</v>
      </c>
      <c r="D119" s="312">
        <v>0</v>
      </c>
    </row>
    <row r="120" spans="1:4" s="310" customFormat="1" ht="62.4" x14ac:dyDescent="0.3">
      <c r="A120" s="314" t="s">
        <v>293</v>
      </c>
      <c r="B120" s="311" t="s">
        <v>251</v>
      </c>
      <c r="C120" s="312">
        <v>2980068000</v>
      </c>
      <c r="D120" s="312">
        <v>0</v>
      </c>
    </row>
    <row r="121" spans="1:4" s="310" customFormat="1" ht="46.8" x14ac:dyDescent="0.3">
      <c r="A121" s="314" t="s">
        <v>295</v>
      </c>
      <c r="B121" s="311" t="s">
        <v>251</v>
      </c>
      <c r="C121" s="312">
        <v>2696738684.6400003</v>
      </c>
      <c r="D121" s="312">
        <v>41534204.712000005</v>
      </c>
    </row>
    <row r="122" spans="1:4" s="310" customFormat="1" ht="31.2" x14ac:dyDescent="0.3">
      <c r="A122" s="314" t="s">
        <v>297</v>
      </c>
      <c r="B122" s="311" t="s">
        <v>251</v>
      </c>
      <c r="C122" s="312">
        <v>2544360000</v>
      </c>
      <c r="D122" s="312">
        <v>117522943.35600001</v>
      </c>
    </row>
    <row r="123" spans="1:4" s="310" customFormat="1" ht="31.2" x14ac:dyDescent="0.3">
      <c r="A123" s="314" t="s">
        <v>299</v>
      </c>
      <c r="B123" s="311" t="s">
        <v>251</v>
      </c>
      <c r="C123" s="312">
        <v>2982252000</v>
      </c>
      <c r="D123" s="312">
        <v>0</v>
      </c>
    </row>
    <row r="124" spans="1:4" s="310" customFormat="1" ht="31.2" x14ac:dyDescent="0.3">
      <c r="A124" s="314" t="s">
        <v>301</v>
      </c>
      <c r="B124" s="311" t="s">
        <v>251</v>
      </c>
      <c r="C124" s="312">
        <v>2819693604</v>
      </c>
      <c r="D124" s="312">
        <v>288025997.53200001</v>
      </c>
    </row>
    <row r="125" spans="1:4" s="310" customFormat="1" ht="46.8" x14ac:dyDescent="0.3">
      <c r="A125" s="314" t="s">
        <v>303</v>
      </c>
      <c r="B125" s="311" t="s">
        <v>251</v>
      </c>
      <c r="C125" s="312">
        <v>3081624000</v>
      </c>
      <c r="D125" s="312">
        <v>7144502347.1640005</v>
      </c>
    </row>
    <row r="126" spans="1:4" s="310" customFormat="1" ht="31.2" x14ac:dyDescent="0.3">
      <c r="A126" s="314" t="s">
        <v>305</v>
      </c>
      <c r="B126" s="311" t="s">
        <v>251</v>
      </c>
      <c r="C126" s="312">
        <v>2413943750.4000001</v>
      </c>
      <c r="D126" s="312">
        <v>0</v>
      </c>
    </row>
    <row r="127" spans="1:4" s="310" customFormat="1" ht="31.2" x14ac:dyDescent="0.3">
      <c r="A127" s="314" t="s">
        <v>307</v>
      </c>
      <c r="B127" s="311" t="s">
        <v>251</v>
      </c>
      <c r="C127" s="312">
        <v>2733166800</v>
      </c>
      <c r="D127" s="312">
        <v>1458548130.312</v>
      </c>
    </row>
    <row r="128" spans="1:4" s="310" customFormat="1" ht="31.2" x14ac:dyDescent="0.3">
      <c r="A128" s="314" t="s">
        <v>309</v>
      </c>
      <c r="B128" s="311" t="s">
        <v>251</v>
      </c>
      <c r="C128" s="312">
        <v>2707068000</v>
      </c>
      <c r="D128" s="312">
        <v>799961619.91200006</v>
      </c>
    </row>
    <row r="129" spans="1:4" s="310" customFormat="1" ht="31.2" x14ac:dyDescent="0.3">
      <c r="A129" s="314" t="s">
        <v>311</v>
      </c>
      <c r="B129" s="311" t="s">
        <v>251</v>
      </c>
      <c r="C129" s="312">
        <v>2639364000</v>
      </c>
      <c r="D129" s="312">
        <v>0</v>
      </c>
    </row>
    <row r="130" spans="1:4" s="310" customFormat="1" ht="31.2" x14ac:dyDescent="0.3">
      <c r="A130" s="314" t="s">
        <v>313</v>
      </c>
      <c r="B130" s="311" t="s">
        <v>251</v>
      </c>
      <c r="C130" s="312">
        <v>917907900.00000012</v>
      </c>
      <c r="D130" s="312">
        <v>0</v>
      </c>
    </row>
    <row r="131" spans="1:4" s="310" customFormat="1" ht="31.2" x14ac:dyDescent="0.3">
      <c r="A131" s="314" t="s">
        <v>315</v>
      </c>
      <c r="B131" s="311" t="s">
        <v>251</v>
      </c>
      <c r="C131" s="312">
        <v>2931397014</v>
      </c>
      <c r="D131" s="312">
        <v>552648411.58800006</v>
      </c>
    </row>
    <row r="132" spans="1:4" s="310" customFormat="1" ht="31.2" x14ac:dyDescent="0.3">
      <c r="A132" s="314" t="s">
        <v>317</v>
      </c>
      <c r="B132" s="311" t="s">
        <v>251</v>
      </c>
      <c r="C132" s="312">
        <v>3189732000.0000005</v>
      </c>
      <c r="D132" s="312">
        <v>0</v>
      </c>
    </row>
    <row r="133" spans="1:4" s="310" customFormat="1" ht="31.2" x14ac:dyDescent="0.3">
      <c r="A133" s="314" t="s">
        <v>321</v>
      </c>
      <c r="B133" s="311" t="s">
        <v>537</v>
      </c>
      <c r="C133" s="312">
        <v>282745528523.64001</v>
      </c>
      <c r="D133" s="312">
        <v>0</v>
      </c>
    </row>
    <row r="134" spans="1:4" s="310" customFormat="1" x14ac:dyDescent="0.3">
      <c r="A134" s="314" t="s">
        <v>323</v>
      </c>
      <c r="B134" s="311" t="s">
        <v>537</v>
      </c>
      <c r="C134" s="312">
        <v>18079113952.536003</v>
      </c>
      <c r="D134" s="312">
        <v>0</v>
      </c>
    </row>
    <row r="135" spans="1:4" s="310" customFormat="1" ht="31.2" x14ac:dyDescent="0.3">
      <c r="A135" s="314" t="s">
        <v>325</v>
      </c>
      <c r="B135" s="311" t="s">
        <v>537</v>
      </c>
      <c r="C135" s="312">
        <v>13145719089.048</v>
      </c>
      <c r="D135" s="312">
        <v>0</v>
      </c>
    </row>
    <row r="136" spans="1:4" s="310" customFormat="1" x14ac:dyDescent="0.3">
      <c r="A136" s="314" t="s">
        <v>327</v>
      </c>
      <c r="B136" s="311" t="s">
        <v>537</v>
      </c>
      <c r="C136" s="312">
        <v>10279517601.444</v>
      </c>
      <c r="D136" s="312">
        <v>0</v>
      </c>
    </row>
    <row r="137" spans="1:4" s="310" customFormat="1" ht="31.2" x14ac:dyDescent="0.3">
      <c r="A137" s="314" t="s">
        <v>331</v>
      </c>
      <c r="B137" s="311" t="s">
        <v>329</v>
      </c>
      <c r="C137" s="312">
        <v>472626381864.00006</v>
      </c>
      <c r="D137" s="312">
        <v>1108665032.7480001</v>
      </c>
    </row>
    <row r="138" spans="1:4" s="310" customFormat="1" x14ac:dyDescent="0.3">
      <c r="A138" s="314" t="s">
        <v>333</v>
      </c>
      <c r="B138" s="311" t="s">
        <v>329</v>
      </c>
      <c r="C138" s="312">
        <v>171920555168.54401</v>
      </c>
      <c r="D138" s="312">
        <v>441935225.00400001</v>
      </c>
    </row>
    <row r="139" spans="1:4" s="310" customFormat="1" ht="31.2" x14ac:dyDescent="0.3">
      <c r="A139" s="314" t="s">
        <v>335</v>
      </c>
      <c r="B139" s="311" t="s">
        <v>329</v>
      </c>
      <c r="C139" s="312">
        <v>152037309060</v>
      </c>
      <c r="D139" s="312">
        <v>1806195556.6200001</v>
      </c>
    </row>
    <row r="140" spans="1:4" s="310" customFormat="1" ht="31.2" x14ac:dyDescent="0.3">
      <c r="A140" s="314" t="s">
        <v>337</v>
      </c>
      <c r="B140" s="311" t="s">
        <v>329</v>
      </c>
      <c r="C140" s="312">
        <v>8419139715.1680002</v>
      </c>
      <c r="D140" s="312">
        <v>253376041.46400002</v>
      </c>
    </row>
    <row r="141" spans="1:4" s="310" customFormat="1" ht="31.2" x14ac:dyDescent="0.3">
      <c r="A141" s="314" t="s">
        <v>339</v>
      </c>
      <c r="B141" s="311" t="s">
        <v>329</v>
      </c>
      <c r="C141" s="312">
        <v>21114908724</v>
      </c>
      <c r="D141" s="312">
        <v>5381484.108</v>
      </c>
    </row>
    <row r="142" spans="1:4" s="310" customFormat="1" x14ac:dyDescent="0.3">
      <c r="A142" s="314" t="s">
        <v>343</v>
      </c>
      <c r="B142" s="311" t="s">
        <v>341</v>
      </c>
      <c r="C142" s="312">
        <v>36729447928992</v>
      </c>
      <c r="D142" s="312">
        <v>1992895634.1840003</v>
      </c>
    </row>
    <row r="143" spans="1:4" s="310" customFormat="1" ht="31.2" x14ac:dyDescent="0.3">
      <c r="A143" s="314" t="s">
        <v>344</v>
      </c>
      <c r="B143" s="311" t="s">
        <v>341</v>
      </c>
      <c r="C143" s="312">
        <v>124194875532.00002</v>
      </c>
      <c r="D143" s="312">
        <v>0</v>
      </c>
    </row>
    <row r="144" spans="1:4" s="310" customFormat="1" ht="31.2" x14ac:dyDescent="0.3">
      <c r="A144" s="314" t="s">
        <v>346</v>
      </c>
      <c r="B144" s="311" t="s">
        <v>341</v>
      </c>
      <c r="C144" s="312">
        <v>9111181716</v>
      </c>
      <c r="D144" s="312">
        <v>0</v>
      </c>
    </row>
    <row r="145" spans="1:4" s="310" customFormat="1" ht="31.2" x14ac:dyDescent="0.3">
      <c r="A145" s="314" t="s">
        <v>348</v>
      </c>
      <c r="B145" s="311" t="s">
        <v>341</v>
      </c>
      <c r="C145" s="312">
        <v>13414050468.000002</v>
      </c>
      <c r="D145" s="312">
        <v>2850055.5720000002</v>
      </c>
    </row>
    <row r="146" spans="1:4" s="310" customFormat="1" x14ac:dyDescent="0.3">
      <c r="A146" s="314" t="s">
        <v>352</v>
      </c>
      <c r="B146" s="311" t="s">
        <v>350</v>
      </c>
      <c r="C146" s="312">
        <v>710020693200</v>
      </c>
      <c r="D146" s="312">
        <v>8811445919.6400013</v>
      </c>
    </row>
    <row r="147" spans="1:4" s="310" customFormat="1" ht="31.2" x14ac:dyDescent="0.3">
      <c r="A147" s="314" t="s">
        <v>354</v>
      </c>
      <c r="B147" s="311" t="s">
        <v>350</v>
      </c>
      <c r="C147" s="312">
        <v>5021452800</v>
      </c>
      <c r="D147" s="312">
        <v>0</v>
      </c>
    </row>
    <row r="148" spans="1:4" s="310" customFormat="1" ht="62.4" x14ac:dyDescent="0.3">
      <c r="A148" s="314" t="s">
        <v>356</v>
      </c>
      <c r="B148" s="311" t="s">
        <v>350</v>
      </c>
      <c r="C148" s="312">
        <v>3937861200.0000005</v>
      </c>
      <c r="D148" s="312">
        <v>0</v>
      </c>
    </row>
    <row r="149" spans="1:4" s="310" customFormat="1" ht="31.2" x14ac:dyDescent="0.3">
      <c r="A149" s="314" t="s">
        <v>358</v>
      </c>
      <c r="B149" s="311" t="s">
        <v>350</v>
      </c>
      <c r="C149" s="312">
        <v>2132625003600.0002</v>
      </c>
      <c r="D149" s="312">
        <v>9269516413.2480011</v>
      </c>
    </row>
    <row r="150" spans="1:4" s="310" customFormat="1" x14ac:dyDescent="0.3">
      <c r="A150" s="314" t="s">
        <v>360</v>
      </c>
      <c r="B150" s="311" t="s">
        <v>350</v>
      </c>
      <c r="C150" s="312">
        <v>6757335312.000001</v>
      </c>
      <c r="D150" s="312">
        <v>0</v>
      </c>
    </row>
    <row r="151" spans="1:4" s="310" customFormat="1" ht="31.2" x14ac:dyDescent="0.3">
      <c r="A151" s="314" t="s">
        <v>364</v>
      </c>
      <c r="B151" s="311" t="s">
        <v>362</v>
      </c>
      <c r="C151" s="312">
        <v>29729696724.000004</v>
      </c>
      <c r="D151" s="312">
        <v>135733434.56400001</v>
      </c>
    </row>
    <row r="152" spans="1:4" s="310" customFormat="1" ht="31.2" x14ac:dyDescent="0.3">
      <c r="A152" s="314" t="s">
        <v>367</v>
      </c>
      <c r="B152" s="311" t="s">
        <v>366</v>
      </c>
      <c r="C152" s="312">
        <v>3203877019805.2803</v>
      </c>
      <c r="D152" s="312">
        <v>1590600369.5400002</v>
      </c>
    </row>
    <row r="153" spans="1:4" s="310" customFormat="1" ht="31.2" x14ac:dyDescent="0.3">
      <c r="A153" s="314" t="s">
        <v>369</v>
      </c>
      <c r="B153" s="311" t="s">
        <v>366</v>
      </c>
      <c r="C153" s="312">
        <v>8748569710.6079998</v>
      </c>
      <c r="D153" s="312">
        <v>640011523.78800011</v>
      </c>
    </row>
    <row r="154" spans="1:4" s="310" customFormat="1" ht="31.2" x14ac:dyDescent="0.3">
      <c r="A154" s="314" t="s">
        <v>373</v>
      </c>
      <c r="B154" s="311" t="s">
        <v>371</v>
      </c>
      <c r="C154" s="312">
        <v>231954417473.68802</v>
      </c>
      <c r="D154" s="312">
        <v>4074404886.5520005</v>
      </c>
    </row>
    <row r="155" spans="1:4" s="310" customFormat="1" ht="31.2" x14ac:dyDescent="0.3">
      <c r="A155" s="314" t="s">
        <v>375</v>
      </c>
      <c r="B155" s="311" t="s">
        <v>371</v>
      </c>
      <c r="C155" s="312">
        <v>1137338748000</v>
      </c>
      <c r="D155" s="312">
        <v>0</v>
      </c>
    </row>
    <row r="156" spans="1:4" s="310" customFormat="1" x14ac:dyDescent="0.3">
      <c r="A156" s="314" t="s">
        <v>377</v>
      </c>
      <c r="B156" s="311" t="s">
        <v>371</v>
      </c>
      <c r="C156" s="312">
        <v>15419242202.364</v>
      </c>
      <c r="D156" s="312">
        <v>10448792.172</v>
      </c>
    </row>
    <row r="157" spans="1:4" s="310" customFormat="1" ht="31.2" x14ac:dyDescent="0.3">
      <c r="A157" s="314" t="s">
        <v>381</v>
      </c>
      <c r="B157" s="311" t="s">
        <v>379</v>
      </c>
      <c r="C157" s="312">
        <v>125355048000.00002</v>
      </c>
      <c r="D157" s="312">
        <v>38878067.592</v>
      </c>
    </row>
    <row r="158" spans="1:4" s="310" customFormat="1" x14ac:dyDescent="0.3">
      <c r="A158" s="314" t="s">
        <v>385</v>
      </c>
      <c r="B158" s="311" t="s">
        <v>383</v>
      </c>
      <c r="C158" s="312">
        <v>59752867960.968002</v>
      </c>
      <c r="D158" s="312">
        <v>366781219.89600003</v>
      </c>
    </row>
    <row r="159" spans="1:4" s="310" customFormat="1" x14ac:dyDescent="0.3">
      <c r="A159" s="314" t="s">
        <v>389</v>
      </c>
      <c r="B159" s="311" t="s">
        <v>387</v>
      </c>
      <c r="C159" s="312">
        <v>426474642662.79602</v>
      </c>
      <c r="D159" s="312">
        <v>0</v>
      </c>
    </row>
    <row r="160" spans="1:4" s="310" customFormat="1" ht="62.4" x14ac:dyDescent="0.3">
      <c r="A160" s="314" t="s">
        <v>391</v>
      </c>
      <c r="B160" s="311" t="s">
        <v>387</v>
      </c>
      <c r="C160" s="312">
        <v>97918984800</v>
      </c>
      <c r="D160" s="312">
        <v>0</v>
      </c>
    </row>
    <row r="161" spans="1:4" s="310" customFormat="1" x14ac:dyDescent="0.3">
      <c r="A161" s="314" t="s">
        <v>394</v>
      </c>
      <c r="B161" s="311" t="s">
        <v>392</v>
      </c>
      <c r="C161" s="312">
        <v>0</v>
      </c>
      <c r="D161" s="312">
        <v>0</v>
      </c>
    </row>
    <row r="162" spans="1:4" s="310" customFormat="1" ht="31.2" x14ac:dyDescent="0.3">
      <c r="A162" s="314" t="s">
        <v>396</v>
      </c>
      <c r="B162" s="311" t="s">
        <v>392</v>
      </c>
      <c r="C162" s="312">
        <v>873453770280.00012</v>
      </c>
      <c r="D162" s="312">
        <v>7522102142.1000004</v>
      </c>
    </row>
    <row r="163" spans="1:4" s="310" customFormat="1" ht="31.2" x14ac:dyDescent="0.3">
      <c r="A163" s="314" t="s">
        <v>398</v>
      </c>
      <c r="B163" s="311" t="s">
        <v>392</v>
      </c>
      <c r="C163" s="312">
        <v>7190585603.2920008</v>
      </c>
      <c r="D163" s="312">
        <v>0</v>
      </c>
    </row>
    <row r="164" spans="1:4" s="310" customFormat="1" ht="31.2" x14ac:dyDescent="0.3">
      <c r="A164" s="314" t="s">
        <v>400</v>
      </c>
      <c r="B164" s="311" t="s">
        <v>392</v>
      </c>
      <c r="C164" s="312">
        <v>6848206689.3240004</v>
      </c>
      <c r="D164" s="312">
        <v>3863569.1640000003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PGN 2023 C2023</vt:lpstr>
      <vt:lpstr>Contenido</vt:lpstr>
      <vt:lpstr>Gastos - Entidades y Sectores</vt:lpstr>
      <vt:lpstr>Gastos - Sectores</vt:lpstr>
      <vt:lpstr>Gastos - Entidades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Enrique Pardo Reinoso</dc:creator>
  <cp:lastModifiedBy>Felipe Calvo Cepeda</cp:lastModifiedBy>
  <dcterms:created xsi:type="dcterms:W3CDTF">2023-10-20T15:15:32Z</dcterms:created>
  <dcterms:modified xsi:type="dcterms:W3CDTF">2024-05-04T17:29:05Z</dcterms:modified>
</cp:coreProperties>
</file>