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isbeth Cano\Desktop\analisis numerico\Danny\"/>
    </mc:Choice>
  </mc:AlternateContent>
  <xr:revisionPtr revIDLastSave="0" documentId="13_ncr:1_{D538B2F5-A62B-41EA-BD1B-6B4B778EE840}" xr6:coauthVersionLast="47" xr6:coauthVersionMax="47" xr10:uidLastSave="{00000000-0000-0000-0000-000000000000}"/>
  <bookViews>
    <workbookView xWindow="-110" yWindow="-110" windowWidth="19420" windowHeight="10420" xr2:uid="{D3FFBC04-308F-4E8B-9615-5D3DB328496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2" l="1"/>
  <c r="C38" i="2" s="1"/>
  <c r="C33" i="2"/>
  <c r="C37" i="2" s="1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F33" i="2" s="1"/>
  <c r="E26" i="2"/>
  <c r="E33" i="2" s="1"/>
  <c r="L16" i="1"/>
  <c r="H20" i="1"/>
  <c r="H19" i="1"/>
  <c r="G19" i="1" a="1"/>
  <c r="G21" i="1" s="1"/>
  <c r="J46" i="1" a="1"/>
  <c r="J46" i="1" s="1"/>
  <c r="B46" i="1" a="1"/>
  <c r="B46" i="1" s="1"/>
  <c r="E19" i="1"/>
  <c r="J38" i="1"/>
  <c r="H42" i="1"/>
  <c r="F42" i="1"/>
  <c r="I29" i="2" l="1"/>
  <c r="I31" i="2"/>
  <c r="G20" i="1"/>
  <c r="G19" i="1"/>
  <c r="G25" i="1"/>
  <c r="G24" i="1"/>
  <c r="G23" i="1"/>
  <c r="G22" i="1"/>
  <c r="G52" i="1"/>
  <c r="F47" i="1"/>
  <c r="H50" i="1"/>
  <c r="E47" i="1"/>
  <c r="G50" i="1"/>
  <c r="D47" i="1"/>
  <c r="F50" i="1"/>
  <c r="C47" i="1"/>
  <c r="C52" i="1"/>
  <c r="G48" i="1"/>
  <c r="G51" i="1"/>
  <c r="B50" i="1"/>
  <c r="D48" i="1"/>
  <c r="F46" i="1"/>
  <c r="D51" i="1"/>
  <c r="F49" i="1"/>
  <c r="H47" i="1"/>
  <c r="C46" i="1"/>
  <c r="B51" i="1"/>
  <c r="D49" i="1"/>
  <c r="F52" i="1"/>
  <c r="C49" i="1"/>
  <c r="E52" i="1"/>
  <c r="B49" i="1"/>
  <c r="D52" i="1"/>
  <c r="H48" i="1"/>
  <c r="E50" i="1"/>
  <c r="B47" i="1"/>
  <c r="B52" i="1"/>
  <c r="D50" i="1"/>
  <c r="F48" i="1"/>
  <c r="H46" i="1"/>
  <c r="H51" i="1"/>
  <c r="C50" i="1"/>
  <c r="E48" i="1"/>
  <c r="G46" i="1"/>
  <c r="F51" i="1"/>
  <c r="H49" i="1"/>
  <c r="C48" i="1"/>
  <c r="E46" i="1"/>
  <c r="E51" i="1"/>
  <c r="G49" i="1"/>
  <c r="B48" i="1"/>
  <c r="D46" i="1"/>
  <c r="H52" i="1"/>
  <c r="C51" i="1"/>
  <c r="E49" i="1"/>
  <c r="G47" i="1"/>
  <c r="H37" i="2" l="1"/>
  <c r="O37" i="2" s="1"/>
  <c r="H36" i="2"/>
  <c r="O36" i="2" s="1"/>
  <c r="F41" i="1"/>
  <c r="C38" i="1"/>
  <c r="D39" i="1"/>
  <c r="E40" i="1"/>
  <c r="G42" i="1"/>
  <c r="J42" i="1"/>
  <c r="J39" i="1"/>
  <c r="J40" i="1"/>
  <c r="J41" i="1"/>
  <c r="E20" i="1"/>
  <c r="E21" i="1"/>
  <c r="E22" i="1"/>
  <c r="E23" i="1"/>
  <c r="E24" i="1"/>
  <c r="D40" i="1"/>
  <c r="C39" i="1"/>
  <c r="B38" i="1"/>
  <c r="E41" i="1"/>
  <c r="G41" i="1"/>
  <c r="D38" i="1"/>
  <c r="E39" i="1"/>
  <c r="F40" i="1"/>
  <c r="F19" i="1" l="1"/>
  <c r="F20" i="1" l="1"/>
  <c r="H21" i="1"/>
  <c r="F22" i="1"/>
  <c r="F23" i="1"/>
  <c r="H22" i="1"/>
  <c r="H23" i="1"/>
  <c r="F24" i="1"/>
  <c r="H24" i="1"/>
  <c r="F21" i="1"/>
  <c r="L18" i="1" l="1"/>
  <c r="J52" i="1"/>
  <c r="J51" i="1"/>
  <c r="J50" i="1"/>
  <c r="J49" i="1"/>
  <c r="J48" i="1"/>
  <c r="J4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<sst xmlns="http://schemas.openxmlformats.org/spreadsheetml/2006/main" count="78" uniqueCount="70">
  <si>
    <t xml:space="preserve">CRECIMIENTO DE UNA PLANTA </t>
  </si>
  <si>
    <t>#</t>
  </si>
  <si>
    <t>Dia (x)</t>
  </si>
  <si>
    <t>Altura (a)</t>
  </si>
  <si>
    <t>h</t>
  </si>
  <si>
    <t>A</t>
  </si>
  <si>
    <t>b'</t>
  </si>
  <si>
    <t>INV(A)</t>
  </si>
  <si>
    <t>c=INV(A)*b'</t>
  </si>
  <si>
    <t>b</t>
  </si>
  <si>
    <t>c</t>
  </si>
  <si>
    <t>d</t>
  </si>
  <si>
    <t>d=</t>
  </si>
  <si>
    <t>d0=</t>
  </si>
  <si>
    <t>d1=</t>
  </si>
  <si>
    <t>d2=</t>
  </si>
  <si>
    <t>d3=</t>
  </si>
  <si>
    <t>d4=</t>
  </si>
  <si>
    <t>d5=</t>
  </si>
  <si>
    <t>(c5-c4)/3h4</t>
  </si>
  <si>
    <t>(c1-c0)/3h0</t>
  </si>
  <si>
    <t>(c2-c1)/3h1</t>
  </si>
  <si>
    <t>(c3-c2)/3h2</t>
  </si>
  <si>
    <t>(c4-c3)/3h3</t>
  </si>
  <si>
    <t>b0=</t>
  </si>
  <si>
    <t>b1=</t>
  </si>
  <si>
    <t>b2=</t>
  </si>
  <si>
    <t>b3=</t>
  </si>
  <si>
    <t>b4=</t>
  </si>
  <si>
    <t>b5=</t>
  </si>
  <si>
    <t>1/h0*(a1-a0)-h0/3*(2c0+c1)</t>
  </si>
  <si>
    <t>1/h1*(a2-a1)-h1/3*(2c1+c2)</t>
  </si>
  <si>
    <t>1/h2*(a3-a2)-h2/3*(2c2+c3)</t>
  </si>
  <si>
    <t>1/h3*(a4-a3)-h3/3*(2c3+c4)</t>
  </si>
  <si>
    <t>1/h4*(a5-a4)-h4/3*(2c4+c5)</t>
  </si>
  <si>
    <t>1/h5*(a6-a5)-h5/3*(2c5+c6)</t>
  </si>
  <si>
    <t>b=</t>
  </si>
  <si>
    <t>SPLINES</t>
  </si>
  <si>
    <t>x[5,15]</t>
  </si>
  <si>
    <t>x[15,35]</t>
  </si>
  <si>
    <t>x[35, 45]</t>
  </si>
  <si>
    <t>x[45, 55]</t>
  </si>
  <si>
    <t>x[55, 75]</t>
  </si>
  <si>
    <t>x[75,85]</t>
  </si>
  <si>
    <t>S0(x)=a0+b0(x-x0)+c0(x-x0)^2+d0(x-x0)^3</t>
  </si>
  <si>
    <t>S1(x)=a1+b1(x-x1)+c1(x-x1)^2+d1(x-x1)^3</t>
  </si>
  <si>
    <t>S2(x)=a2+b2(x-x2)+c2(x-x2)^2+d2(x-x2)^3</t>
  </si>
  <si>
    <t>S3(x)=a3+b3(x-x3)+c3(x-x3)^2+d3(x-x3)^3</t>
  </si>
  <si>
    <t>x=25</t>
  </si>
  <si>
    <t>(c6-c5)/3h5</t>
  </si>
  <si>
    <t>x=65</t>
  </si>
  <si>
    <t>S3(x)=a4+b4(x-x4)+c4(x-x4)^2+d4(x-x4)^3</t>
  </si>
  <si>
    <t>S4(x)=a4+b4(x-x4)+c4(x-x4)^2+d4(x-x4)^3</t>
  </si>
  <si>
    <t>S5(x)=a5+b5(x-x5)+c5(x-x5)^2+d5(x-x5)^3</t>
  </si>
  <si>
    <t>Altura (y)</t>
  </si>
  <si>
    <t>xy</t>
  </si>
  <si>
    <t>x^2</t>
  </si>
  <si>
    <t>m=</t>
  </si>
  <si>
    <t>((1149,5)-(315*193,1/7))/((19375)-(315^2/7))</t>
  </si>
  <si>
    <t xml:space="preserve">b = </t>
  </si>
  <si>
    <t>Suma</t>
  </si>
  <si>
    <t>n</t>
  </si>
  <si>
    <t>x'=25</t>
  </si>
  <si>
    <t>Ex=25</t>
  </si>
  <si>
    <t>media(x)</t>
  </si>
  <si>
    <t>x'=65</t>
  </si>
  <si>
    <t>Ex=65</t>
  </si>
  <si>
    <t>media(y)</t>
  </si>
  <si>
    <t xml:space="preserve"> 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</si>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</sst>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0"/>
    <numFmt numFmtId="166" formatCode="0.00000000"/>
    <numFmt numFmtId="167" formatCode="0.000E+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2" fillId="0" borderId="0" xfId="0" applyFont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4" borderId="1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/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5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/>
    <xf numFmtId="0" fontId="0" fillId="5" borderId="2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0" fontId="0" fillId="11" borderId="1" xfId="0" applyFill="1" applyBorder="1"/>
    <xf numFmtId="167" fontId="0" fillId="11" borderId="1" xfId="0" applyNumberFormat="1" applyFill="1" applyBorder="1"/>
    <xf numFmtId="0" fontId="0" fillId="12" borderId="1" xfId="0" applyFill="1" applyBorder="1" applyAlignment="1">
      <alignment horizontal="center"/>
    </xf>
    <xf numFmtId="1" fontId="0" fillId="13" borderId="1" xfId="0" applyNumberFormat="1" applyFill="1" applyBorder="1" applyAlignment="1">
      <alignment horizontal="center"/>
    </xf>
    <xf numFmtId="166" fontId="0" fillId="13" borderId="1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23705</xdr:colOff>
      <xdr:row>2</xdr:row>
      <xdr:rowOff>120732</xdr:rowOff>
    </xdr:from>
    <xdr:ext cx="2363524" cy="483722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B91B61B-68D3-1C7A-454A-895D67AE4865}"/>
            </a:ext>
          </a:extLst>
        </xdr:cNvPr>
        <xdr:cNvSpPr/>
      </xdr:nvSpPr>
      <xdr:spPr>
        <a:xfrm>
          <a:off x="787132" y="491743"/>
          <a:ext cx="2363524" cy="483722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s-ES" sz="25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Metodo</a:t>
          </a:r>
          <a:r>
            <a:rPr lang="es-ES" sz="25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 Spline</a:t>
          </a:r>
        </a:p>
      </xdr:txBody>
    </xdr:sp>
    <xdr:clientData/>
  </xdr:oneCellAnchor>
  <xdr:twoCellAnchor editAs="oneCell">
    <xdr:from>
      <xdr:col>1</xdr:col>
      <xdr:colOff>7620</xdr:colOff>
      <xdr:row>7</xdr:row>
      <xdr:rowOff>116523</xdr:rowOff>
    </xdr:from>
    <xdr:to>
      <xdr:col>5</xdr:col>
      <xdr:colOff>169433</xdr:colOff>
      <xdr:row>15</xdr:row>
      <xdr:rowOff>65208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EADA74-6476-6D95-2D9A-A87BCEC0D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396683"/>
          <a:ext cx="5291830" cy="1411725"/>
        </a:xfrm>
        <a:prstGeom prst="rect">
          <a:avLst/>
        </a:prstGeom>
      </xdr:spPr>
    </xdr:pic>
    <xdr:clientData/>
  </xdr:twoCellAnchor>
  <xdr:twoCellAnchor editAs="oneCell">
    <xdr:from>
      <xdr:col>1</xdr:col>
      <xdr:colOff>88824</xdr:colOff>
      <xdr:row>26</xdr:row>
      <xdr:rowOff>30522</xdr:rowOff>
    </xdr:from>
    <xdr:to>
      <xdr:col>5</xdr:col>
      <xdr:colOff>1084495</xdr:colOff>
      <xdr:row>33</xdr:row>
      <xdr:rowOff>87149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ABEDF69-EF2F-4996-9DDC-E112F2FCE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251" y="4853668"/>
          <a:ext cx="6189828" cy="135516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14</xdr:col>
      <xdr:colOff>781768</xdr:colOff>
      <xdr:row>28</xdr:row>
      <xdr:rowOff>160483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EE527E3-DDC9-4A36-BB52-83E67D480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26217" y="4737652"/>
          <a:ext cx="3255111" cy="524918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10</xdr:col>
      <xdr:colOff>600808</xdr:colOff>
      <xdr:row>38</xdr:row>
      <xdr:rowOff>21981</xdr:rowOff>
    </xdr:from>
    <xdr:to>
      <xdr:col>15</xdr:col>
      <xdr:colOff>560424</xdr:colOff>
      <xdr:row>40</xdr:row>
      <xdr:rowOff>158171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580BBE9-7538-4136-8103-CDD05DB19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6982558"/>
          <a:ext cx="4067367" cy="502536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8</xdr:col>
      <xdr:colOff>444500</xdr:colOff>
      <xdr:row>0</xdr:row>
      <xdr:rowOff>167409</xdr:rowOff>
    </xdr:from>
    <xdr:to>
      <xdr:col>15</xdr:col>
      <xdr:colOff>1436</xdr:colOff>
      <xdr:row>5</xdr:row>
      <xdr:rowOff>7699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153DD62-5925-457D-8594-05C8E9B14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06182" y="167409"/>
          <a:ext cx="5280646" cy="763926"/>
        </a:xfrm>
        <a:prstGeom prst="rect">
          <a:avLst/>
        </a:prstGeom>
      </xdr:spPr>
    </xdr:pic>
    <xdr:clientData/>
  </xdr:twoCellAnchor>
  <xdr:twoCellAnchor editAs="oneCell">
    <xdr:from>
      <xdr:col>5</xdr:col>
      <xdr:colOff>1146838</xdr:colOff>
      <xdr:row>26</xdr:row>
      <xdr:rowOff>22386</xdr:rowOff>
    </xdr:from>
    <xdr:to>
      <xdr:col>7</xdr:col>
      <xdr:colOff>1270001</xdr:colOff>
      <xdr:row>32</xdr:row>
      <xdr:rowOff>128426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965FF98-6C06-0D67-00A2-4ACAC34E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04422" y="4845532"/>
          <a:ext cx="2720242" cy="1219074"/>
        </a:xfrm>
        <a:prstGeom prst="rect">
          <a:avLst/>
        </a:prstGeom>
      </xdr:spPr>
    </xdr:pic>
    <xdr:clientData/>
  </xdr:twoCellAnchor>
  <xdr:twoCellAnchor>
    <xdr:from>
      <xdr:col>2</xdr:col>
      <xdr:colOff>1248596</xdr:colOff>
      <xdr:row>0</xdr:row>
      <xdr:rowOff>99888</xdr:rowOff>
    </xdr:from>
    <xdr:to>
      <xdr:col>5</xdr:col>
      <xdr:colOff>492303</xdr:colOff>
      <xdr:row>5</xdr:row>
      <xdr:rowOff>71348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AE27BFD1-1BE6-EC51-DB71-C33122855834}"/>
            </a:ext>
          </a:extLst>
        </xdr:cNvPr>
        <xdr:cNvSpPr txBox="1"/>
      </xdr:nvSpPr>
      <xdr:spPr>
        <a:xfrm>
          <a:off x="3310562" y="99888"/>
          <a:ext cx="3139325" cy="898988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ES" sz="1800"/>
            <a:t>Univ.Juan Daniel Cruz Suntura</a:t>
          </a:r>
        </a:p>
        <a:p>
          <a:r>
            <a:rPr lang="es-ES" sz="1800"/>
            <a:t>C.I: 9920192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577850</xdr:colOff>
      <xdr:row>1</xdr:row>
      <xdr:rowOff>177801</xdr:rowOff>
    </xdr:from>
    <xdr:ext cx="5238750" cy="544444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7F952CB-2AC1-4156-9A65-747B25F90A54}"/>
            </a:ext>
          </a:extLst>
        </xdr:cNvPr>
        <xdr:cNvSpPr/>
      </xdr:nvSpPr>
      <xdr:spPr>
        <a:xfrm>
          <a:off x="577850" y="361951"/>
          <a:ext cx="5238750" cy="544444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s-ES" sz="25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Metodo</a:t>
          </a:r>
          <a:r>
            <a:rPr lang="es-ES" sz="25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Regresion Lineal</a:t>
          </a:r>
        </a:p>
      </xdr:txBody>
    </xdr:sp>
    <xdr:clientData/>
  </xdr:oneCellAnchor>
  <xdr:oneCellAnchor>
    <xdr:from>
      <xdr:col>0</xdr:col>
      <xdr:colOff>561839</xdr:colOff>
      <xdr:row>5</xdr:row>
      <xdr:rowOff>75983</xdr:rowOff>
    </xdr:from>
    <xdr:ext cx="4763787" cy="19014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5394683A-FB01-4189-8304-E505350DE981}"/>
                </a:ext>
              </a:extLst>
            </xdr:cNvPr>
            <xdr:cNvSpPr/>
          </xdr:nvSpPr>
          <xdr:spPr>
            <a:xfrm>
              <a:off x="561839" y="996733"/>
              <a:ext cx="4763787" cy="1901418"/>
            </a:xfrm>
            <a:prstGeom prst="rect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wrap="square" lIns="91440" tIns="45720" rIns="91440" bIns="45720">
              <a:spAutoFit/>
            </a:bodyPr>
            <a:lstStyle/>
            <a:p>
              <a:pPr algn="ctr"/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</a:t>
              </a:r>
              <a14:m>
                <m:oMath xmlns:m="http://schemas.openxmlformats.org/officeDocument/2006/math"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𝑦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=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𝑚𝑥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+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𝑏</m:t>
                  </m:r>
                </m:oMath>
              </a14:m>
              <a:endParaRPr lang="en-US" sz="1500" b="0" i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500" b="0" i="1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𝐷𝑜𝑛𝑑𝑒</m:t>
                    </m:r>
                    <m:r>
                      <a:rPr lang="en-US" sz="1500" b="0" i="1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</a:br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</a:t>
              </a:r>
              <a14:m>
                <m:oMath xmlns:m="http://schemas.openxmlformats.org/officeDocument/2006/math"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𝑦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: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𝑎𝑙𝑡𝑢𝑟𝑎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 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𝑣𝑎𝑟𝑖𝑎𝑏𝑙𝑒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 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𝑑𝑒𝑝𝑒𝑛𝑑𝑖𝑒𝑛𝑡𝑒</m:t>
                  </m:r>
                </m:oMath>
              </a14:m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 </a:t>
              </a:r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</a:br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</a:t>
              </a:r>
              <a14:m>
                <m:oMath xmlns:m="http://schemas.openxmlformats.org/officeDocument/2006/math"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𝑥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: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𝑑𝑖𝑎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, 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𝑣𝑎𝑟𝑖𝑎𝑏𝑙𝑒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 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𝑖𝑛𝑑𝑒𝑝𝑒𝑛𝑑𝑖𝑒𝑛𝑡𝑒</m:t>
                  </m:r>
                </m:oMath>
              </a14:m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</a:br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</a:t>
              </a:r>
              <a14:m>
                <m:oMath xmlns:m="http://schemas.openxmlformats.org/officeDocument/2006/math"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𝑚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: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𝑒𝑠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 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𝑙𝑎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 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𝑝𝑒𝑛𝑑𝑖𝑒𝑛𝑡𝑒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 </m:t>
                  </m:r>
                  <m:d>
                    <m:dPr>
                      <m:ctrlP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  <m:t>𝑐𝑜𝑚𝑜</m:t>
                      </m:r>
                      <m: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  <m:t>𝑐𝑎𝑚𝑏𝑖𝑎</m:t>
                      </m:r>
                      <m: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  <m:t>𝑙𝑎</m:t>
                      </m:r>
                      <m: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  <m:t>𝑎𝑙𝑡𝑢𝑟𝑎</m:t>
                      </m:r>
                      <m: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  <m:t>𝑝𝑜𝑟</m:t>
                      </m:r>
                      <m: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5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</a:rPr>
                        <m:t>𝑑𝑖𝑎</m:t>
                      </m:r>
                    </m:e>
                  </m:d>
                </m:oMath>
              </a14:m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</a:br>
              <a14:m>
                <m:oMath xmlns:m="http://schemas.openxmlformats.org/officeDocument/2006/math"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𝑏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: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𝑒𝑠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 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𝑒𝑙</m:t>
                  </m:r>
                  <m:r>
                    <a:rPr lang="en-U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 </m:t>
                  </m:r>
                  <m:r>
                    <a:rPr lang="es-ES" sz="1500" b="0" i="1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Cambria Math" panose="02040503050406030204" pitchFamily="18" charset="0"/>
                    </a:rPr>
                    <m:t>𝑖𝑛𝑡𝑒𝑟𝑐𝑒𝑝𝑡𝑜</m:t>
                  </m:r>
                </m:oMath>
              </a14:m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(coeficiente constante al igual que m)</a:t>
              </a:r>
            </a:p>
            <a:p>
              <a:pPr algn="ctr"/>
              <a:endParaRPr lang="en-US" sz="1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Choice>
      <mc:Fallback xmlns=""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5394683A-FB01-4189-8304-E505350DE981}"/>
                </a:ext>
              </a:extLst>
            </xdr:cNvPr>
            <xdr:cNvSpPr/>
          </xdr:nvSpPr>
          <xdr:spPr>
            <a:xfrm>
              <a:off x="561839" y="996733"/>
              <a:ext cx="4763787" cy="1901418"/>
            </a:xfrm>
            <a:prstGeom prst="rect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wrap="square" lIns="91440" tIns="45720" rIns="91440" bIns="45720">
              <a:spAutoFit/>
            </a:bodyPr>
            <a:lstStyle/>
            <a:p>
              <a:pPr algn="ctr"/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</a:t>
              </a:r>
              <a:r>
                <a:rPr lang="en-US" sz="15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𝑦=𝑚𝑥+𝑏</a:t>
              </a:r>
              <a:endParaRPr lang="en-US" sz="1500" b="0" i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l"/>
              <a:r>
                <a:rPr lang="en-US" sz="15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𝐷𝑜𝑛𝑑𝑒:</a:t>
              </a:r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</a:br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</a:t>
              </a:r>
              <a:r>
                <a:rPr lang="en-US" sz="15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𝑦:𝑎𝑙𝑡𝑢𝑟𝑎 𝑣𝑎𝑟𝑖𝑎𝑏𝑙𝑒 𝑑𝑒𝑝𝑒𝑛𝑑𝑖𝑒𝑛𝑡𝑒</a:t>
              </a:r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 </a:t>
              </a:r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</a:br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</a:t>
              </a:r>
              <a:r>
                <a:rPr lang="en-US" sz="15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𝑥:𝑑𝑖𝑎, 𝑣𝑎𝑟𝑖𝑎𝑏𝑙𝑒 𝑖𝑛𝑑𝑒𝑝𝑒𝑛𝑑𝑖𝑒𝑛𝑡𝑒</a:t>
              </a:r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</a:br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</a:t>
              </a:r>
              <a:r>
                <a:rPr lang="en-US" sz="15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𝑚:𝑒𝑠 𝑙𝑎 𝑝𝑒𝑛𝑑𝑖𝑒𝑛𝑡𝑒 (𝑐𝑜𝑚𝑜 𝑐𝑎𝑚𝑏𝑖𝑎 𝑙𝑎 𝑎𝑙𝑡𝑢𝑟𝑎 𝑝𝑜𝑟 𝑑𝑖𝑎)</a:t>
              </a:r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</a:br>
              <a:r>
                <a:rPr lang="en-US" sz="15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𝑏:𝑒𝑠 𝑒𝑙 </a:t>
              </a:r>
              <a:r>
                <a:rPr lang="es-ES" sz="15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𝑖𝑛𝑡𝑒𝑟𝑐𝑒𝑝𝑡𝑜</a:t>
              </a:r>
              <a: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 (coeficiente constante al igual que m)</a:t>
              </a:r>
            </a:p>
            <a:p>
              <a:pPr algn="ctr"/>
              <a:endParaRPr lang="en-US" sz="1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Fallback>
    </mc:AlternateContent>
    <xdr:clientData/>
  </xdr:oneCellAnchor>
  <xdr:twoCellAnchor editAs="oneCell">
    <xdr:from>
      <xdr:col>0</xdr:col>
      <xdr:colOff>623570</xdr:colOff>
      <xdr:row>15</xdr:row>
      <xdr:rowOff>34290</xdr:rowOff>
    </xdr:from>
    <xdr:to>
      <xdr:col>7</xdr:col>
      <xdr:colOff>353057</xdr:colOff>
      <xdr:row>22</xdr:row>
      <xdr:rowOff>175534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616DC08-7304-49EE-A85F-CC7AFF63D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570" y="2796540"/>
          <a:ext cx="5063487" cy="143029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7</xdr:col>
      <xdr:colOff>46219</xdr:colOff>
      <xdr:row>5</xdr:row>
      <xdr:rowOff>68363</xdr:rowOff>
    </xdr:from>
    <xdr:ext cx="2754131" cy="1811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CA1A08C8-0CC4-40FC-BFCD-8E793814F035}"/>
                </a:ext>
              </a:extLst>
            </xdr:cNvPr>
            <xdr:cNvSpPr/>
          </xdr:nvSpPr>
          <xdr:spPr>
            <a:xfrm>
              <a:off x="5380219" y="989113"/>
              <a:ext cx="2754131" cy="1811237"/>
            </a:xfrm>
            <a:prstGeom prst="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wrap="square" lIns="91440" tIns="45720" rIns="91440" bIns="45720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500" b="0" i="1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500" b="0" i="1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500" b="0" i="1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500" b="0" i="1" cap="none" spc="0">
                                <a:ln w="0"/>
                                <a:solidFill>
                                  <a:schemeClr val="tx1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500" b="0" i="1" cap="none" spc="0">
                                <a:ln w="0"/>
                                <a:solidFill>
                                  <a:schemeClr val="tx1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𝑥𝑦</m:t>
                            </m:r>
                            <m:r>
                              <a:rPr lang="en-US" sz="1500" b="0" i="1" cap="none" spc="0">
                                <a:ln w="0"/>
                                <a:solidFill>
                                  <a:schemeClr val="tx1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500" b="0" i="1" cap="none" spc="0">
                                    <a:ln w="0"/>
                                    <a:solidFill>
                                      <a:schemeClr val="tx1"/>
                                    </a:solidFill>
                                    <a:effectLst>
                                      <a:outerShdw blurRad="38100" dist="19050" dir="2700000" algn="tl" rotWithShape="0">
                                        <a:schemeClr val="dk1">
                                          <a:alpha val="40000"/>
                                        </a:schemeClr>
                                      </a:outerShdw>
                                    </a:effectLst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500" b="0" i="1" cap="none" spc="0">
                                    <a:ln w="0"/>
                                    <a:solidFill>
                                      <a:schemeClr val="tx1"/>
                                    </a:solidFill>
                                    <a:effectLst>
                                      <a:outerShdw blurRad="38100" dist="19050" dir="2700000" algn="tl" rotWithShape="0">
                                        <a:schemeClr val="dk1">
                                          <a:alpha val="40000"/>
                                        </a:schemeClr>
                                      </a:outerShdw>
                                    </a:effectLst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500" b="0" i="1" cap="none" spc="0">
                                        <a:ln w="0"/>
                                        <a:solidFill>
                                          <a:schemeClr val="tx1"/>
                                        </a:solidFill>
                                        <a:effectLst>
                                          <a:outerShdw blurRad="38100" dist="19050" dir="2700000" algn="tl" rotWithShape="0">
                                            <a:schemeClr val="dk1">
                                              <a:alpha val="40000"/>
                                            </a:schemeClr>
                                          </a:outerShdw>
                                        </a:effectLst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US" sz="1500" b="0" i="1" cap="none" spc="0">
                                        <a:ln w="0"/>
                                        <a:solidFill>
                                          <a:schemeClr val="tx1"/>
                                        </a:solidFill>
                                        <a:effectLst>
                                          <a:outerShdw blurRad="38100" dist="19050" dir="2700000" algn="tl" rotWithShape="0">
                                            <a:schemeClr val="dk1">
                                              <a:alpha val="40000"/>
                                            </a:schemeClr>
                                          </a:outerShdw>
                                        </a:effectLst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nary>
                                <m:r>
                                  <a:rPr lang="en-US" sz="1500" b="0" i="1" cap="none" spc="0">
                                    <a:ln w="0"/>
                                    <a:solidFill>
                                      <a:schemeClr val="tx1"/>
                                    </a:solidFill>
                                    <a:effectLst>
                                      <a:outerShdw blurRad="38100" dist="19050" dir="2700000" algn="tl" rotWithShape="0">
                                        <a:schemeClr val="dk1">
                                          <a:alpha val="40000"/>
                                        </a:schemeClr>
                                      </a:outerShdw>
                                    </a:effectLst>
                                    <a:latin typeface="Cambria Math" panose="02040503050406030204" pitchFamily="18" charset="0"/>
                                  </a:rPr>
                                  <m:t>)(</m:t>
                                </m:r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500" b="0" i="1" cap="none" spc="0">
                                        <a:ln w="0"/>
                                        <a:solidFill>
                                          <a:schemeClr val="tx1"/>
                                        </a:solidFill>
                                        <a:effectLst>
                                          <a:outerShdw blurRad="38100" dist="19050" dir="2700000" algn="tl" rotWithShape="0">
                                            <a:schemeClr val="dk1">
                                              <a:alpha val="40000"/>
                                            </a:schemeClr>
                                          </a:outerShdw>
                                        </a:effectLst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US" sz="1500" b="0" i="1" cap="none" spc="0">
                                        <a:ln w="0"/>
                                        <a:solidFill>
                                          <a:schemeClr val="tx1"/>
                                        </a:solidFill>
                                        <a:effectLst>
                                          <a:outerShdw blurRad="38100" dist="19050" dir="2700000" algn="tl" rotWithShape="0">
                                            <a:schemeClr val="dk1">
                                              <a:alpha val="40000"/>
                                            </a:schemeClr>
                                          </a:outerShdw>
                                        </a:effectLst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en-US" sz="1500" b="0" i="1" cap="none" spc="0">
                                        <a:ln w="0"/>
                                        <a:solidFill>
                                          <a:schemeClr val="tx1"/>
                                        </a:solidFill>
                                        <a:effectLst>
                                          <a:outerShdw blurRad="38100" dist="19050" dir="2700000" algn="tl" rotWithShape="0">
                                            <a:schemeClr val="dk1">
                                              <a:alpha val="40000"/>
                                            </a:schemeClr>
                                          </a:outerShdw>
                                        </a:effectLst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</m:nary>
                              </m:num>
                              <m:den>
                                <m:r>
                                  <a:rPr lang="en-US" sz="1500" b="0" i="1" cap="none" spc="0">
                                    <a:ln w="0"/>
                                    <a:solidFill>
                                      <a:schemeClr val="tx1"/>
                                    </a:solidFill>
                                    <a:effectLst>
                                      <a:outerShdw blurRad="38100" dist="19050" dir="2700000" algn="tl" rotWithShape="0">
                                        <a:schemeClr val="dk1">
                                          <a:alpha val="40000"/>
                                        </a:schemeClr>
                                      </a:outerShdw>
                                    </a:effectLst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500" b="0" i="1" cap="none" spc="0">
                                <a:ln w="0"/>
                                <a:solidFill>
                                  <a:schemeClr val="tx1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500" b="0" i="1" cap="none" spc="0">
                                    <a:ln w="0"/>
                                    <a:solidFill>
                                      <a:schemeClr val="tx1"/>
                                    </a:solidFill>
                                    <a:effectLst>
                                      <a:outerShdw blurRad="38100" dist="19050" dir="2700000" algn="tl" rotWithShape="0">
                                        <a:schemeClr val="dk1">
                                          <a:alpha val="40000"/>
                                        </a:schemeClr>
                                      </a:outerShdw>
                                    </a:effectLst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500" b="0" i="1" cap="none" spc="0">
                                    <a:ln w="0"/>
                                    <a:solidFill>
                                      <a:schemeClr val="tx1"/>
                                    </a:solidFill>
                                    <a:effectLst>
                                      <a:outerShdw blurRad="38100" dist="19050" dir="2700000" algn="tl" rotWithShape="0">
                                        <a:schemeClr val="dk1">
                                          <a:alpha val="40000"/>
                                        </a:schemeClr>
                                      </a:outerShdw>
                                    </a:effectLst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500" b="0" i="1" cap="none" spc="0">
                                    <a:ln w="0"/>
                                    <a:solidFill>
                                      <a:schemeClr val="tx1"/>
                                    </a:solidFill>
                                    <a:effectLst>
                                      <a:outerShdw blurRad="38100" dist="19050" dir="2700000" algn="tl" rotWithShape="0">
                                        <a:schemeClr val="dk1">
                                          <a:alpha val="40000"/>
                                        </a:schemeClr>
                                      </a:outerShdw>
                                    </a:effectLst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500" b="0" i="1" cap="none" spc="0">
                                <a:ln w="0"/>
                                <a:solidFill>
                                  <a:schemeClr val="tx1"/>
                                </a:solidFill>
                                <a:effectLst>
                                  <a:outerShdw blurRad="38100" dist="19050" dir="2700000" algn="tl" rotWithShape="0">
                                    <a:schemeClr val="dk1">
                                      <a:alpha val="40000"/>
                                    </a:schemeClr>
                                  </a:outerShdw>
                                </a:effectLst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500" b="0" i="1" cap="none" spc="0">
                                    <a:ln w="0"/>
                                    <a:solidFill>
                                      <a:schemeClr val="tx1"/>
                                    </a:solidFill>
                                    <a:effectLst>
                                      <a:outerShdw blurRad="38100" dist="19050" dir="2700000" algn="tl" rotWithShape="0">
                                        <a:schemeClr val="dk1">
                                          <a:alpha val="40000"/>
                                        </a:schemeClr>
                                      </a:outerShdw>
                                    </a:effectLst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500" b="0" i="1" cap="none" spc="0">
                                        <a:ln w="0"/>
                                        <a:solidFill>
                                          <a:schemeClr val="tx1"/>
                                        </a:solidFill>
                                        <a:effectLst>
                                          <a:outerShdw blurRad="38100" dist="19050" dir="2700000" algn="tl" rotWithShape="0">
                                            <a:schemeClr val="dk1">
                                              <a:alpha val="40000"/>
                                            </a:schemeClr>
                                          </a:outerShdw>
                                        </a:effectLst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500" b="0" i="1" cap="none" spc="0">
                                            <a:ln w="0"/>
                                            <a:solidFill>
                                              <a:schemeClr val="tx1"/>
                                            </a:solidFill>
                                            <a:effectLst>
                                              <a:outerShdw blurRad="38100" dist="19050" dir="2700000" algn="tl" rotWithShape="0">
                                                <a:schemeClr val="dk1">
                                                  <a:alpha val="40000"/>
                                                </a:schemeClr>
                                              </a:outerShdw>
                                            </a:effectLst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nary>
                                          <m:naryPr>
                                            <m:chr m:val="∑"/>
                                            <m:subHide m:val="on"/>
                                            <m:supHide m:val="on"/>
                                            <m:ctrlPr>
                                              <a:rPr lang="en-US" sz="1500" b="0" i="1" cap="none" spc="0">
                                                <a:ln w="0"/>
                                                <a:solidFill>
                                                  <a:schemeClr val="tx1"/>
                                                </a:solidFill>
                                                <a:effectLst>
                                                  <a:outerShdw blurRad="38100" dist="19050" dir="2700000" algn="tl" rotWithShape="0">
                                                    <a:schemeClr val="dk1">
                                                      <a:alpha val="40000"/>
                                                    </a:schemeClr>
                                                  </a:outerShdw>
                                                </a:effectLst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naryPr>
                                          <m:sub/>
                                          <m:sup/>
                                          <m:e>
                                            <m:r>
                                              <a:rPr lang="en-US" sz="1500" b="0" i="1" cap="none" spc="0">
                                                <a:ln w="0"/>
                                                <a:solidFill>
                                                  <a:schemeClr val="tx1"/>
                                                </a:solidFill>
                                                <a:effectLst>
                                                  <a:outerShdw blurRad="38100" dist="19050" dir="2700000" algn="tl" rotWithShape="0">
                                                    <a:schemeClr val="dk1">
                                                      <a:alpha val="40000"/>
                                                    </a:schemeClr>
                                                  </a:outerShdw>
                                                </a:effectLst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</m:nary>
                                      </m:e>
                                    </m:d>
                                  </m:e>
                                  <m:sup>
                                    <m:r>
                                      <a:rPr lang="en-US" sz="1500" b="0" i="1" cap="none" spc="0">
                                        <a:ln w="0"/>
                                        <a:solidFill>
                                          <a:schemeClr val="tx1"/>
                                        </a:solidFill>
                                        <a:effectLst>
                                          <a:outerShdw blurRad="38100" dist="19050" dir="2700000" algn="tl" rotWithShape="0">
                                            <a:schemeClr val="dk1">
                                              <a:alpha val="40000"/>
                                            </a:schemeClr>
                                          </a:outerShdw>
                                        </a:effectLst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n-US" sz="1500" b="0" i="1" cap="none" spc="0">
                                    <a:ln w="0"/>
                                    <a:solidFill>
                                      <a:schemeClr val="tx1"/>
                                    </a:solidFill>
                                    <a:effectLst>
                                      <a:outerShdw blurRad="38100" dist="19050" dir="2700000" algn="tl" rotWithShape="0">
                                        <a:schemeClr val="dk1">
                                          <a:alpha val="40000"/>
                                        </a:schemeClr>
                                      </a:outerShdw>
                                    </a:effectLst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nary>
                      </m:den>
                    </m:f>
                  </m:oMath>
                </m:oMathPara>
              </a14:m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</a:br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500" b="0" i="1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500" b="0" i="1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1500" b="0" i="1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500" b="0" i="1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500" b="0" i="1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500" b="0" i="1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𝑚</m:t>
                    </m:r>
                    <m:acc>
                      <m:accPr>
                        <m:chr m:val="̅"/>
                        <m:ctrlPr>
                          <a:rPr lang="en-US" sz="1500" b="0" i="1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500" b="0" i="1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endParaRPr lang="en-US" sz="1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endParaRPr lang="en-US" sz="1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Choice>
      <mc:Fallback xmlns=""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CA1A08C8-0CC4-40FC-BFCD-8E793814F035}"/>
                </a:ext>
              </a:extLst>
            </xdr:cNvPr>
            <xdr:cNvSpPr/>
          </xdr:nvSpPr>
          <xdr:spPr>
            <a:xfrm>
              <a:off x="5380219" y="989113"/>
              <a:ext cx="2754131" cy="1811237"/>
            </a:xfrm>
            <a:prstGeom prst="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wrap="square" lIns="91440" tIns="45720" rIns="91440" bIns="45720">
              <a:noAutofit/>
            </a:bodyPr>
            <a:lstStyle/>
            <a:p>
              <a:pPr algn="ctr"/>
              <a:r>
                <a:rPr lang="en-US" sz="15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𝑚=(∑▒〖𝑥𝑦−((∑▒𝑥)(∑▒〖𝑦)〗)/𝑛〗)/(∑▒〖𝑥^2−(∑▒𝑥)^2/𝑛〗)</a:t>
              </a:r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</a:br>
              <a:br>
                <a:rPr lang="en-US" sz="15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</a:br>
              <a:r>
                <a:rPr lang="en-US" sz="15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𝑏=𝑦 ̅−𝑚𝑥 ̅</a:t>
              </a:r>
              <a:endParaRPr lang="en-US" sz="1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endParaRPr lang="en-US" sz="1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endParaRPr lang="en-US" sz="1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mc:Fallback>
    </mc:AlternateContent>
    <xdr:clientData/>
  </xdr:oneCellAnchor>
  <xdr:twoCellAnchor>
    <xdr:from>
      <xdr:col>7</xdr:col>
      <xdr:colOff>679450</xdr:colOff>
      <xdr:row>0</xdr:row>
      <xdr:rowOff>31750</xdr:rowOff>
    </xdr:from>
    <xdr:to>
      <xdr:col>12</xdr:col>
      <xdr:colOff>8775</xdr:colOff>
      <xdr:row>5</xdr:row>
      <xdr:rowOff>9988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2A733EF3-378B-461F-B752-E1C4157C7CE8}"/>
            </a:ext>
          </a:extLst>
        </xdr:cNvPr>
        <xdr:cNvSpPr txBox="1"/>
      </xdr:nvSpPr>
      <xdr:spPr>
        <a:xfrm>
          <a:off x="6013450" y="31750"/>
          <a:ext cx="3139325" cy="898988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ES" sz="1800"/>
            <a:t>Univ.Juan Daniel Cruz Suntura</a:t>
          </a:r>
        </a:p>
        <a:p>
          <a:r>
            <a:rPr lang="es-ES" sz="1800"/>
            <a:t>C.I: 9920192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B6ED-B665-4B10-A726-D758E7042B42}">
  <dimension ref="B7:Q91"/>
  <sheetViews>
    <sheetView tabSelected="1" zoomScale="89" zoomScaleNormal="100" workbookViewId="0">
      <selection activeCell="G11" sqref="G11"/>
    </sheetView>
  </sheetViews>
  <sheetFormatPr baseColWidth="10" defaultRowHeight="14.5" x14ac:dyDescent="0.35"/>
  <cols>
    <col min="2" max="8" width="18.6328125" bestFit="1" customWidth="1"/>
    <col min="10" max="10" width="12.08984375" bestFit="1" customWidth="1"/>
    <col min="11" max="11" width="12.453125" customWidth="1"/>
    <col min="12" max="12" width="12.90625" bestFit="1" customWidth="1"/>
  </cols>
  <sheetData>
    <row r="7" spans="2:17" x14ac:dyDescent="0.35">
      <c r="B7" s="39" t="s">
        <v>0</v>
      </c>
      <c r="C7" s="39"/>
      <c r="D7" s="39"/>
      <c r="K7" s="46" t="s">
        <v>37</v>
      </c>
      <c r="L7" s="46"/>
      <c r="M7" s="46"/>
    </row>
    <row r="9" spans="2:17" x14ac:dyDescent="0.35">
      <c r="K9" s="22" t="s">
        <v>38</v>
      </c>
      <c r="L9" s="21" t="s">
        <v>44</v>
      </c>
      <c r="M9" s="20"/>
      <c r="N9" s="20"/>
    </row>
    <row r="10" spans="2:17" x14ac:dyDescent="0.35">
      <c r="K10" s="22" t="s">
        <v>39</v>
      </c>
      <c r="L10" s="21" t="s">
        <v>45</v>
      </c>
      <c r="M10" s="20"/>
      <c r="N10" s="20"/>
    </row>
    <row r="11" spans="2:17" x14ac:dyDescent="0.35">
      <c r="K11" s="22" t="s">
        <v>40</v>
      </c>
      <c r="L11" s="20" t="s">
        <v>46</v>
      </c>
      <c r="M11" s="20"/>
      <c r="N11" s="20"/>
    </row>
    <row r="12" spans="2:17" x14ac:dyDescent="0.35">
      <c r="G12" s="4"/>
      <c r="K12" s="22" t="s">
        <v>41</v>
      </c>
      <c r="L12" s="20" t="s">
        <v>47</v>
      </c>
      <c r="M12" s="20"/>
      <c r="N12" s="20"/>
    </row>
    <row r="13" spans="2:17" x14ac:dyDescent="0.35">
      <c r="K13" s="22" t="s">
        <v>42</v>
      </c>
      <c r="L13" s="20" t="s">
        <v>52</v>
      </c>
      <c r="M13" s="20"/>
      <c r="N13" s="20"/>
    </row>
    <row r="14" spans="2:17" x14ac:dyDescent="0.35">
      <c r="K14" s="22" t="s">
        <v>43</v>
      </c>
      <c r="L14" s="20" t="s">
        <v>53</v>
      </c>
      <c r="M14" s="20"/>
      <c r="N14" s="20"/>
    </row>
    <row r="16" spans="2:17" x14ac:dyDescent="0.35">
      <c r="K16" s="5" t="s">
        <v>48</v>
      </c>
      <c r="L16" s="7">
        <f>D20+F20*(25-C20)+G20*(25-C20)^2+H20*(25-C20)^3</f>
        <v>17.301616379310346</v>
      </c>
      <c r="N16" s="2" t="s">
        <v>39</v>
      </c>
      <c r="O16" s="6" t="s">
        <v>45</v>
      </c>
      <c r="P16" s="2"/>
      <c r="Q16" s="2"/>
    </row>
    <row r="18" spans="2:17" x14ac:dyDescent="0.35">
      <c r="B18" s="19" t="s">
        <v>1</v>
      </c>
      <c r="C18" s="19" t="s">
        <v>2</v>
      </c>
      <c r="D18" s="19" t="s">
        <v>3</v>
      </c>
      <c r="E18" s="19" t="s">
        <v>4</v>
      </c>
      <c r="F18" s="19" t="s">
        <v>9</v>
      </c>
      <c r="G18" s="19" t="s">
        <v>10</v>
      </c>
      <c r="H18" s="19" t="s">
        <v>11</v>
      </c>
      <c r="K18" s="5" t="s">
        <v>50</v>
      </c>
      <c r="L18" s="7">
        <f>D23+F23*(65-C23)+G23*(65-C23)^2+H23*(65-C23)^3</f>
        <v>41.007866379310343</v>
      </c>
      <c r="N18" s="2" t="s">
        <v>42</v>
      </c>
      <c r="O18" s="2" t="s">
        <v>51</v>
      </c>
      <c r="P18" s="2"/>
      <c r="Q18" s="2"/>
    </row>
    <row r="19" spans="2:17" x14ac:dyDescent="0.35">
      <c r="B19" s="15">
        <v>0</v>
      </c>
      <c r="C19" s="15">
        <v>5</v>
      </c>
      <c r="D19" s="16">
        <v>3.5</v>
      </c>
      <c r="E19" s="15">
        <f>C20-C19</f>
        <v>10</v>
      </c>
      <c r="F19" s="17">
        <f>(1/E19)*(D20-D19)-(E19/3)*(2*G19+G20)</f>
        <v>0.59869612068965528</v>
      </c>
      <c r="G19" s="17">
        <f t="array" ref="G19:G25">MMULT(_xlfn.ANCHORARRAY(B46),J37:J43)</f>
        <v>6.4791921827733727E-18</v>
      </c>
      <c r="H19" s="17">
        <f>(G20-G19)/(3*E19)</f>
        <v>3.1303879310344768E-4</v>
      </c>
      <c r="J19" s="4"/>
    </row>
    <row r="20" spans="2:17" x14ac:dyDescent="0.35">
      <c r="B20" s="15">
        <v>1</v>
      </c>
      <c r="C20" s="15">
        <v>15</v>
      </c>
      <c r="D20" s="16">
        <v>9.8000000000000007</v>
      </c>
      <c r="E20" s="15">
        <f t="shared" ref="E20:E24" si="0">C21-C20</f>
        <v>20</v>
      </c>
      <c r="F20" s="17">
        <f t="shared" ref="F20:F24" si="1">(1/E20)*(D21-D20)-(E20/3)*(2*G20+G21)</f>
        <v>0.6926077586206898</v>
      </c>
      <c r="G20" s="17">
        <v>9.3911637931034381E-3</v>
      </c>
      <c r="H20" s="17">
        <f>(G21-G20)/(3*E20)</f>
        <v>-3.6357758620689641E-4</v>
      </c>
    </row>
    <row r="21" spans="2:17" x14ac:dyDescent="0.35">
      <c r="B21" s="15">
        <v>2</v>
      </c>
      <c r="C21" s="15">
        <v>35</v>
      </c>
      <c r="D21" s="16">
        <v>24.5</v>
      </c>
      <c r="E21" s="15">
        <f t="shared" si="0"/>
        <v>10</v>
      </c>
      <c r="F21" s="17">
        <f t="shared" si="1"/>
        <v>0.63196120689655155</v>
      </c>
      <c r="G21" s="17">
        <v>-1.2423491379310345E-2</v>
      </c>
      <c r="H21" s="17">
        <f t="shared" ref="H21:H23" si="2">(G22-G21)/(3*E21)</f>
        <v>6.2273706896551824E-4</v>
      </c>
    </row>
    <row r="22" spans="2:17" x14ac:dyDescent="0.35">
      <c r="B22" s="15">
        <v>3</v>
      </c>
      <c r="C22" s="15">
        <v>45</v>
      </c>
      <c r="D22" s="16">
        <v>30.2</v>
      </c>
      <c r="E22" s="15">
        <f t="shared" si="0"/>
        <v>10</v>
      </c>
      <c r="F22" s="17">
        <f t="shared" si="1"/>
        <v>0.57031250000000011</v>
      </c>
      <c r="G22" s="17">
        <v>6.2586206896552013E-3</v>
      </c>
      <c r="H22" s="17">
        <f t="shared" si="2"/>
        <v>-4.2898706896551904E-4</v>
      </c>
    </row>
    <row r="23" spans="2:17" x14ac:dyDescent="0.35">
      <c r="B23" s="15">
        <v>4</v>
      </c>
      <c r="C23" s="15">
        <v>55</v>
      </c>
      <c r="D23" s="16">
        <v>36.1</v>
      </c>
      <c r="E23" s="15">
        <f t="shared" si="0"/>
        <v>20</v>
      </c>
      <c r="F23" s="17">
        <f t="shared" si="1"/>
        <v>0.56678879310344854</v>
      </c>
      <c r="G23" s="17">
        <v>-6.6109913793103697E-3</v>
      </c>
      <c r="H23" s="17">
        <f t="shared" si="2"/>
        <v>-9.892241379310289E-5</v>
      </c>
    </row>
    <row r="24" spans="2:17" x14ac:dyDescent="0.35">
      <c r="B24" s="15">
        <v>5</v>
      </c>
      <c r="C24" s="15">
        <v>75</v>
      </c>
      <c r="D24" s="16">
        <v>44</v>
      </c>
      <c r="E24" s="15">
        <f t="shared" si="0"/>
        <v>10</v>
      </c>
      <c r="F24" s="17">
        <f t="shared" si="1"/>
        <v>0.18364224137931029</v>
      </c>
      <c r="G24" s="17">
        <v>-1.2546336206896543E-2</v>
      </c>
      <c r="H24" s="17">
        <f>(G25-G24)/(3*E24)</f>
        <v>4.1821120689655142E-4</v>
      </c>
    </row>
    <row r="25" spans="2:17" x14ac:dyDescent="0.35">
      <c r="B25" s="15">
        <v>6</v>
      </c>
      <c r="C25" s="15">
        <v>85</v>
      </c>
      <c r="D25" s="16">
        <v>45</v>
      </c>
      <c r="E25" s="18"/>
      <c r="F25" s="18"/>
      <c r="G25" s="17">
        <v>0</v>
      </c>
      <c r="H25" s="18"/>
    </row>
    <row r="31" spans="2:17" x14ac:dyDescent="0.35">
      <c r="M31" s="22" t="s">
        <v>13</v>
      </c>
      <c r="N31" s="25" t="s">
        <v>20</v>
      </c>
    </row>
    <row r="32" spans="2:17" x14ac:dyDescent="0.35">
      <c r="M32" s="22" t="s">
        <v>14</v>
      </c>
      <c r="N32" s="25" t="s">
        <v>21</v>
      </c>
    </row>
    <row r="33" spans="2:16" x14ac:dyDescent="0.35">
      <c r="M33" s="22" t="s">
        <v>15</v>
      </c>
      <c r="N33" s="25" t="s">
        <v>22</v>
      </c>
    </row>
    <row r="34" spans="2:16" x14ac:dyDescent="0.35">
      <c r="L34" s="26" t="s">
        <v>12</v>
      </c>
      <c r="M34" s="22" t="s">
        <v>16</v>
      </c>
      <c r="N34" s="25" t="s">
        <v>23</v>
      </c>
    </row>
    <row r="35" spans="2:16" x14ac:dyDescent="0.35">
      <c r="M35" s="22" t="s">
        <v>17</v>
      </c>
      <c r="N35" s="25" t="s">
        <v>19</v>
      </c>
    </row>
    <row r="36" spans="2:16" x14ac:dyDescent="0.35">
      <c r="B36" s="40" t="s">
        <v>5</v>
      </c>
      <c r="C36" s="41"/>
      <c r="D36" s="41"/>
      <c r="E36" s="41"/>
      <c r="F36" s="41"/>
      <c r="G36" s="41"/>
      <c r="H36" s="42"/>
      <c r="J36" s="24" t="s">
        <v>6</v>
      </c>
      <c r="M36" s="22" t="s">
        <v>18</v>
      </c>
      <c r="N36" s="25" t="s">
        <v>49</v>
      </c>
    </row>
    <row r="37" spans="2:16" x14ac:dyDescent="0.35"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J37" s="37">
        <v>0</v>
      </c>
      <c r="O37" s="4"/>
    </row>
    <row r="38" spans="2:16" x14ac:dyDescent="0.35">
      <c r="B38" s="19">
        <f>E19</f>
        <v>10</v>
      </c>
      <c r="C38" s="19">
        <f>2*(E19+E20)</f>
        <v>60</v>
      </c>
      <c r="D38" s="19">
        <f>E20</f>
        <v>20</v>
      </c>
      <c r="E38" s="1">
        <v>0</v>
      </c>
      <c r="F38" s="1">
        <v>0</v>
      </c>
      <c r="G38" s="1">
        <v>0</v>
      </c>
      <c r="H38" s="1">
        <v>0</v>
      </c>
      <c r="J38" s="37">
        <f>(3/E20)*(D21-D20)-(3/E19)*(D20-D19)</f>
        <v>0.3149999999999995</v>
      </c>
    </row>
    <row r="39" spans="2:16" x14ac:dyDescent="0.35">
      <c r="B39" s="1">
        <v>0</v>
      </c>
      <c r="C39" s="15">
        <f>E20</f>
        <v>20</v>
      </c>
      <c r="D39" s="15">
        <f>2*(E20+E21)</f>
        <v>60</v>
      </c>
      <c r="E39" s="15">
        <f>E21</f>
        <v>10</v>
      </c>
      <c r="F39" s="1">
        <v>0</v>
      </c>
      <c r="G39" s="1">
        <v>0</v>
      </c>
      <c r="H39" s="1">
        <v>0</v>
      </c>
      <c r="J39" s="37">
        <f>(3/E21)*(D22-D21)-(3/E20)*(D21-D20)</f>
        <v>-0.49499999999999988</v>
      </c>
    </row>
    <row r="40" spans="2:16" x14ac:dyDescent="0.35">
      <c r="B40" s="1">
        <v>0</v>
      </c>
      <c r="C40" s="1">
        <v>0</v>
      </c>
      <c r="D40" s="15">
        <f>E21</f>
        <v>10</v>
      </c>
      <c r="E40" s="15">
        <f>2*(E21+E22)</f>
        <v>40</v>
      </c>
      <c r="F40" s="15">
        <f>E22</f>
        <v>10</v>
      </c>
      <c r="G40" s="1">
        <v>0</v>
      </c>
      <c r="H40" s="1">
        <v>0</v>
      </c>
      <c r="J40" s="37">
        <f t="shared" ref="J40:J41" si="3">(3/E22)*(D23-D22)-(3/E21)*(D22-D21)</f>
        <v>6.0000000000000941E-2</v>
      </c>
    </row>
    <row r="41" spans="2:16" x14ac:dyDescent="0.35">
      <c r="B41" s="1">
        <v>0</v>
      </c>
      <c r="C41" s="1">
        <v>0</v>
      </c>
      <c r="D41" s="1">
        <v>0</v>
      </c>
      <c r="E41" s="23">
        <f>E22</f>
        <v>10</v>
      </c>
      <c r="F41" s="23">
        <f>2*(E22+E23)</f>
        <v>60</v>
      </c>
      <c r="G41" s="23">
        <f>E23</f>
        <v>20</v>
      </c>
      <c r="H41" s="1">
        <v>0</v>
      </c>
      <c r="J41" s="37">
        <f t="shared" si="3"/>
        <v>-0.58500000000000085</v>
      </c>
      <c r="K41" s="4"/>
    </row>
    <row r="42" spans="2:16" x14ac:dyDescent="0.35">
      <c r="B42" s="1">
        <v>0</v>
      </c>
      <c r="C42" s="1">
        <v>0</v>
      </c>
      <c r="D42" s="1">
        <v>0</v>
      </c>
      <c r="E42" s="1">
        <v>0</v>
      </c>
      <c r="F42" s="23">
        <f>E23</f>
        <v>20</v>
      </c>
      <c r="G42" s="23">
        <f>2*(E23+E24)</f>
        <v>60</v>
      </c>
      <c r="H42" s="23">
        <f>E24</f>
        <v>10</v>
      </c>
      <c r="J42" s="37">
        <f>(3/E24)*(D25-D24)-(3/E23)*(D24-D23)</f>
        <v>-0.88499999999999979</v>
      </c>
    </row>
    <row r="43" spans="2:16" x14ac:dyDescent="0.35"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J43" s="37">
        <v>0</v>
      </c>
      <c r="M43" s="22" t="s">
        <v>24</v>
      </c>
      <c r="N43" s="25" t="s">
        <v>30</v>
      </c>
      <c r="O43" s="25"/>
      <c r="P43" s="25"/>
    </row>
    <row r="44" spans="2:16" x14ac:dyDescent="0.35">
      <c r="M44" s="22" t="s">
        <v>25</v>
      </c>
      <c r="N44" s="25" t="s">
        <v>31</v>
      </c>
      <c r="O44" s="25"/>
      <c r="P44" s="25"/>
    </row>
    <row r="45" spans="2:16" x14ac:dyDescent="0.35">
      <c r="B45" s="43" t="s">
        <v>7</v>
      </c>
      <c r="C45" s="44"/>
      <c r="D45" s="44"/>
      <c r="E45" s="44"/>
      <c r="F45" s="44"/>
      <c r="G45" s="44"/>
      <c r="H45" s="45"/>
      <c r="J45" s="24" t="s">
        <v>8</v>
      </c>
      <c r="M45" s="22" t="s">
        <v>26</v>
      </c>
      <c r="N45" s="25" t="s">
        <v>32</v>
      </c>
      <c r="O45" s="25"/>
      <c r="P45" s="25"/>
    </row>
    <row r="46" spans="2:16" x14ac:dyDescent="0.35">
      <c r="B46" s="35">
        <f t="array" ref="B46:H52">MINVERSE(B37:H43)</f>
        <v>1</v>
      </c>
      <c r="C46" s="35">
        <v>-1.3877787807814457E-17</v>
      </c>
      <c r="D46" s="35">
        <v>-2.2204460492503132E-17</v>
      </c>
      <c r="E46" s="35">
        <v>-4.1633363423443369E-18</v>
      </c>
      <c r="F46" s="35">
        <v>1.3877787807814458E-18</v>
      </c>
      <c r="G46" s="35">
        <v>-1.0408340855860842E-18</v>
      </c>
      <c r="H46" s="35">
        <v>-4.1633363423443369E-18</v>
      </c>
      <c r="J46" s="36" cm="1">
        <f t="array" ref="J46:J52">MMULT(_xlfn.ANCHORARRAY(B46),J37:J43)</f>
        <v>6.4791921827733727E-18</v>
      </c>
      <c r="L46" s="22" t="s">
        <v>36</v>
      </c>
      <c r="M46" s="22" t="s">
        <v>27</v>
      </c>
      <c r="N46" s="25" t="s">
        <v>33</v>
      </c>
      <c r="O46" s="25"/>
      <c r="P46" s="25"/>
    </row>
    <row r="47" spans="2:16" x14ac:dyDescent="0.35">
      <c r="B47" s="36">
        <v>-0.18857758620689655</v>
      </c>
      <c r="C47" s="36">
        <v>1.8857758620689658E-2</v>
      </c>
      <c r="D47" s="36">
        <v>-6.5732758620689613E-3</v>
      </c>
      <c r="E47" s="36">
        <v>1.7241379310344834E-3</v>
      </c>
      <c r="F47" s="36">
        <v>-3.2327586206896584E-4</v>
      </c>
      <c r="G47" s="36">
        <v>1.0775862068965539E-4</v>
      </c>
      <c r="H47" s="36">
        <v>-1.0775862068965511E-3</v>
      </c>
      <c r="J47" s="36">
        <v>9.3911637931034381E-3</v>
      </c>
      <c r="M47" s="22" t="s">
        <v>28</v>
      </c>
      <c r="N47" s="25" t="s">
        <v>34</v>
      </c>
      <c r="O47" s="25"/>
      <c r="P47" s="25"/>
    </row>
    <row r="48" spans="2:16" x14ac:dyDescent="0.35">
      <c r="B48" s="36">
        <v>6.5732758620689655E-2</v>
      </c>
      <c r="C48" s="36">
        <v>-6.5732758620689656E-3</v>
      </c>
      <c r="D48" s="36">
        <v>1.9719827586206894E-2</v>
      </c>
      <c r="E48" s="36">
        <v>-5.1724137931034482E-3</v>
      </c>
      <c r="F48" s="36">
        <v>9.6982758620689676E-4</v>
      </c>
      <c r="G48" s="36">
        <v>-3.2327586206896562E-4</v>
      </c>
      <c r="H48" s="36">
        <v>3.2327586206896556E-3</v>
      </c>
      <c r="J48" s="36">
        <v>-1.2423491379310345E-2</v>
      </c>
      <c r="M48" s="22" t="s">
        <v>29</v>
      </c>
      <c r="N48" s="25" t="s">
        <v>35</v>
      </c>
      <c r="O48" s="25"/>
      <c r="P48" s="25"/>
    </row>
    <row r="49" spans="2:13" x14ac:dyDescent="0.35">
      <c r="B49" s="36">
        <v>-1.7241379310344827E-2</v>
      </c>
      <c r="C49" s="36">
        <v>1.7241379310344827E-3</v>
      </c>
      <c r="D49" s="36">
        <v>-5.1724137931034482E-3</v>
      </c>
      <c r="E49" s="36">
        <v>2.7586206896551724E-2</v>
      </c>
      <c r="F49" s="36">
        <v>-5.1724137931034491E-3</v>
      </c>
      <c r="G49" s="36">
        <v>1.7241379310344832E-3</v>
      </c>
      <c r="H49" s="36">
        <v>-1.7241379310344831E-2</v>
      </c>
      <c r="J49" s="36">
        <v>6.2586206896552013E-3</v>
      </c>
    </row>
    <row r="50" spans="2:13" x14ac:dyDescent="0.35">
      <c r="B50" s="36">
        <v>3.232758620689656E-3</v>
      </c>
      <c r="C50" s="36">
        <v>-3.2327586206896557E-4</v>
      </c>
      <c r="D50" s="36">
        <v>9.6982758620689654E-4</v>
      </c>
      <c r="E50" s="36">
        <v>-5.1724137931034491E-3</v>
      </c>
      <c r="F50" s="36">
        <v>1.9719827586206901E-2</v>
      </c>
      <c r="G50" s="36">
        <v>-6.5732758620689665E-3</v>
      </c>
      <c r="H50" s="36">
        <v>6.5732758620689669E-2</v>
      </c>
      <c r="J50" s="36">
        <v>-6.6109913793103697E-3</v>
      </c>
    </row>
    <row r="51" spans="2:13" x14ac:dyDescent="0.35">
      <c r="B51" s="36">
        <v>-1.0775862068965519E-3</v>
      </c>
      <c r="C51" s="36">
        <v>1.077586206896552E-4</v>
      </c>
      <c r="D51" s="36">
        <v>-3.2327586206896557E-4</v>
      </c>
      <c r="E51" s="36">
        <v>1.7241379310344832E-3</v>
      </c>
      <c r="F51" s="36">
        <v>-6.5732758620689665E-3</v>
      </c>
      <c r="G51" s="36">
        <v>1.8857758620689658E-2</v>
      </c>
      <c r="H51" s="36">
        <v>-0.18857758620689657</v>
      </c>
      <c r="J51" s="36">
        <v>-1.2546336206896543E-2</v>
      </c>
    </row>
    <row r="52" spans="2:13" x14ac:dyDescent="0.35"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1</v>
      </c>
      <c r="J52" s="36">
        <v>0</v>
      </c>
    </row>
    <row r="59" spans="2:13" x14ac:dyDescent="0.35">
      <c r="K59" s="38"/>
      <c r="L59" s="38"/>
      <c r="M59" s="38"/>
    </row>
    <row r="61" spans="2:13" x14ac:dyDescent="0.35">
      <c r="L61" s="9"/>
    </row>
    <row r="62" spans="2:13" x14ac:dyDescent="0.35">
      <c r="L62" s="9"/>
    </row>
    <row r="66" spans="2:17" x14ac:dyDescent="0.35">
      <c r="B66" s="8"/>
      <c r="C66" s="8"/>
      <c r="D66" s="8"/>
      <c r="E66" s="8"/>
      <c r="F66" s="8"/>
      <c r="G66" s="8"/>
      <c r="H66" s="8"/>
    </row>
    <row r="67" spans="2:17" x14ac:dyDescent="0.35">
      <c r="B67" s="8"/>
      <c r="C67" s="8"/>
      <c r="D67" s="10"/>
      <c r="E67" s="8"/>
      <c r="F67" s="11"/>
      <c r="G67" s="11"/>
      <c r="H67" s="11"/>
    </row>
    <row r="68" spans="2:17" x14ac:dyDescent="0.35">
      <c r="B68" s="8"/>
      <c r="C68" s="8"/>
      <c r="D68" s="10"/>
      <c r="E68" s="8"/>
      <c r="F68" s="11"/>
      <c r="G68" s="11"/>
      <c r="H68" s="11"/>
      <c r="K68" s="8"/>
      <c r="L68" s="12"/>
    </row>
    <row r="69" spans="2:17" x14ac:dyDescent="0.35">
      <c r="B69" s="8"/>
      <c r="C69" s="8"/>
      <c r="D69" s="10"/>
      <c r="E69" s="8"/>
      <c r="F69" s="11"/>
      <c r="G69" s="11"/>
      <c r="H69" s="11"/>
    </row>
    <row r="70" spans="2:17" x14ac:dyDescent="0.35">
      <c r="B70" s="8"/>
      <c r="C70" s="8"/>
      <c r="D70" s="10"/>
      <c r="E70" s="8"/>
      <c r="F70" s="11"/>
      <c r="G70" s="11"/>
      <c r="H70" s="11"/>
      <c r="K70" s="8"/>
      <c r="L70" s="12"/>
    </row>
    <row r="71" spans="2:17" x14ac:dyDescent="0.35">
      <c r="B71" s="8"/>
      <c r="C71" s="8"/>
      <c r="D71" s="10"/>
      <c r="E71" s="8"/>
      <c r="F71" s="11"/>
      <c r="G71" s="11"/>
      <c r="H71" s="11"/>
    </row>
    <row r="72" spans="2:17" x14ac:dyDescent="0.35">
      <c r="B72" s="8"/>
      <c r="C72" s="8"/>
      <c r="D72" s="10"/>
      <c r="E72" s="8"/>
      <c r="F72" s="11"/>
      <c r="G72" s="11"/>
      <c r="H72" s="11"/>
      <c r="Q72" s="4"/>
    </row>
    <row r="73" spans="2:17" x14ac:dyDescent="0.35">
      <c r="B73" s="8"/>
      <c r="C73" s="8"/>
      <c r="D73" s="10"/>
      <c r="G73" s="11"/>
    </row>
    <row r="75" spans="2:17" x14ac:dyDescent="0.35">
      <c r="B75" s="38"/>
      <c r="C75" s="38"/>
      <c r="D75" s="38"/>
      <c r="E75" s="38"/>
      <c r="F75" s="38"/>
      <c r="G75" s="38"/>
      <c r="H75" s="38"/>
      <c r="J75" s="8"/>
    </row>
    <row r="76" spans="2:17" x14ac:dyDescent="0.35">
      <c r="B76" s="8"/>
      <c r="C76" s="8"/>
      <c r="D76" s="8"/>
      <c r="E76" s="8"/>
      <c r="F76" s="8"/>
      <c r="G76" s="8"/>
      <c r="H76" s="8"/>
      <c r="J76" s="13"/>
    </row>
    <row r="77" spans="2:17" x14ac:dyDescent="0.35">
      <c r="B77" s="8"/>
      <c r="C77" s="8"/>
      <c r="D77" s="8"/>
      <c r="E77" s="8"/>
      <c r="F77" s="8"/>
      <c r="G77" s="8"/>
      <c r="H77" s="8"/>
      <c r="J77" s="13"/>
    </row>
    <row r="78" spans="2:17" x14ac:dyDescent="0.35">
      <c r="B78" s="8"/>
      <c r="C78" s="8"/>
      <c r="D78" s="8"/>
      <c r="E78" s="8"/>
      <c r="F78" s="8"/>
      <c r="G78" s="8"/>
      <c r="H78" s="8"/>
      <c r="J78" s="13"/>
    </row>
    <row r="79" spans="2:17" x14ac:dyDescent="0.35">
      <c r="B79" s="8"/>
      <c r="C79" s="8"/>
      <c r="D79" s="8"/>
      <c r="E79" s="8"/>
      <c r="F79" s="8"/>
      <c r="G79" s="8"/>
      <c r="H79" s="8"/>
      <c r="J79" s="13"/>
    </row>
    <row r="80" spans="2:17" x14ac:dyDescent="0.35">
      <c r="B80" s="8"/>
      <c r="C80" s="8"/>
      <c r="D80" s="8"/>
      <c r="E80" s="8"/>
      <c r="F80" s="8"/>
      <c r="G80" s="8"/>
      <c r="H80" s="8"/>
      <c r="J80" s="13"/>
    </row>
    <row r="81" spans="2:10" x14ac:dyDescent="0.35">
      <c r="B81" s="8"/>
      <c r="C81" s="8"/>
      <c r="D81" s="8"/>
      <c r="E81" s="8"/>
      <c r="F81" s="8"/>
      <c r="G81" s="8"/>
      <c r="H81" s="8"/>
      <c r="J81" s="13"/>
    </row>
    <row r="82" spans="2:10" x14ac:dyDescent="0.35">
      <c r="B82" s="8"/>
      <c r="C82" s="8"/>
      <c r="D82" s="8"/>
      <c r="E82" s="8"/>
      <c r="F82" s="8"/>
      <c r="G82" s="8"/>
      <c r="H82" s="8"/>
      <c r="J82" s="13"/>
    </row>
    <row r="84" spans="2:10" x14ac:dyDescent="0.35">
      <c r="B84" s="38"/>
      <c r="C84" s="38"/>
      <c r="D84" s="38"/>
      <c r="E84" s="38"/>
      <c r="F84" s="38"/>
      <c r="G84" s="38"/>
      <c r="H84" s="38"/>
      <c r="J84" s="8"/>
    </row>
    <row r="85" spans="2:10" x14ac:dyDescent="0.35">
      <c r="C85" s="14"/>
      <c r="D85" s="14"/>
      <c r="E85" s="14"/>
      <c r="F85" s="14"/>
      <c r="G85" s="14"/>
      <c r="H85" s="14"/>
      <c r="J85" s="11"/>
    </row>
    <row r="86" spans="2:10" x14ac:dyDescent="0.35">
      <c r="J86" s="11"/>
    </row>
    <row r="87" spans="2:10" x14ac:dyDescent="0.35">
      <c r="J87" s="11"/>
    </row>
    <row r="88" spans="2:10" x14ac:dyDescent="0.35">
      <c r="J88" s="11"/>
    </row>
    <row r="89" spans="2:10" x14ac:dyDescent="0.35">
      <c r="J89" s="11"/>
    </row>
    <row r="90" spans="2:10" x14ac:dyDescent="0.35">
      <c r="J90" s="11"/>
    </row>
    <row r="91" spans="2:10" x14ac:dyDescent="0.35">
      <c r="J91" s="11"/>
    </row>
  </sheetData>
  <mergeCells count="7">
    <mergeCell ref="B84:H84"/>
    <mergeCell ref="K59:M59"/>
    <mergeCell ref="B7:D7"/>
    <mergeCell ref="B36:H36"/>
    <mergeCell ref="B45:H45"/>
    <mergeCell ref="K7:M7"/>
    <mergeCell ref="B75:H7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F04A-7F85-4885-85F5-196E7988E4D1}">
  <dimension ref="B25:O38"/>
  <sheetViews>
    <sheetView topLeftCell="A22" workbookViewId="0">
      <selection activeCell="M8" sqref="M8"/>
    </sheetView>
  </sheetViews>
  <sheetFormatPr baseColWidth="10" defaultRowHeight="14.5" x14ac:dyDescent="0.35"/>
  <sheetData>
    <row r="25" spans="2:12" x14ac:dyDescent="0.35">
      <c r="B25" s="15" t="s">
        <v>1</v>
      </c>
      <c r="C25" s="15" t="s">
        <v>2</v>
      </c>
      <c r="D25" s="15" t="s">
        <v>54</v>
      </c>
      <c r="E25" s="15" t="s">
        <v>55</v>
      </c>
      <c r="F25" s="15" t="s">
        <v>56</v>
      </c>
    </row>
    <row r="26" spans="2:12" x14ac:dyDescent="0.35">
      <c r="B26" s="28">
        <v>0</v>
      </c>
      <c r="C26" s="28">
        <v>5</v>
      </c>
      <c r="D26" s="29">
        <v>3.5</v>
      </c>
      <c r="E26" s="28">
        <f>C26*D26</f>
        <v>17.5</v>
      </c>
      <c r="F26" s="28">
        <f>C26^2</f>
        <v>25</v>
      </c>
    </row>
    <row r="27" spans="2:12" x14ac:dyDescent="0.35">
      <c r="B27" s="28">
        <v>1</v>
      </c>
      <c r="C27" s="28">
        <v>15</v>
      </c>
      <c r="D27" s="29">
        <v>9.8000000000000007</v>
      </c>
      <c r="E27" s="28">
        <f t="shared" ref="E27:E32" si="0">C27*D27</f>
        <v>147</v>
      </c>
      <c r="F27" s="28">
        <f>C27^2</f>
        <v>225</v>
      </c>
      <c r="H27" s="28" t="s">
        <v>57</v>
      </c>
      <c r="I27" s="30" t="s">
        <v>58</v>
      </c>
      <c r="J27" s="28"/>
      <c r="K27" s="28"/>
      <c r="L27" s="31"/>
    </row>
    <row r="28" spans="2:12" x14ac:dyDescent="0.35">
      <c r="B28" s="28">
        <v>2</v>
      </c>
      <c r="C28" s="28">
        <v>35</v>
      </c>
      <c r="D28" s="29">
        <v>24.5</v>
      </c>
      <c r="E28" s="28">
        <f t="shared" si="0"/>
        <v>857.5</v>
      </c>
      <c r="F28" s="28">
        <f t="shared" ref="F28:F32" si="1">C28^2</f>
        <v>1225</v>
      </c>
    </row>
    <row r="29" spans="2:12" x14ac:dyDescent="0.35">
      <c r="B29" s="28">
        <v>3</v>
      </c>
      <c r="C29" s="28">
        <v>45</v>
      </c>
      <c r="D29" s="29">
        <v>30.2</v>
      </c>
      <c r="E29" s="28">
        <f t="shared" si="0"/>
        <v>1359</v>
      </c>
      <c r="F29" s="28">
        <f t="shared" si="1"/>
        <v>2025</v>
      </c>
      <c r="H29" s="28" t="s">
        <v>57</v>
      </c>
      <c r="I29" s="28">
        <f>((E33)-((C33*D33)/C35))/((F33)-((C33)^2/C35))</f>
        <v>0.53884615384615386</v>
      </c>
    </row>
    <row r="30" spans="2:12" x14ac:dyDescent="0.35">
      <c r="B30" s="28">
        <v>4</v>
      </c>
      <c r="C30" s="28">
        <v>55</v>
      </c>
      <c r="D30" s="29">
        <v>36.1</v>
      </c>
      <c r="E30" s="28">
        <f t="shared" si="0"/>
        <v>1985.5</v>
      </c>
      <c r="F30" s="28">
        <f t="shared" si="1"/>
        <v>3025</v>
      </c>
    </row>
    <row r="31" spans="2:12" x14ac:dyDescent="0.35">
      <c r="B31" s="28">
        <v>5</v>
      </c>
      <c r="C31" s="28">
        <v>75</v>
      </c>
      <c r="D31" s="29">
        <v>44</v>
      </c>
      <c r="E31" s="28">
        <f t="shared" si="0"/>
        <v>3300</v>
      </c>
      <c r="F31" s="28">
        <f t="shared" si="1"/>
        <v>5625</v>
      </c>
      <c r="H31" s="28" t="s">
        <v>59</v>
      </c>
      <c r="I31" s="28">
        <f>C38-I29*C37</f>
        <v>3.3376373626373628</v>
      </c>
    </row>
    <row r="32" spans="2:12" x14ac:dyDescent="0.35">
      <c r="B32" s="28">
        <v>6</v>
      </c>
      <c r="C32" s="28">
        <v>85</v>
      </c>
      <c r="D32" s="29">
        <v>45</v>
      </c>
      <c r="E32" s="28">
        <f t="shared" si="0"/>
        <v>3825</v>
      </c>
      <c r="F32" s="28">
        <f t="shared" si="1"/>
        <v>7225</v>
      </c>
    </row>
    <row r="33" spans="2:15" x14ac:dyDescent="0.35">
      <c r="B33" s="3" t="s">
        <v>60</v>
      </c>
      <c r="C33" s="27">
        <f>SUM(C26:C32)</f>
        <v>315</v>
      </c>
      <c r="D33" s="27">
        <f t="shared" ref="D33:F33" si="2">SUM(D26:D32)</f>
        <v>193.1</v>
      </c>
      <c r="E33" s="27">
        <f t="shared" si="2"/>
        <v>11491.5</v>
      </c>
      <c r="F33" s="27">
        <f t="shared" si="2"/>
        <v>19375</v>
      </c>
    </row>
    <row r="34" spans="2:15" x14ac:dyDescent="0.35">
      <c r="K34" s="47" t="s">
        <v>69</v>
      </c>
      <c r="L34" s="47"/>
      <c r="M34" s="47"/>
      <c r="N34" s="47"/>
      <c r="O34" s="47"/>
    </row>
    <row r="35" spans="2:15" x14ac:dyDescent="0.35">
      <c r="B35" s="27" t="s">
        <v>61</v>
      </c>
      <c r="C35" s="27">
        <v>7</v>
      </c>
    </row>
    <row r="36" spans="2:15" x14ac:dyDescent="0.35">
      <c r="G36" s="5" t="s">
        <v>48</v>
      </c>
      <c r="H36" s="5">
        <f>I29*25+I31</f>
        <v>16.808791208791209</v>
      </c>
      <c r="K36" s="32" t="s">
        <v>62</v>
      </c>
      <c r="L36" s="32">
        <v>16.808791120999999</v>
      </c>
      <c r="N36" s="32" t="s">
        <v>63</v>
      </c>
      <c r="O36" s="33">
        <f>ABS(L36-H36)</f>
        <v>8.7791210745535864E-8</v>
      </c>
    </row>
    <row r="37" spans="2:15" x14ac:dyDescent="0.35">
      <c r="B37" s="34" t="s">
        <v>64</v>
      </c>
      <c r="C37" s="34">
        <f>C33/C35</f>
        <v>45</v>
      </c>
      <c r="G37" s="5" t="s">
        <v>50</v>
      </c>
      <c r="H37" s="5">
        <f>I29*65+I31</f>
        <v>38.362637362637358</v>
      </c>
      <c r="K37" s="32" t="s">
        <v>65</v>
      </c>
      <c r="L37" s="32">
        <v>38.362637360000001</v>
      </c>
      <c r="N37" s="32" t="s">
        <v>66</v>
      </c>
      <c r="O37" s="33">
        <f>ABS(L37-H37)</f>
        <v>2.6373569994575519E-9</v>
      </c>
    </row>
    <row r="38" spans="2:15" x14ac:dyDescent="0.35">
      <c r="B38" s="34" t="s">
        <v>67</v>
      </c>
      <c r="C38" s="34">
        <f>D33/C35</f>
        <v>27.585714285714285</v>
      </c>
      <c r="H38" t="s">
        <v>68</v>
      </c>
    </row>
  </sheetData>
  <mergeCells count="1">
    <mergeCell ref="K34:O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Gabriela Tinta Chura</dc:creator>
  <cp:lastModifiedBy>Lisbeth Cano</cp:lastModifiedBy>
  <dcterms:created xsi:type="dcterms:W3CDTF">2025-04-16T02:27:02Z</dcterms:created>
  <dcterms:modified xsi:type="dcterms:W3CDTF">2025-04-19T00:14:44Z</dcterms:modified>
</cp:coreProperties>
</file>