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F:\homeWork\Graduation\Circom-AST-Extractor\doc\"/>
    </mc:Choice>
  </mc:AlternateContent>
  <xr:revisionPtr revIDLastSave="0" documentId="13_ncr:1_{D7BA3BCD-46C1-4C9B-9B6C-2CE2AA35B474}" xr6:coauthVersionLast="47" xr6:coauthVersionMax="47" xr10:uidLastSave="{00000000-0000-0000-0000-000000000000}"/>
  <bookViews>
    <workbookView xWindow="1110" yWindow="3195" windowWidth="30510" windowHeight="17775" xr2:uid="{00000000-000D-0000-FFFF-FFFF00000000}"/>
  </bookViews>
  <sheets>
    <sheet name="Sheet2" sheetId="2" r:id="rId1"/>
    <sheet name="Sheet1" sheetId="1" r:id="rId2"/>
    <sheet name="Sheet1 (2)" sheetId="3" r:id="rId3"/>
  </sheets>
  <calcPr calcId="191029"/>
</workbook>
</file>

<file path=xl/calcChain.xml><?xml version="1.0" encoding="utf-8"?>
<calcChain xmlns="http://schemas.openxmlformats.org/spreadsheetml/2006/main">
  <c r="M5" i="2" l="1"/>
  <c r="M2" i="2"/>
  <c r="N3" i="2"/>
  <c r="N11" i="2"/>
  <c r="N4" i="2"/>
  <c r="N8" i="2"/>
  <c r="N9" i="2"/>
  <c r="N7" i="2"/>
  <c r="N6" i="2"/>
  <c r="N10" i="2"/>
  <c r="N5" i="2"/>
  <c r="N12" i="2"/>
  <c r="N18" i="2"/>
  <c r="N14" i="2"/>
  <c r="N15" i="2"/>
  <c r="N13" i="2"/>
  <c r="N16" i="2"/>
  <c r="N19" i="2"/>
  <c r="N20" i="2"/>
  <c r="N21" i="2"/>
  <c r="N17" i="2"/>
  <c r="N22" i="2"/>
  <c r="N24" i="2"/>
  <c r="N25" i="2"/>
  <c r="N27" i="2"/>
  <c r="N29" i="2"/>
  <c r="N28" i="2"/>
  <c r="N31" i="2"/>
  <c r="N23" i="2"/>
  <c r="N26" i="2"/>
  <c r="N30" i="2"/>
  <c r="N2" i="2"/>
  <c r="N35" i="2" s="1"/>
  <c r="T6" i="3"/>
  <c r="H3" i="2"/>
  <c r="H11" i="2"/>
  <c r="H4" i="2"/>
  <c r="H8" i="2"/>
  <c r="H9" i="2"/>
  <c r="H7" i="2"/>
  <c r="H6" i="2"/>
  <c r="H10" i="2"/>
  <c r="H5" i="2"/>
  <c r="H12" i="2"/>
  <c r="H18" i="2"/>
  <c r="H14" i="2"/>
  <c r="H15" i="2"/>
  <c r="H13" i="2"/>
  <c r="H16" i="2"/>
  <c r="H19" i="2"/>
  <c r="H20" i="2"/>
  <c r="H21" i="2"/>
  <c r="H17" i="2"/>
  <c r="H22" i="2"/>
  <c r="H24" i="2"/>
  <c r="H25" i="2"/>
  <c r="H27" i="2"/>
  <c r="H29" i="2"/>
  <c r="H28" i="2"/>
  <c r="H31" i="2"/>
  <c r="H23" i="2"/>
  <c r="H26" i="2"/>
  <c r="H30" i="2"/>
  <c r="H2" i="2"/>
  <c r="H35" i="2" s="1"/>
  <c r="J6" i="1"/>
  <c r="L3" i="2"/>
  <c r="L11" i="2"/>
  <c r="L4" i="2"/>
  <c r="L8" i="2"/>
  <c r="L9" i="2"/>
  <c r="L7" i="2"/>
  <c r="L6" i="2"/>
  <c r="L10" i="2"/>
  <c r="L5" i="2"/>
  <c r="L12" i="2"/>
  <c r="L18" i="2"/>
  <c r="L14" i="2"/>
  <c r="L15" i="2"/>
  <c r="L13" i="2"/>
  <c r="L16" i="2"/>
  <c r="L19" i="2"/>
  <c r="L20" i="2"/>
  <c r="L21" i="2"/>
  <c r="L17" i="2"/>
  <c r="L22" i="2"/>
  <c r="L24" i="2"/>
  <c r="L25" i="2"/>
  <c r="L23" i="2"/>
  <c r="L2" i="2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6" i="3"/>
  <c r="L6" i="1"/>
  <c r="L10" i="1"/>
  <c r="L8" i="1"/>
  <c r="G3" i="2"/>
  <c r="G11" i="2"/>
  <c r="G4" i="2"/>
  <c r="G8" i="2"/>
  <c r="G9" i="2"/>
  <c r="G7" i="2"/>
  <c r="G6" i="2"/>
  <c r="G10" i="2"/>
  <c r="G5" i="2"/>
  <c r="G12" i="2"/>
  <c r="G18" i="2"/>
  <c r="G14" i="2"/>
  <c r="G15" i="2"/>
  <c r="G13" i="2"/>
  <c r="G16" i="2"/>
  <c r="G19" i="2"/>
  <c r="G20" i="2"/>
  <c r="G21" i="2"/>
  <c r="G17" i="2"/>
  <c r="G22" i="2"/>
  <c r="G24" i="2"/>
  <c r="G25" i="2"/>
  <c r="G23" i="2"/>
  <c r="G2" i="2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0" i="2"/>
  <c r="L30" i="2" s="1"/>
  <c r="J26" i="2"/>
  <c r="L26" i="2" s="1"/>
  <c r="J31" i="2"/>
  <c r="L31" i="2" s="1"/>
  <c r="J28" i="2"/>
  <c r="L28" i="2" s="1"/>
  <c r="J29" i="2"/>
  <c r="L29" i="2" s="1"/>
  <c r="J27" i="2"/>
  <c r="L27" i="2" s="1"/>
  <c r="D30" i="2"/>
  <c r="G30" i="2" s="1"/>
  <c r="D26" i="2"/>
  <c r="G26" i="2" s="1"/>
  <c r="D31" i="2"/>
  <c r="G31" i="2" s="1"/>
  <c r="D28" i="2"/>
  <c r="G28" i="2" s="1"/>
  <c r="D29" i="2"/>
  <c r="G29" i="2" s="1"/>
  <c r="D27" i="2"/>
  <c r="G27" i="2" s="1"/>
  <c r="I6" i="1"/>
  <c r="T34" i="3"/>
  <c r="R34" i="3"/>
  <c r="M34" i="3"/>
  <c r="L34" i="3"/>
  <c r="J34" i="3"/>
  <c r="E34" i="3"/>
  <c r="K34" i="3" s="1"/>
  <c r="T30" i="3"/>
  <c r="R30" i="3"/>
  <c r="O30" i="3"/>
  <c r="M30" i="3"/>
  <c r="Q30" i="3" s="1"/>
  <c r="L30" i="3"/>
  <c r="J30" i="3"/>
  <c r="I30" i="3"/>
  <c r="E30" i="3"/>
  <c r="T27" i="3"/>
  <c r="R27" i="3"/>
  <c r="S27" i="3" s="1"/>
  <c r="Q27" i="3"/>
  <c r="O27" i="3"/>
  <c r="L27" i="3"/>
  <c r="J27" i="3"/>
  <c r="K27" i="3" s="1"/>
  <c r="I27" i="3"/>
  <c r="G27" i="3"/>
  <c r="T35" i="3"/>
  <c r="R35" i="3"/>
  <c r="Q35" i="3"/>
  <c r="M35" i="3"/>
  <c r="S35" i="3" s="1"/>
  <c r="L35" i="3"/>
  <c r="J35" i="3"/>
  <c r="G35" i="3"/>
  <c r="E35" i="3"/>
  <c r="T32" i="3"/>
  <c r="R32" i="3"/>
  <c r="S32" i="3" s="1"/>
  <c r="M32" i="3"/>
  <c r="Q32" i="3" s="1"/>
  <c r="L32" i="3"/>
  <c r="J32" i="3"/>
  <c r="K32" i="3" s="1"/>
  <c r="I32" i="3"/>
  <c r="G32" i="3"/>
  <c r="E32" i="3"/>
  <c r="T33" i="3"/>
  <c r="R33" i="3"/>
  <c r="O33" i="3"/>
  <c r="M33" i="3"/>
  <c r="S33" i="3" s="1"/>
  <c r="L33" i="3"/>
  <c r="J33" i="3"/>
  <c r="E33" i="3"/>
  <c r="T31" i="3"/>
  <c r="R31" i="3"/>
  <c r="S31" i="3" s="1"/>
  <c r="Q31" i="3"/>
  <c r="O31" i="3"/>
  <c r="M31" i="3"/>
  <c r="L31" i="3"/>
  <c r="J31" i="3"/>
  <c r="I31" i="3"/>
  <c r="G31" i="3"/>
  <c r="E31" i="3"/>
  <c r="T29" i="3"/>
  <c r="R29" i="3"/>
  <c r="S29" i="3" s="1"/>
  <c r="Q29" i="3"/>
  <c r="O29" i="3"/>
  <c r="L29" i="3"/>
  <c r="J29" i="3"/>
  <c r="K29" i="3" s="1"/>
  <c r="I29" i="3"/>
  <c r="G29" i="3"/>
  <c r="T28" i="3"/>
  <c r="R28" i="3"/>
  <c r="S28" i="3" s="1"/>
  <c r="Q28" i="3"/>
  <c r="O28" i="3"/>
  <c r="L28" i="3"/>
  <c r="J28" i="3"/>
  <c r="K28" i="3" s="1"/>
  <c r="I28" i="3"/>
  <c r="G28" i="3"/>
  <c r="T26" i="3"/>
  <c r="R26" i="3"/>
  <c r="S26" i="3" s="1"/>
  <c r="Q26" i="3"/>
  <c r="O26" i="3"/>
  <c r="L26" i="3"/>
  <c r="J26" i="3"/>
  <c r="K26" i="3" s="1"/>
  <c r="I26" i="3"/>
  <c r="G26" i="3"/>
  <c r="T21" i="3"/>
  <c r="R21" i="3"/>
  <c r="S21" i="3" s="1"/>
  <c r="Q21" i="3"/>
  <c r="O21" i="3"/>
  <c r="L21" i="3"/>
  <c r="J21" i="3"/>
  <c r="K21" i="3" s="1"/>
  <c r="I21" i="3"/>
  <c r="G21" i="3"/>
  <c r="T25" i="3"/>
  <c r="R25" i="3"/>
  <c r="S25" i="3" s="1"/>
  <c r="Q25" i="3"/>
  <c r="O25" i="3"/>
  <c r="L25" i="3"/>
  <c r="J25" i="3"/>
  <c r="K25" i="3" s="1"/>
  <c r="I25" i="3"/>
  <c r="G25" i="3"/>
  <c r="T24" i="3"/>
  <c r="R24" i="3"/>
  <c r="S24" i="3" s="1"/>
  <c r="Q24" i="3"/>
  <c r="O24" i="3"/>
  <c r="L24" i="3"/>
  <c r="J24" i="3"/>
  <c r="K24" i="3" s="1"/>
  <c r="I24" i="3"/>
  <c r="G24" i="3"/>
  <c r="T23" i="3"/>
  <c r="R23" i="3"/>
  <c r="S23" i="3" s="1"/>
  <c r="Q23" i="3"/>
  <c r="O23" i="3"/>
  <c r="L23" i="3"/>
  <c r="J23" i="3"/>
  <c r="K23" i="3" s="1"/>
  <c r="I23" i="3"/>
  <c r="G23" i="3"/>
  <c r="T20" i="3"/>
  <c r="R20" i="3"/>
  <c r="S20" i="3" s="1"/>
  <c r="Q20" i="3"/>
  <c r="O20" i="3"/>
  <c r="L20" i="3"/>
  <c r="J20" i="3"/>
  <c r="K20" i="3" s="1"/>
  <c r="I20" i="3"/>
  <c r="G20" i="3"/>
  <c r="T17" i="3"/>
  <c r="R17" i="3"/>
  <c r="S17" i="3" s="1"/>
  <c r="Q17" i="3"/>
  <c r="O17" i="3"/>
  <c r="L17" i="3"/>
  <c r="J17" i="3"/>
  <c r="K17" i="3" s="1"/>
  <c r="I17" i="3"/>
  <c r="G17" i="3"/>
  <c r="T19" i="3"/>
  <c r="R19" i="3"/>
  <c r="S19" i="3" s="1"/>
  <c r="Q19" i="3"/>
  <c r="O19" i="3"/>
  <c r="L19" i="3"/>
  <c r="J19" i="3"/>
  <c r="K19" i="3" s="1"/>
  <c r="I19" i="3"/>
  <c r="G19" i="3"/>
  <c r="T18" i="3"/>
  <c r="R18" i="3"/>
  <c r="S18" i="3" s="1"/>
  <c r="Q18" i="3"/>
  <c r="O18" i="3"/>
  <c r="L18" i="3"/>
  <c r="J18" i="3"/>
  <c r="K18" i="3" s="1"/>
  <c r="I18" i="3"/>
  <c r="G18" i="3"/>
  <c r="T22" i="3"/>
  <c r="R22" i="3"/>
  <c r="S22" i="3" s="1"/>
  <c r="Q22" i="3"/>
  <c r="O22" i="3"/>
  <c r="L22" i="3"/>
  <c r="J22" i="3"/>
  <c r="K22" i="3" s="1"/>
  <c r="I22" i="3"/>
  <c r="G22" i="3"/>
  <c r="T16" i="3"/>
  <c r="R16" i="3"/>
  <c r="S16" i="3" s="1"/>
  <c r="Q16" i="3"/>
  <c r="O16" i="3"/>
  <c r="L16" i="3"/>
  <c r="J16" i="3"/>
  <c r="K16" i="3" s="1"/>
  <c r="I16" i="3"/>
  <c r="G16" i="3"/>
  <c r="P9" i="3"/>
  <c r="T9" i="3" s="1"/>
  <c r="O9" i="3"/>
  <c r="L9" i="3"/>
  <c r="J9" i="3"/>
  <c r="K9" i="3" s="1"/>
  <c r="I9" i="3"/>
  <c r="G9" i="3"/>
  <c r="T14" i="3"/>
  <c r="R14" i="3"/>
  <c r="S14" i="3" s="1"/>
  <c r="Q14" i="3"/>
  <c r="O14" i="3"/>
  <c r="L14" i="3"/>
  <c r="J14" i="3"/>
  <c r="K14" i="3" s="1"/>
  <c r="I14" i="3"/>
  <c r="G14" i="3"/>
  <c r="T10" i="3"/>
  <c r="R10" i="3"/>
  <c r="S10" i="3" s="1"/>
  <c r="Q10" i="3"/>
  <c r="O10" i="3"/>
  <c r="L10" i="3"/>
  <c r="J10" i="3"/>
  <c r="K10" i="3" s="1"/>
  <c r="I10" i="3"/>
  <c r="G10" i="3"/>
  <c r="T11" i="3"/>
  <c r="R11" i="3"/>
  <c r="S11" i="3" s="1"/>
  <c r="Q11" i="3"/>
  <c r="O11" i="3"/>
  <c r="L11" i="3"/>
  <c r="J11" i="3"/>
  <c r="K11" i="3" s="1"/>
  <c r="I11" i="3"/>
  <c r="G11" i="3"/>
  <c r="T13" i="3"/>
  <c r="S13" i="3"/>
  <c r="R13" i="3"/>
  <c r="Q13" i="3"/>
  <c r="O13" i="3"/>
  <c r="L13" i="3"/>
  <c r="J13" i="3"/>
  <c r="K13" i="3" s="1"/>
  <c r="I13" i="3"/>
  <c r="G13" i="3"/>
  <c r="T12" i="3"/>
  <c r="R12" i="3"/>
  <c r="S12" i="3" s="1"/>
  <c r="Q12" i="3"/>
  <c r="O12" i="3"/>
  <c r="L12" i="3"/>
  <c r="J12" i="3"/>
  <c r="K12" i="3" s="1"/>
  <c r="I12" i="3"/>
  <c r="G12" i="3"/>
  <c r="T8" i="3"/>
  <c r="R8" i="3"/>
  <c r="S8" i="3" s="1"/>
  <c r="Q8" i="3"/>
  <c r="O8" i="3"/>
  <c r="L8" i="3"/>
  <c r="J8" i="3"/>
  <c r="K8" i="3" s="1"/>
  <c r="I8" i="3"/>
  <c r="G8" i="3"/>
  <c r="T15" i="3"/>
  <c r="R15" i="3"/>
  <c r="S15" i="3" s="1"/>
  <c r="Q15" i="3"/>
  <c r="O15" i="3"/>
  <c r="L15" i="3"/>
  <c r="J15" i="3"/>
  <c r="K15" i="3" s="1"/>
  <c r="I15" i="3"/>
  <c r="G15" i="3"/>
  <c r="T7" i="3"/>
  <c r="R7" i="3"/>
  <c r="S7" i="3" s="1"/>
  <c r="Q7" i="3"/>
  <c r="O7" i="3"/>
  <c r="L7" i="3"/>
  <c r="J7" i="3"/>
  <c r="K7" i="3" s="1"/>
  <c r="I7" i="3"/>
  <c r="G7" i="3"/>
  <c r="R6" i="3"/>
  <c r="S6" i="3" s="1"/>
  <c r="P6" i="3"/>
  <c r="Q6" i="3" s="1"/>
  <c r="O6" i="3"/>
  <c r="L6" i="3"/>
  <c r="J6" i="3"/>
  <c r="K6" i="3" s="1"/>
  <c r="I6" i="3"/>
  <c r="G6" i="3"/>
  <c r="Q40" i="1"/>
  <c r="S40" i="1"/>
  <c r="Q39" i="1"/>
  <c r="S39" i="1"/>
  <c r="Q38" i="1"/>
  <c r="S38" i="1"/>
  <c r="O40" i="1"/>
  <c r="O39" i="1"/>
  <c r="O38" i="1"/>
  <c r="I40" i="1"/>
  <c r="K40" i="1"/>
  <c r="I39" i="1"/>
  <c r="K39" i="1"/>
  <c r="K38" i="1"/>
  <c r="I38" i="1"/>
  <c r="G40" i="1"/>
  <c r="G39" i="1"/>
  <c r="G38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6" i="1"/>
  <c r="O35" i="1"/>
  <c r="O6" i="1"/>
  <c r="S35" i="1"/>
  <c r="R35" i="1"/>
  <c r="Q35" i="1"/>
  <c r="M35" i="1"/>
  <c r="L35" i="1"/>
  <c r="K35" i="1"/>
  <c r="I35" i="1"/>
  <c r="G35" i="1"/>
  <c r="E35" i="1"/>
  <c r="S34" i="1"/>
  <c r="R34" i="1"/>
  <c r="Q34" i="1"/>
  <c r="O34" i="1"/>
  <c r="M34" i="1"/>
  <c r="L34" i="1"/>
  <c r="K34" i="1"/>
  <c r="I34" i="1"/>
  <c r="G34" i="1"/>
  <c r="E34" i="1"/>
  <c r="S33" i="1"/>
  <c r="R33" i="1"/>
  <c r="Q33" i="1"/>
  <c r="O33" i="1"/>
  <c r="L33" i="1"/>
  <c r="K33" i="1"/>
  <c r="I33" i="1"/>
  <c r="G33" i="1"/>
  <c r="S32" i="1"/>
  <c r="R32" i="1"/>
  <c r="Q32" i="1"/>
  <c r="O32" i="1"/>
  <c r="M32" i="1"/>
  <c r="L32" i="1"/>
  <c r="K32" i="1"/>
  <c r="I32" i="1"/>
  <c r="G32" i="1"/>
  <c r="E32" i="1"/>
  <c r="S31" i="1"/>
  <c r="R31" i="1"/>
  <c r="Q31" i="1"/>
  <c r="O31" i="1"/>
  <c r="M31" i="1"/>
  <c r="L31" i="1"/>
  <c r="K31" i="1"/>
  <c r="I31" i="1"/>
  <c r="G31" i="1"/>
  <c r="E31" i="1"/>
  <c r="S30" i="1"/>
  <c r="R30" i="1"/>
  <c r="Q30" i="1"/>
  <c r="O30" i="1"/>
  <c r="M30" i="1"/>
  <c r="L30" i="1"/>
  <c r="K30" i="1"/>
  <c r="I30" i="1"/>
  <c r="G30" i="1"/>
  <c r="E30" i="1"/>
  <c r="S29" i="1"/>
  <c r="R29" i="1"/>
  <c r="Q29" i="1"/>
  <c r="O29" i="1"/>
  <c r="M29" i="1"/>
  <c r="L29" i="1"/>
  <c r="K29" i="1"/>
  <c r="I29" i="1"/>
  <c r="G29" i="1"/>
  <c r="E29" i="1"/>
  <c r="S28" i="1"/>
  <c r="R28" i="1"/>
  <c r="Q28" i="1"/>
  <c r="O28" i="1"/>
  <c r="L28" i="1"/>
  <c r="K28" i="1"/>
  <c r="I28" i="1"/>
  <c r="G28" i="1"/>
  <c r="S27" i="1"/>
  <c r="R27" i="1"/>
  <c r="Q27" i="1"/>
  <c r="O27" i="1"/>
  <c r="L27" i="1"/>
  <c r="K27" i="1"/>
  <c r="I27" i="1"/>
  <c r="G27" i="1"/>
  <c r="S26" i="1"/>
  <c r="R26" i="1"/>
  <c r="Q26" i="1"/>
  <c r="O26" i="1"/>
  <c r="L26" i="1"/>
  <c r="K26" i="1"/>
  <c r="I26" i="1"/>
  <c r="G26" i="1"/>
  <c r="S25" i="1"/>
  <c r="R25" i="1"/>
  <c r="Q25" i="1"/>
  <c r="O25" i="1"/>
  <c r="L25" i="1"/>
  <c r="K25" i="1"/>
  <c r="I25" i="1"/>
  <c r="G25" i="1"/>
  <c r="S24" i="1"/>
  <c r="R24" i="1"/>
  <c r="Q24" i="1"/>
  <c r="O24" i="1"/>
  <c r="L24" i="1"/>
  <c r="K24" i="1"/>
  <c r="I24" i="1"/>
  <c r="G24" i="1"/>
  <c r="S23" i="1"/>
  <c r="R23" i="1"/>
  <c r="Q23" i="1"/>
  <c r="O23" i="1"/>
  <c r="L23" i="1"/>
  <c r="K23" i="1"/>
  <c r="I23" i="1"/>
  <c r="G23" i="1"/>
  <c r="S22" i="1"/>
  <c r="R22" i="1"/>
  <c r="Q22" i="1"/>
  <c r="O22" i="1"/>
  <c r="L22" i="1"/>
  <c r="K22" i="1"/>
  <c r="I22" i="1"/>
  <c r="G22" i="1"/>
  <c r="S21" i="1"/>
  <c r="R21" i="1"/>
  <c r="Q21" i="1"/>
  <c r="O21" i="1"/>
  <c r="L21" i="1"/>
  <c r="K21" i="1"/>
  <c r="I21" i="1"/>
  <c r="G21" i="1"/>
  <c r="S20" i="1"/>
  <c r="R20" i="1"/>
  <c r="Q20" i="1"/>
  <c r="O20" i="1"/>
  <c r="L20" i="1"/>
  <c r="K20" i="1"/>
  <c r="I20" i="1"/>
  <c r="G20" i="1"/>
  <c r="S19" i="1"/>
  <c r="R19" i="1"/>
  <c r="Q19" i="1"/>
  <c r="O19" i="1"/>
  <c r="L19" i="1"/>
  <c r="K19" i="1"/>
  <c r="I19" i="1"/>
  <c r="G19" i="1"/>
  <c r="S18" i="1"/>
  <c r="R18" i="1"/>
  <c r="Q18" i="1"/>
  <c r="O18" i="1"/>
  <c r="L18" i="1"/>
  <c r="K18" i="1"/>
  <c r="I18" i="1"/>
  <c r="G18" i="1"/>
  <c r="S17" i="1"/>
  <c r="R17" i="1"/>
  <c r="Q17" i="1"/>
  <c r="O17" i="1"/>
  <c r="L17" i="1"/>
  <c r="K17" i="1"/>
  <c r="I17" i="1"/>
  <c r="G17" i="1"/>
  <c r="S16" i="1"/>
  <c r="R16" i="1"/>
  <c r="Q16" i="1"/>
  <c r="O16" i="1"/>
  <c r="L16" i="1"/>
  <c r="K16" i="1"/>
  <c r="I16" i="1"/>
  <c r="G16" i="1"/>
  <c r="S15" i="1"/>
  <c r="R15" i="1"/>
  <c r="Q15" i="1"/>
  <c r="P15" i="1"/>
  <c r="O15" i="1"/>
  <c r="L15" i="1"/>
  <c r="K15" i="1"/>
  <c r="I15" i="1"/>
  <c r="G15" i="1"/>
  <c r="S14" i="1"/>
  <c r="R14" i="1"/>
  <c r="Q14" i="1"/>
  <c r="O14" i="1"/>
  <c r="L14" i="1"/>
  <c r="K14" i="1"/>
  <c r="I14" i="1"/>
  <c r="G14" i="1"/>
  <c r="S13" i="1"/>
  <c r="R13" i="1"/>
  <c r="Q13" i="1"/>
  <c r="O13" i="1"/>
  <c r="L13" i="1"/>
  <c r="K13" i="1"/>
  <c r="I13" i="1"/>
  <c r="G13" i="1"/>
  <c r="S12" i="1"/>
  <c r="R12" i="1"/>
  <c r="Q12" i="1"/>
  <c r="O12" i="1"/>
  <c r="L12" i="1"/>
  <c r="K12" i="1"/>
  <c r="I12" i="1"/>
  <c r="G12" i="1"/>
  <c r="S11" i="1"/>
  <c r="R11" i="1"/>
  <c r="Q11" i="1"/>
  <c r="O11" i="1"/>
  <c r="L11" i="1"/>
  <c r="K11" i="1"/>
  <c r="I11" i="1"/>
  <c r="G11" i="1"/>
  <c r="S10" i="1"/>
  <c r="R10" i="1"/>
  <c r="Q10" i="1"/>
  <c r="O10" i="1"/>
  <c r="K10" i="1"/>
  <c r="I10" i="1"/>
  <c r="G10" i="1"/>
  <c r="S9" i="1"/>
  <c r="R9" i="1"/>
  <c r="Q9" i="1"/>
  <c r="O9" i="1"/>
  <c r="L9" i="1"/>
  <c r="K9" i="1"/>
  <c r="I9" i="1"/>
  <c r="G9" i="1"/>
  <c r="S8" i="1"/>
  <c r="R8" i="1"/>
  <c r="Q8" i="1"/>
  <c r="O8" i="1"/>
  <c r="K8" i="1"/>
  <c r="I8" i="1"/>
  <c r="G8" i="1"/>
  <c r="S7" i="1"/>
  <c r="R7" i="1"/>
  <c r="Q7" i="1"/>
  <c r="O7" i="1"/>
  <c r="L7" i="1"/>
  <c r="K7" i="1"/>
  <c r="I7" i="1"/>
  <c r="G7" i="1"/>
  <c r="S6" i="1"/>
  <c r="R6" i="1"/>
  <c r="Q6" i="1"/>
  <c r="P6" i="1"/>
  <c r="G6" i="1"/>
  <c r="N36" i="2" l="1"/>
  <c r="L36" i="2"/>
  <c r="H36" i="2"/>
  <c r="L35" i="2"/>
  <c r="H37" i="2"/>
  <c r="L37" i="2"/>
  <c r="N37" i="2"/>
  <c r="G37" i="2"/>
  <c r="G36" i="2"/>
  <c r="G35" i="2"/>
  <c r="K35" i="3"/>
  <c r="K30" i="3"/>
  <c r="K33" i="3"/>
  <c r="K31" i="3"/>
  <c r="G39" i="3"/>
  <c r="O39" i="3"/>
  <c r="Q39" i="3"/>
  <c r="I39" i="3"/>
  <c r="G38" i="3"/>
  <c r="I38" i="3"/>
  <c r="S34" i="3"/>
  <c r="O38" i="3"/>
  <c r="K40" i="3"/>
  <c r="K39" i="3"/>
  <c r="S38" i="3"/>
  <c r="S39" i="3"/>
  <c r="K38" i="3"/>
  <c r="Q33" i="3"/>
  <c r="S30" i="3"/>
  <c r="I35" i="3"/>
  <c r="G34" i="3"/>
  <c r="I34" i="3"/>
  <c r="Q9" i="3"/>
  <c r="Q38" i="3" s="1"/>
  <c r="R9" i="3"/>
  <c r="S9" i="3" s="1"/>
  <c r="O35" i="3"/>
  <c r="G30" i="3"/>
  <c r="G33" i="3"/>
  <c r="O34" i="3"/>
  <c r="I33" i="3"/>
  <c r="Q34" i="3"/>
  <c r="O32" i="3"/>
  <c r="O40" i="3" s="1"/>
  <c r="Q40" i="3" l="1"/>
  <c r="I40" i="3"/>
  <c r="S40" i="3"/>
  <c r="G40" i="3"/>
</calcChain>
</file>

<file path=xl/sharedStrings.xml><?xml version="1.0" encoding="utf-8"?>
<sst xmlns="http://schemas.openxmlformats.org/spreadsheetml/2006/main" count="205" uniqueCount="75">
  <si>
    <t>文件</t>
  </si>
  <si>
    <t>内容</t>
  </si>
  <si>
    <t>Windows原程序用时（ms）</t>
  </si>
  <si>
    <t>Windows新程序用时（ms）</t>
  </si>
  <si>
    <t>仅编译时间</t>
  </si>
  <si>
    <t>MacOS原程序用时（ms）</t>
  </si>
  <si>
    <t>MacOS新程序用时（ms）</t>
  </si>
  <si>
    <t>1.circom</t>
  </si>
  <si>
    <t>官方最简用例</t>
  </si>
  <si>
    <t>2.circom</t>
  </si>
  <si>
    <t>含参数模版</t>
  </si>
  <si>
    <t>3.circom</t>
  </si>
  <si>
    <t>if-else与if语句</t>
  </si>
  <si>
    <t>4.circom</t>
  </si>
  <si>
    <t>变量声明与赋值</t>
  </si>
  <si>
    <t>5.circom</t>
  </si>
  <si>
    <t>多个模版</t>
  </si>
  <si>
    <t>6.circom</t>
  </si>
  <si>
    <t>while循环</t>
  </si>
  <si>
    <t>7.circom</t>
  </si>
  <si>
    <t>for循环</t>
  </si>
  <si>
    <t>8.circom</t>
  </si>
  <si>
    <t>模版调用</t>
  </si>
  <si>
    <t>9.circom</t>
  </si>
  <si>
    <t>函数与模版混合与调用</t>
  </si>
  <si>
    <t>10.circom</t>
  </si>
  <si>
    <t>标识符命名与中间信号</t>
  </si>
  <si>
    <t>11.circom</t>
  </si>
  <si>
    <t>circomlib</t>
  </si>
  <si>
    <t>12.circom</t>
  </si>
  <si>
    <t>13.circom</t>
  </si>
  <si>
    <t>多重if嵌套</t>
  </si>
  <si>
    <t>14.circom</t>
  </si>
  <si>
    <t>多重while嵌套</t>
  </si>
  <si>
    <t>15.circom</t>
  </si>
  <si>
    <t>多重控制流嵌套</t>
  </si>
  <si>
    <t>16.circom</t>
  </si>
  <si>
    <t>17.circom</t>
  </si>
  <si>
    <t>18.circom</t>
  </si>
  <si>
    <t>19.circom</t>
  </si>
  <si>
    <t>20.circom</t>
  </si>
  <si>
    <t>21.circom</t>
  </si>
  <si>
    <t>22.circom</t>
  </si>
  <si>
    <t>23.circom</t>
  </si>
  <si>
    <t>24.circom</t>
  </si>
  <si>
    <t>25.circom</t>
  </si>
  <si>
    <t>26.circom</t>
  </si>
  <si>
    <t>27.circom</t>
  </si>
  <si>
    <t>28.circom</t>
  </si>
  <si>
    <t>29.circom</t>
  </si>
  <si>
    <t>30.circom</t>
  </si>
  <si>
    <t>avg</t>
    <phoneticPr fontId="3" type="noConversion"/>
  </si>
  <si>
    <t>Windows速度比</t>
  </si>
  <si>
    <t>编译速度比</t>
  </si>
  <si>
    <t>Mac速度比</t>
  </si>
  <si>
    <t>速度比</t>
  </si>
  <si>
    <t>代码行数</t>
    <phoneticPr fontId="3" type="noConversion"/>
  </si>
  <si>
    <t>分析与构建用时（Windows）</t>
    <phoneticPr fontId="3" type="noConversion"/>
  </si>
  <si>
    <t>分析与构建用时占比（Windows）</t>
    <phoneticPr fontId="3" type="noConversion"/>
  </si>
  <si>
    <t>分析与构建用时占比（MacOS）</t>
    <phoneticPr fontId="3" type="noConversion"/>
  </si>
  <si>
    <t>Windows原程序用时（ms）</t>
    <phoneticPr fontId="5" type="noConversion"/>
  </si>
  <si>
    <t>Windows新程序用时（ms）</t>
    <phoneticPr fontId="5" type="noConversion"/>
  </si>
  <si>
    <t>分析与构建用时（Windows）</t>
  </si>
  <si>
    <t>速度比</t>
    <phoneticPr fontId="5" type="noConversion"/>
  </si>
  <si>
    <t>Windows速度比</t>
    <phoneticPr fontId="5" type="noConversion"/>
  </si>
  <si>
    <t>用时占比（Windows）</t>
    <phoneticPr fontId="5" type="noConversion"/>
  </si>
  <si>
    <t>Mac新程序用时（ms）</t>
    <phoneticPr fontId="5" type="noConversion"/>
  </si>
  <si>
    <t>Mac速度比</t>
    <phoneticPr fontId="5" type="noConversion"/>
  </si>
  <si>
    <t>avg</t>
    <phoneticPr fontId="5" type="noConversion"/>
  </si>
  <si>
    <t>1~10</t>
    <phoneticPr fontId="5" type="noConversion"/>
  </si>
  <si>
    <t>11~20</t>
    <phoneticPr fontId="5" type="noConversion"/>
  </si>
  <si>
    <t>21~30</t>
    <phoneticPr fontId="5" type="noConversion"/>
  </si>
  <si>
    <t>用时占比（Mac）</t>
    <phoneticPr fontId="5" type="noConversion"/>
  </si>
  <si>
    <t>分析与构建用时（Mac）</t>
    <phoneticPr fontId="5" type="noConversion"/>
  </si>
  <si>
    <t xml:space="preserve"> 速度比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</si>
</sst>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9.8000000000000007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vertical="center"/>
    </xf>
    <xf numFmtId="10" fontId="4" fillId="0" borderId="0" xfId="0" applyNumberFormat="1" applyFont="1"/>
    <xf numFmtId="0" fontId="4" fillId="0" borderId="0" xfId="0" applyFont="1"/>
    <xf numFmtId="0" fontId="6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分析与构建用时占比随代码行数变化图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用时占比（Windows）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Sheet2!$B$2:$B$31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Sheet2!$H$2:$H$31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6-4860-B6D7-2D489EB0CD31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用时占比（Mac）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Sheet2!$B$2:$B$31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Sheet2!$N$2:$N$31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6-4860-B6D7-2D489EB0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568"/>
        <c:axId val="913343208"/>
      </c:scatterChart>
      <c:valAx>
        <c:axId val="9133435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代码行数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3208"/>
        <c:crosses val="autoZero"/>
        <c:crossBetween val="midCat"/>
      </c:valAx>
      <c:valAx>
        <c:axId val="9133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分析与构建用时占比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(2)'!$V$6:$V$35</c:f>
              <c:numCache>
                <c:formatCode>0.00%</c:formatCode>
                <c:ptCount val="30"/>
                <c:pt idx="0">
                  <c:v>4.066147296475426E-2</c:v>
                </c:pt>
                <c:pt idx="1">
                  <c:v>3.9651520340361998E-2</c:v>
                </c:pt>
                <c:pt idx="2">
                  <c:v>4.4337338100827815E-2</c:v>
                </c:pt>
                <c:pt idx="3">
                  <c:v>3.6689410490270566E-2</c:v>
                </c:pt>
                <c:pt idx="4">
                  <c:v>4.6532797472772211E-2</c:v>
                </c:pt>
                <c:pt idx="5">
                  <c:v>7.0501578393546122E-2</c:v>
                </c:pt>
                <c:pt idx="6">
                  <c:v>6.2880704713710045E-2</c:v>
                </c:pt>
                <c:pt idx="7">
                  <c:v>6.7704036489712197E-2</c:v>
                </c:pt>
                <c:pt idx="8">
                  <c:v>5.5827326851201946E-2</c:v>
                </c:pt>
                <c:pt idx="9">
                  <c:v>7.4869259825586676E-2</c:v>
                </c:pt>
                <c:pt idx="10">
                  <c:v>7.7338207772990372E-2</c:v>
                </c:pt>
                <c:pt idx="11">
                  <c:v>0.17232504825501133</c:v>
                </c:pt>
                <c:pt idx="12">
                  <c:v>0.10566183555314816</c:v>
                </c:pt>
                <c:pt idx="13">
                  <c:v>0.13542365056760255</c:v>
                </c:pt>
                <c:pt idx="14">
                  <c:v>0.12143580596661126</c:v>
                </c:pt>
                <c:pt idx="15">
                  <c:v>0.2046687445320976</c:v>
                </c:pt>
                <c:pt idx="16">
                  <c:v>0.29423858996860031</c:v>
                </c:pt>
                <c:pt idx="17">
                  <c:v>0.14387848889707319</c:v>
                </c:pt>
                <c:pt idx="18">
                  <c:v>0.16607137799624261</c:v>
                </c:pt>
                <c:pt idx="19">
                  <c:v>0.187637373585646</c:v>
                </c:pt>
                <c:pt idx="20">
                  <c:v>0.30317070477051966</c:v>
                </c:pt>
                <c:pt idx="21">
                  <c:v>0.44566699856919328</c:v>
                </c:pt>
                <c:pt idx="22">
                  <c:v>0.46607242878615096</c:v>
                </c:pt>
                <c:pt idx="23">
                  <c:v>0.56727063710825743</c:v>
                </c:pt>
                <c:pt idx="24">
                  <c:v>0.76968247905088327</c:v>
                </c:pt>
                <c:pt idx="25">
                  <c:v>0.76299661711209144</c:v>
                </c:pt>
                <c:pt idx="26">
                  <c:v>0.85125596098752576</c:v>
                </c:pt>
                <c:pt idx="27">
                  <c:v>0.88323794828366398</c:v>
                </c:pt>
                <c:pt idx="28">
                  <c:v>0.87577025372636497</c:v>
                </c:pt>
                <c:pt idx="29">
                  <c:v>0.80095743230581051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9-4373-82F5-D1FCAEE357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(2)'!$W$6:$W$35</c:f>
              <c:numCache>
                <c:formatCode>0.00%</c:formatCode>
                <c:ptCount val="30"/>
                <c:pt idx="0">
                  <c:v>1.7528460115075594E-2</c:v>
                </c:pt>
                <c:pt idx="1">
                  <c:v>2.2028205739875149E-2</c:v>
                </c:pt>
                <c:pt idx="2">
                  <c:v>3.0052363446699776E-2</c:v>
                </c:pt>
                <c:pt idx="3">
                  <c:v>1.6879219234413052E-2</c:v>
                </c:pt>
                <c:pt idx="4">
                  <c:v>2.6462315596119629E-2</c:v>
                </c:pt>
                <c:pt idx="5">
                  <c:v>4.4398645296247055E-2</c:v>
                </c:pt>
                <c:pt idx="6">
                  <c:v>3.8549467926926345E-2</c:v>
                </c:pt>
                <c:pt idx="7">
                  <c:v>5.2640986683349718E-2</c:v>
                </c:pt>
                <c:pt idx="8">
                  <c:v>3.5940028412120649E-2</c:v>
                </c:pt>
                <c:pt idx="9">
                  <c:v>4.685116762620279E-2</c:v>
                </c:pt>
                <c:pt idx="10">
                  <c:v>6.3813740903846505E-2</c:v>
                </c:pt>
                <c:pt idx="11">
                  <c:v>0.1254660523412198</c:v>
                </c:pt>
                <c:pt idx="12">
                  <c:v>7.4964267440466623E-2</c:v>
                </c:pt>
                <c:pt idx="13">
                  <c:v>9.8256705626854332E-2</c:v>
                </c:pt>
                <c:pt idx="14">
                  <c:v>8.2477483910896446E-2</c:v>
                </c:pt>
                <c:pt idx="15">
                  <c:v>0.14451795402591061</c:v>
                </c:pt>
                <c:pt idx="16">
                  <c:v>0.21511084012195816</c:v>
                </c:pt>
                <c:pt idx="17">
                  <c:v>0.10372293200977449</c:v>
                </c:pt>
                <c:pt idx="18">
                  <c:v>0.11696408787913418</c:v>
                </c:pt>
                <c:pt idx="19">
                  <c:v>0.14078147934700494</c:v>
                </c:pt>
                <c:pt idx="20">
                  <c:v>0.24660439269156792</c:v>
                </c:pt>
                <c:pt idx="21">
                  <c:v>0.37520998249409104</c:v>
                </c:pt>
                <c:pt idx="22">
                  <c:v>0.39858867143948207</c:v>
                </c:pt>
                <c:pt idx="23">
                  <c:v>0.50314557132601723</c:v>
                </c:pt>
                <c:pt idx="24">
                  <c:v>0.71574828208183683</c:v>
                </c:pt>
                <c:pt idx="25">
                  <c:v>0.7140802651574305</c:v>
                </c:pt>
                <c:pt idx="26">
                  <c:v>0.81800807239273521</c:v>
                </c:pt>
                <c:pt idx="27">
                  <c:v>0.85858582489656587</c:v>
                </c:pt>
                <c:pt idx="28">
                  <c:v>0.84306735223532792</c:v>
                </c:pt>
                <c:pt idx="29">
                  <c:v>0.75754997386800427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9-4373-82F5-D1FCAEE3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8608"/>
        <c:axId val="913354728"/>
      </c:scatterChart>
      <c:valAx>
        <c:axId val="91334860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54728"/>
        <c:crosses val="autoZero"/>
        <c:crossBetween val="midCat"/>
      </c:valAx>
      <c:valAx>
        <c:axId val="9133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分析与构建用时占比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28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19</c:v>
                </c:pt>
                <c:pt idx="7">
                  <c:v>16</c:v>
                </c:pt>
                <c:pt idx="8">
                  <c:v>27</c:v>
                </c:pt>
                <c:pt idx="9">
                  <c:v>12</c:v>
                </c:pt>
                <c:pt idx="10">
                  <c:v>51</c:v>
                </c:pt>
                <c:pt idx="11">
                  <c:v>98</c:v>
                </c:pt>
                <c:pt idx="12">
                  <c:v>56</c:v>
                </c:pt>
                <c:pt idx="13">
                  <c:v>58</c:v>
                </c:pt>
                <c:pt idx="14">
                  <c:v>52</c:v>
                </c:pt>
                <c:pt idx="15">
                  <c:v>79</c:v>
                </c:pt>
                <c:pt idx="16">
                  <c:v>141</c:v>
                </c:pt>
                <c:pt idx="17">
                  <c:v>142</c:v>
                </c:pt>
                <c:pt idx="18">
                  <c:v>153</c:v>
                </c:pt>
                <c:pt idx="19">
                  <c:v>94</c:v>
                </c:pt>
                <c:pt idx="20">
                  <c:v>207</c:v>
                </c:pt>
                <c:pt idx="21">
                  <c:v>389</c:v>
                </c:pt>
                <c:pt idx="22">
                  <c:v>550</c:v>
                </c:pt>
                <c:pt idx="23">
                  <c:v>1096</c:v>
                </c:pt>
                <c:pt idx="24">
                  <c:v>1645</c:v>
                </c:pt>
                <c:pt idx="25">
                  <c:v>1280</c:v>
                </c:pt>
                <c:pt idx="26">
                  <c:v>1994</c:v>
                </c:pt>
                <c:pt idx="27">
                  <c:v>231</c:v>
                </c:pt>
                <c:pt idx="28">
                  <c:v>963</c:v>
                </c:pt>
                <c:pt idx="29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E-464B-869E-8E5FA03F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822640"/>
        <c:axId val="877821560"/>
      </c:barChart>
      <c:lineChart>
        <c:grouping val="standard"/>
        <c:varyColors val="0"/>
        <c:ser>
          <c:idx val="1"/>
          <c:order val="1"/>
          <c:tx>
            <c:strRef>
              <c:f>Sheet1!$L$5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5.8070770197233751E-2</c:v>
                </c:pt>
                <c:pt idx="3">
                  <c:v>3.4569536237629886E-2</c:v>
                </c:pt>
                <c:pt idx="4">
                  <c:v>4.7476647491599501E-2</c:v>
                </c:pt>
                <c:pt idx="5">
                  <c:v>5.2947544939175459E-2</c:v>
                </c:pt>
                <c:pt idx="6">
                  <c:v>5.6873888518689859E-2</c:v>
                </c:pt>
                <c:pt idx="7">
                  <c:v>3.6644660414246452E-2</c:v>
                </c:pt>
                <c:pt idx="8">
                  <c:v>4.2030241172951933E-2</c:v>
                </c:pt>
                <c:pt idx="9">
                  <c:v>2.9893803396336509E-2</c:v>
                </c:pt>
                <c:pt idx="10">
                  <c:v>5.2000543123286648E-2</c:v>
                </c:pt>
                <c:pt idx="11">
                  <c:v>0.18504836790257242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0.12764313409770228</c:v>
                </c:pt>
                <c:pt idx="15">
                  <c:v>8.0974788021076854E-2</c:v>
                </c:pt>
                <c:pt idx="16">
                  <c:v>9.1124956519959902E-2</c:v>
                </c:pt>
                <c:pt idx="17">
                  <c:v>9.9795107348810128E-2</c:v>
                </c:pt>
                <c:pt idx="18">
                  <c:v>0.13235007935512608</c:v>
                </c:pt>
                <c:pt idx="19">
                  <c:v>0.14510085535554704</c:v>
                </c:pt>
                <c:pt idx="20">
                  <c:v>0.19312146934058066</c:v>
                </c:pt>
                <c:pt idx="21">
                  <c:v>0.25210613389017372</c:v>
                </c:pt>
                <c:pt idx="22">
                  <c:v>0.30142616732661193</c:v>
                </c:pt>
                <c:pt idx="23">
                  <c:v>0.40678708403236924</c:v>
                </c:pt>
                <c:pt idx="24">
                  <c:v>0.49886847212566593</c:v>
                </c:pt>
                <c:pt idx="25">
                  <c:v>0.48032312411587352</c:v>
                </c:pt>
                <c:pt idx="26">
                  <c:v>0.44344556283514464</c:v>
                </c:pt>
                <c:pt idx="27">
                  <c:v>0.26520792267777193</c:v>
                </c:pt>
                <c:pt idx="28">
                  <c:v>0.44959695024500795</c:v>
                </c:pt>
                <c:pt idx="29">
                  <c:v>0.50143224598771163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E-464B-869E-8E5FA03F8E8B}"/>
            </c:ext>
          </c:extLst>
        </c:ser>
        <c:ser>
          <c:idx val="2"/>
          <c:order val="2"/>
          <c:tx>
            <c:strRef>
              <c:f>Sheet1!$T$5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2.9410468098500755E-2</c:v>
                </c:pt>
                <c:pt idx="3">
                  <c:v>2.0609849736640103E-2</c:v>
                </c:pt>
                <c:pt idx="4">
                  <c:v>2.3717857983688813E-2</c:v>
                </c:pt>
                <c:pt idx="5">
                  <c:v>3.414571932102773E-2</c:v>
                </c:pt>
                <c:pt idx="6">
                  <c:v>2.9381405098954497E-2</c:v>
                </c:pt>
                <c:pt idx="7">
                  <c:v>1.7575697499752185E-2</c:v>
                </c:pt>
                <c:pt idx="8">
                  <c:v>2.2870533171424977E-2</c:v>
                </c:pt>
                <c:pt idx="9">
                  <c:v>1.0761612469552102E-2</c:v>
                </c:pt>
                <c:pt idx="10">
                  <c:v>4.0369268246350169E-2</c:v>
                </c:pt>
                <c:pt idx="11">
                  <c:v>0.12299122188734761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7.7206566465536725E-2</c:v>
                </c:pt>
                <c:pt idx="15">
                  <c:v>4.9659524895440073E-2</c:v>
                </c:pt>
                <c:pt idx="16">
                  <c:v>6.085711946936679E-2</c:v>
                </c:pt>
                <c:pt idx="17">
                  <c:v>6.8659902759151015E-2</c:v>
                </c:pt>
                <c:pt idx="18">
                  <c:v>8.1420511860846548E-2</c:v>
                </c:pt>
                <c:pt idx="19">
                  <c:v>8.3867716671854359E-2</c:v>
                </c:pt>
                <c:pt idx="20">
                  <c:v>0.13527873057121018</c:v>
                </c:pt>
                <c:pt idx="21">
                  <c:v>0.19454770382530751</c:v>
                </c:pt>
                <c:pt idx="22">
                  <c:v>0.2401630278040976</c:v>
                </c:pt>
                <c:pt idx="23">
                  <c:v>0.33656057532262096</c:v>
                </c:pt>
                <c:pt idx="24">
                  <c:v>0.4439356460515646</c:v>
                </c:pt>
                <c:pt idx="25">
                  <c:v>0.40393240005247927</c:v>
                </c:pt>
                <c:pt idx="26">
                  <c:v>0.36561126781708259</c:v>
                </c:pt>
                <c:pt idx="27">
                  <c:v>0.20551012094972954</c:v>
                </c:pt>
                <c:pt idx="28">
                  <c:v>0.35209714865581937</c:v>
                </c:pt>
                <c:pt idx="29">
                  <c:v>0.41780766009476306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E-464B-869E-8E5FA03F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826240"/>
        <c:axId val="877827320"/>
      </c:lineChart>
      <c:catAx>
        <c:axId val="877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1560"/>
        <c:crosses val="autoZero"/>
        <c:auto val="1"/>
        <c:lblAlgn val="ctr"/>
        <c:lblOffset val="100"/>
        <c:noMultiLvlLbl val="0"/>
      </c:catAx>
      <c:valAx>
        <c:axId val="8778215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2640"/>
        <c:crosses val="autoZero"/>
        <c:crossBetween val="between"/>
      </c:valAx>
      <c:valAx>
        <c:axId val="8778273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6240"/>
        <c:crosses val="max"/>
        <c:crossBetween val="between"/>
      </c:valAx>
      <c:catAx>
        <c:axId val="877826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77827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28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19</c:v>
                </c:pt>
                <c:pt idx="7">
                  <c:v>16</c:v>
                </c:pt>
                <c:pt idx="8">
                  <c:v>27</c:v>
                </c:pt>
                <c:pt idx="9">
                  <c:v>12</c:v>
                </c:pt>
                <c:pt idx="10">
                  <c:v>51</c:v>
                </c:pt>
                <c:pt idx="11">
                  <c:v>98</c:v>
                </c:pt>
                <c:pt idx="12">
                  <c:v>56</c:v>
                </c:pt>
                <c:pt idx="13">
                  <c:v>58</c:v>
                </c:pt>
                <c:pt idx="14">
                  <c:v>52</c:v>
                </c:pt>
                <c:pt idx="15">
                  <c:v>79</c:v>
                </c:pt>
                <c:pt idx="16">
                  <c:v>141</c:v>
                </c:pt>
                <c:pt idx="17">
                  <c:v>142</c:v>
                </c:pt>
                <c:pt idx="18">
                  <c:v>153</c:v>
                </c:pt>
                <c:pt idx="19">
                  <c:v>94</c:v>
                </c:pt>
                <c:pt idx="20">
                  <c:v>207</c:v>
                </c:pt>
                <c:pt idx="21">
                  <c:v>389</c:v>
                </c:pt>
                <c:pt idx="22">
                  <c:v>550</c:v>
                </c:pt>
                <c:pt idx="23">
                  <c:v>1096</c:v>
                </c:pt>
                <c:pt idx="24">
                  <c:v>1645</c:v>
                </c:pt>
                <c:pt idx="25">
                  <c:v>1280</c:v>
                </c:pt>
                <c:pt idx="26">
                  <c:v>1994</c:v>
                </c:pt>
                <c:pt idx="27">
                  <c:v>231</c:v>
                </c:pt>
                <c:pt idx="28">
                  <c:v>963</c:v>
                </c:pt>
                <c:pt idx="29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A-468F-9EDC-5F69066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71200"/>
        <c:axId val="880472280"/>
      </c:barChart>
      <c:lineChart>
        <c:grouping val="standard"/>
        <c:varyColors val="0"/>
        <c:ser>
          <c:idx val="1"/>
          <c:order val="1"/>
          <c:tx>
            <c:strRef>
              <c:f>Sheet1!$K$5</c:f>
              <c:strCache>
                <c:ptCount val="1"/>
                <c:pt idx="0">
                  <c:v> 速度比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Sheet1!$K$6:$K$35</c:f>
              <c:numCache>
                <c:formatCode>0.00%</c:formatCode>
                <c:ptCount val="30"/>
                <c:pt idx="0">
                  <c:v>0.30421891743172402</c:v>
                </c:pt>
                <c:pt idx="1">
                  <c:v>0.38613256795371481</c:v>
                </c:pt>
                <c:pt idx="2">
                  <c:v>0.91400124281714534</c:v>
                </c:pt>
                <c:pt idx="3">
                  <c:v>0.78156436568341603</c:v>
                </c:pt>
                <c:pt idx="4">
                  <c:v>0.74608133841853164</c:v>
                </c:pt>
                <c:pt idx="5">
                  <c:v>0.84409021106828797</c:v>
                </c:pt>
                <c:pt idx="6">
                  <c:v>0.99194317783233965</c:v>
                </c:pt>
                <c:pt idx="7">
                  <c:v>0.61495936070923574</c:v>
                </c:pt>
                <c:pt idx="8">
                  <c:v>0.72825285300478504</c:v>
                </c:pt>
                <c:pt idx="9">
                  <c:v>0.33509758518028449</c:v>
                </c:pt>
                <c:pt idx="10">
                  <c:v>0.99398528963746358</c:v>
                </c:pt>
                <c:pt idx="11">
                  <c:v>3.554889594946216</c:v>
                </c:pt>
                <c:pt idx="12">
                  <c:v>1.2611788051979609</c:v>
                </c:pt>
                <c:pt idx="13">
                  <c:v>1.6038870047649576</c:v>
                </c:pt>
                <c:pt idx="14">
                  <c:v>2.942490645711394</c:v>
                </c:pt>
                <c:pt idx="15">
                  <c:v>1.4615909968719798</c:v>
                </c:pt>
                <c:pt idx="16">
                  <c:v>1.5158552088532657</c:v>
                </c:pt>
                <c:pt idx="17">
                  <c:v>1.4288674619933097</c:v>
                </c:pt>
                <c:pt idx="18">
                  <c:v>2.1036911918432661</c:v>
                </c:pt>
                <c:pt idx="19">
                  <c:v>2.0691097842251294</c:v>
                </c:pt>
                <c:pt idx="20">
                  <c:v>2.9669992163957359</c:v>
                </c:pt>
                <c:pt idx="21">
                  <c:v>4.0903012560394263</c:v>
                </c:pt>
                <c:pt idx="22">
                  <c:v>4.6381378267514926</c:v>
                </c:pt>
                <c:pt idx="23">
                  <c:v>5.1287263751226941</c:v>
                </c:pt>
                <c:pt idx="24">
                  <c:v>4.5238939218963212</c:v>
                </c:pt>
                <c:pt idx="25">
                  <c:v>4.7964679184366279</c:v>
                </c:pt>
                <c:pt idx="26">
                  <c:v>4.9428988184006961</c:v>
                </c:pt>
                <c:pt idx="27">
                  <c:v>4.8510088860626039</c:v>
                </c:pt>
                <c:pt idx="28">
                  <c:v>8.263554077467516</c:v>
                </c:pt>
                <c:pt idx="29">
                  <c:v>9.3819101331391295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A-468F-9EDC-5F69066831A8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速度比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Sheet1!$S$6:$S$35</c:f>
              <c:numCache>
                <c:formatCode>0.00%</c:formatCode>
                <c:ptCount val="30"/>
                <c:pt idx="0">
                  <c:v>0.60615867289820602</c:v>
                </c:pt>
                <c:pt idx="1">
                  <c:v>0.68023012672743</c:v>
                </c:pt>
                <c:pt idx="2">
                  <c:v>0.69422131220287497</c:v>
                </c:pt>
                <c:pt idx="3">
                  <c:v>0.52986209815229601</c:v>
                </c:pt>
                <c:pt idx="4">
                  <c:v>0.51396106898133598</c:v>
                </c:pt>
                <c:pt idx="5">
                  <c:v>0.59070068817588695</c:v>
                </c:pt>
                <c:pt idx="6">
                  <c:v>0.82131307631551398</c:v>
                </c:pt>
                <c:pt idx="7">
                  <c:v>0.35064731530910997</c:v>
                </c:pt>
                <c:pt idx="8">
                  <c:v>0.49368357911011601</c:v>
                </c:pt>
                <c:pt idx="9">
                  <c:v>0.26770332486625198</c:v>
                </c:pt>
                <c:pt idx="10">
                  <c:v>0.74524695586673095</c:v>
                </c:pt>
                <c:pt idx="11">
                  <c:v>3.6953994595638302</c:v>
                </c:pt>
                <c:pt idx="12">
                  <c:v>1.04546054946005</c:v>
                </c:pt>
                <c:pt idx="13">
                  <c:v>1.40063702549119</c:v>
                </c:pt>
                <c:pt idx="14">
                  <c:v>2.7084646371802901</c:v>
                </c:pt>
                <c:pt idx="15">
                  <c:v>1.3466893450533901</c:v>
                </c:pt>
                <c:pt idx="16">
                  <c:v>1.3295734735809699</c:v>
                </c:pt>
                <c:pt idx="17">
                  <c:v>1.47433536927537</c:v>
                </c:pt>
                <c:pt idx="18">
                  <c:v>1.9400012732645799</c:v>
                </c:pt>
                <c:pt idx="19">
                  <c:v>1.99165635447625</c:v>
                </c:pt>
                <c:pt idx="20">
                  <c:v>2.9914994089327198</c:v>
                </c:pt>
                <c:pt idx="21">
                  <c:v>4.4924844690063397</c:v>
                </c:pt>
                <c:pt idx="22">
                  <c:v>5.1792937641778698</c:v>
                </c:pt>
                <c:pt idx="23">
                  <c:v>6.0354025869629204</c:v>
                </c:pt>
                <c:pt idx="24">
                  <c:v>5.43069243384135</c:v>
                </c:pt>
                <c:pt idx="25">
                  <c:v>5.6882817437496804</c:v>
                </c:pt>
                <c:pt idx="26">
                  <c:v>5.8522551123218403</c:v>
                </c:pt>
                <c:pt idx="27">
                  <c:v>5.36950582646163</c:v>
                </c:pt>
                <c:pt idx="28">
                  <c:v>10.259110205881999</c:v>
                </c:pt>
                <c:pt idx="29">
                  <c:v>10.9519047063509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A-468F-9EDC-5F69066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72640"/>
        <c:axId val="880478760"/>
      </c:lineChart>
      <c:catAx>
        <c:axId val="8804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280"/>
        <c:crosses val="autoZero"/>
        <c:auto val="1"/>
        <c:lblAlgn val="ctr"/>
        <c:lblOffset val="100"/>
        <c:noMultiLvlLbl val="0"/>
      </c:catAx>
      <c:valAx>
        <c:axId val="880472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1200"/>
        <c:crosses val="autoZero"/>
        <c:crossBetween val="between"/>
      </c:valAx>
      <c:valAx>
        <c:axId val="8804787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640"/>
        <c:crosses val="max"/>
        <c:crossBetween val="between"/>
      </c:valAx>
      <c:catAx>
        <c:axId val="88047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80478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分析与构建用时占比随代码行数变化图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4-43D2-B543-76F2B27D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822640"/>
        <c:axId val="877821560"/>
      </c:barChart>
      <c:lineChart>
        <c:grouping val="standard"/>
        <c:varyColors val="0"/>
        <c:ser>
          <c:idx val="1"/>
          <c:order val="1"/>
          <c:tx>
            <c:strRef>
              <c:f>'Sheet1 (2)'!$L$5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4-43D2-B543-76F2B27D41AD}"/>
            </c:ext>
          </c:extLst>
        </c:ser>
        <c:ser>
          <c:idx val="2"/>
          <c:order val="2"/>
          <c:tx>
            <c:strRef>
              <c:f>'Sheet1 (2)'!$T$5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4-43D2-B543-76F2B27D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826240"/>
        <c:axId val="877827320"/>
      </c:lineChart>
      <c:catAx>
        <c:axId val="87782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7821560"/>
        <c:crosses val="autoZero"/>
        <c:auto val="1"/>
        <c:lblAlgn val="ctr"/>
        <c:lblOffset val="100"/>
        <c:noMultiLvlLbl val="0"/>
      </c:catAx>
      <c:valAx>
        <c:axId val="8778215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代码行数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2640"/>
        <c:crosses val="autoZero"/>
        <c:crossBetween val="between"/>
      </c:valAx>
      <c:valAx>
        <c:axId val="877827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分析与构建用时占比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6240"/>
        <c:crosses val="max"/>
        <c:crossBetween val="between"/>
      </c:valAx>
      <c:catAx>
        <c:axId val="877826240"/>
        <c:scaling>
          <c:orientation val="minMax"/>
        </c:scaling>
        <c:delete val="1"/>
        <c:axPos val="t"/>
        <c:majorTickMark val="out"/>
        <c:minorTickMark val="none"/>
        <c:tickLblPos val="nextTo"/>
        <c:crossAx val="8778273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8-402C-AEB1-9E4AB2F8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71200"/>
        <c:axId val="880472280"/>
      </c:barChart>
      <c:lineChart>
        <c:grouping val="standard"/>
        <c:varyColors val="0"/>
        <c:ser>
          <c:idx val="1"/>
          <c:order val="1"/>
          <c:tx>
            <c:strRef>
              <c:f>'Sheet1 (2)'!$K$5</c:f>
              <c:strCache>
                <c:ptCount val="1"/>
                <c:pt idx="0">
                  <c:v>速度比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(2)'!$K$6:$K$35</c:f>
              <c:numCache>
                <c:formatCode>0.00%</c:formatCode>
                <c:ptCount val="30"/>
                <c:pt idx="0">
                  <c:v>0.30421891743172402</c:v>
                </c:pt>
                <c:pt idx="1">
                  <c:v>0.38613256795371481</c:v>
                </c:pt>
                <c:pt idx="2">
                  <c:v>0.78156436568341603</c:v>
                </c:pt>
                <c:pt idx="3">
                  <c:v>0.33509758518028449</c:v>
                </c:pt>
                <c:pt idx="4">
                  <c:v>0.61495936070923574</c:v>
                </c:pt>
                <c:pt idx="5">
                  <c:v>0.99194317783233965</c:v>
                </c:pt>
                <c:pt idx="6">
                  <c:v>0.74608133841853164</c:v>
                </c:pt>
                <c:pt idx="7">
                  <c:v>0.84409021106828797</c:v>
                </c:pt>
                <c:pt idx="8">
                  <c:v>0.72825285300478504</c:v>
                </c:pt>
                <c:pt idx="9">
                  <c:v>0.91400124281714534</c:v>
                </c:pt>
                <c:pt idx="10">
                  <c:v>0.99398528963746358</c:v>
                </c:pt>
                <c:pt idx="11">
                  <c:v>2.942490645711394</c:v>
                </c:pt>
                <c:pt idx="12">
                  <c:v>1.2611788051979609</c:v>
                </c:pt>
                <c:pt idx="13">
                  <c:v>1.6038870047649576</c:v>
                </c:pt>
                <c:pt idx="14">
                  <c:v>1.4615909968719798</c:v>
                </c:pt>
                <c:pt idx="15">
                  <c:v>2.0691097842251294</c:v>
                </c:pt>
                <c:pt idx="16">
                  <c:v>3.554889594946216</c:v>
                </c:pt>
                <c:pt idx="17">
                  <c:v>1.5158552088532657</c:v>
                </c:pt>
                <c:pt idx="18">
                  <c:v>1.4288674619933097</c:v>
                </c:pt>
                <c:pt idx="19">
                  <c:v>2.1036911918432661</c:v>
                </c:pt>
                <c:pt idx="20">
                  <c:v>2.9669992163957359</c:v>
                </c:pt>
                <c:pt idx="21">
                  <c:v>4.8510088860626039</c:v>
                </c:pt>
                <c:pt idx="22">
                  <c:v>4.0903012560394263</c:v>
                </c:pt>
                <c:pt idx="23">
                  <c:v>4.6381378267514926</c:v>
                </c:pt>
                <c:pt idx="24">
                  <c:v>8.263554077467516</c:v>
                </c:pt>
                <c:pt idx="25">
                  <c:v>5.1287263751226941</c:v>
                </c:pt>
                <c:pt idx="26">
                  <c:v>4.796467918436627</c:v>
                </c:pt>
                <c:pt idx="27">
                  <c:v>4.5238939218963212</c:v>
                </c:pt>
                <c:pt idx="28">
                  <c:v>9.3819101331391295</c:v>
                </c:pt>
                <c:pt idx="29">
                  <c:v>4.942898818400697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8-402C-AEB1-9E4AB2F802AD}"/>
            </c:ext>
          </c:extLst>
        </c:ser>
        <c:ser>
          <c:idx val="2"/>
          <c:order val="2"/>
          <c:tx>
            <c:strRef>
              <c:f>'Sheet1 (2)'!$S$5</c:f>
              <c:strCache>
                <c:ptCount val="1"/>
                <c:pt idx="0">
                  <c:v>速度比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(2)'!$S$6:$S$35</c:f>
              <c:numCache>
                <c:formatCode>0.00%</c:formatCode>
                <c:ptCount val="30"/>
                <c:pt idx="0">
                  <c:v>0.60615867289820557</c:v>
                </c:pt>
                <c:pt idx="1">
                  <c:v>0.68023012672743033</c:v>
                </c:pt>
                <c:pt idx="2">
                  <c:v>0.52986209815229557</c:v>
                </c:pt>
                <c:pt idx="3">
                  <c:v>0.26770332486625198</c:v>
                </c:pt>
                <c:pt idx="4">
                  <c:v>0.35064731530910975</c:v>
                </c:pt>
                <c:pt idx="5">
                  <c:v>0.8213130763155142</c:v>
                </c:pt>
                <c:pt idx="6">
                  <c:v>0.51396106898133642</c:v>
                </c:pt>
                <c:pt idx="7">
                  <c:v>0.59070068817588706</c:v>
                </c:pt>
                <c:pt idx="8">
                  <c:v>0.49368357911011551</c:v>
                </c:pt>
                <c:pt idx="9">
                  <c:v>0.69422131220287486</c:v>
                </c:pt>
                <c:pt idx="10">
                  <c:v>0.74524695586673129</c:v>
                </c:pt>
                <c:pt idx="11">
                  <c:v>2.7084646371802861</c:v>
                </c:pt>
                <c:pt idx="12">
                  <c:v>1.0454605494600548</c:v>
                </c:pt>
                <c:pt idx="13">
                  <c:v>1.4006370254911942</c:v>
                </c:pt>
                <c:pt idx="14">
                  <c:v>1.346689345053385</c:v>
                </c:pt>
                <c:pt idx="15">
                  <c:v>1.9916563544762491</c:v>
                </c:pt>
                <c:pt idx="16">
                  <c:v>3.6953994595638289</c:v>
                </c:pt>
                <c:pt idx="17">
                  <c:v>1.329573473580965</c:v>
                </c:pt>
                <c:pt idx="18">
                  <c:v>1.474335369275372</c:v>
                </c:pt>
                <c:pt idx="19">
                  <c:v>1.9400012732645777</c:v>
                </c:pt>
                <c:pt idx="20">
                  <c:v>2.9914994089327158</c:v>
                </c:pt>
                <c:pt idx="21">
                  <c:v>5.3695058264616256</c:v>
                </c:pt>
                <c:pt idx="22">
                  <c:v>4.4924844690063352</c:v>
                </c:pt>
                <c:pt idx="23">
                  <c:v>5.1792937641778689</c:v>
                </c:pt>
                <c:pt idx="24">
                  <c:v>10.259110205882019</c:v>
                </c:pt>
                <c:pt idx="25">
                  <c:v>6.0354025869629195</c:v>
                </c:pt>
                <c:pt idx="26">
                  <c:v>5.6882817437496787</c:v>
                </c:pt>
                <c:pt idx="27">
                  <c:v>5.4306924338413465</c:v>
                </c:pt>
                <c:pt idx="28">
                  <c:v>10.951904706350888</c:v>
                </c:pt>
                <c:pt idx="29">
                  <c:v>5.8522551123218358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8-402C-AEB1-9E4AB2F8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72640"/>
        <c:axId val="880478760"/>
      </c:lineChart>
      <c:catAx>
        <c:axId val="8804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280"/>
        <c:crosses val="autoZero"/>
        <c:auto val="1"/>
        <c:lblAlgn val="ctr"/>
        <c:lblOffset val="100"/>
        <c:noMultiLvlLbl val="0"/>
      </c:catAx>
      <c:valAx>
        <c:axId val="880472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1200"/>
        <c:crosses val="autoZero"/>
        <c:crossBetween val="between"/>
      </c:valAx>
      <c:valAx>
        <c:axId val="8804787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640"/>
        <c:crosses val="max"/>
        <c:crossBetween val="between"/>
      </c:valAx>
      <c:catAx>
        <c:axId val="88047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80478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E-4675-8534-5C96ADE0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829336"/>
        <c:axId val="8428318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675-8534-5C96ADE0C4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675-8534-5C96ADE0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826456"/>
        <c:axId val="842828256"/>
      </c:lineChart>
      <c:catAx>
        <c:axId val="8428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31856"/>
        <c:crosses val="autoZero"/>
        <c:auto val="1"/>
        <c:lblAlgn val="ctr"/>
        <c:lblOffset val="100"/>
        <c:noMultiLvlLbl val="0"/>
      </c:catAx>
      <c:valAx>
        <c:axId val="84283185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29336"/>
        <c:crosses val="autoZero"/>
        <c:crossBetween val="between"/>
      </c:valAx>
      <c:valAx>
        <c:axId val="8428282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26456"/>
        <c:crosses val="max"/>
        <c:crossBetween val="between"/>
      </c:valAx>
      <c:catAx>
        <c:axId val="842826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4282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分析与构建用时占比随代码行数变化图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B-4987-BB67-9D81EE232034}"/>
            </c:ext>
          </c:extLst>
        </c:ser>
        <c:ser>
          <c:idx val="1"/>
          <c:order val="1"/>
          <c:tx>
            <c:strRef>
              <c:f>'Sheet1 (2)'!$T$5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B-4987-BB67-9D81EE23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59072"/>
        <c:axId val="852962312"/>
      </c:scatterChart>
      <c:valAx>
        <c:axId val="852959072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代码行数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62312"/>
        <c:crosses val="autoZero"/>
        <c:crossBetween val="midCat"/>
      </c:valAx>
      <c:valAx>
        <c:axId val="8529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分析与构建用时占比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分析与构建用时占比随代码行数变化图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0-4185-A7FC-C28E04A76785}"/>
            </c:ext>
          </c:extLst>
        </c:ser>
        <c:ser>
          <c:idx val="1"/>
          <c:order val="1"/>
          <c:tx>
            <c:strRef>
              <c:f>'Sheet1 (2)'!$T$5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0-4185-A7FC-C28E04A7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59072"/>
        <c:axId val="852962312"/>
      </c:scatterChart>
      <c:valAx>
        <c:axId val="852959072"/>
        <c:scaling>
          <c:logBase val="10"/>
          <c:orientation val="minMax"/>
          <c:max val="2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代码行数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62312"/>
        <c:crosses val="autoZero"/>
        <c:crossBetween val="midCat"/>
      </c:valAx>
      <c:valAx>
        <c:axId val="8529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分析与构建用时占比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分析与构建用时占比随代码行数变化图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9-4BCE-B6EB-B1DCC91114E1}"/>
            </c:ext>
          </c:extLst>
        </c:ser>
        <c:ser>
          <c:idx val="1"/>
          <c:order val="1"/>
          <c:tx>
            <c:strRef>
              <c:f>'Sheet1 (2)'!$T$5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9-4BCE-B6EB-B1DCC911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59072"/>
        <c:axId val="852962312"/>
      </c:scatterChart>
      <c:valAx>
        <c:axId val="852959072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代码行数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62312"/>
        <c:crosses val="autoZero"/>
        <c:crossBetween val="midCat"/>
      </c:valAx>
      <c:valAx>
        <c:axId val="8529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分析与构建用时占比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1414462</xdr:colOff>
      <xdr:row>38</xdr:row>
      <xdr:rowOff>0</xdr:rowOff>
    </xdr:from>
    <xdr:to>
      <xdr:col>7</xdr:col>
      <xdr:colOff>1114425</xdr:colOff>
      <xdr:row>60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2FBE80-649A-A248-E471-B207BFD7D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939053</xdr:colOff>
      <xdr:row>59</xdr:row>
      <xdr:rowOff>100291</xdr:rowOff>
    </xdr:from>
    <xdr:to>
      <xdr:col>10</xdr:col>
      <xdr:colOff>668991</xdr:colOff>
      <xdr:row>83</xdr:row>
      <xdr:rowOff>17927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0D8084-D239-584E-EFE2-0533009B3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1176336</xdr:colOff>
      <xdr:row>51</xdr:row>
      <xdr:rowOff>142874</xdr:rowOff>
    </xdr:from>
    <xdr:to>
      <xdr:col>18</xdr:col>
      <xdr:colOff>533400</xdr:colOff>
      <xdr:row>76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A08F49F-002E-A682-76F9-C76986CC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750794</xdr:colOff>
      <xdr:row>47</xdr:row>
      <xdr:rowOff>66673</xdr:rowOff>
    </xdr:from>
    <xdr:to>
      <xdr:col>7</xdr:col>
      <xdr:colOff>1162050</xdr:colOff>
      <xdr:row>74</xdr:row>
      <xdr:rowOff>89646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633011-8480-4293-8E3B-74CD2749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869856</xdr:colOff>
      <xdr:row>95</xdr:row>
      <xdr:rowOff>122143</xdr:rowOff>
    </xdr:from>
    <xdr:to>
      <xdr:col>19</xdr:col>
      <xdr:colOff>1343585</xdr:colOff>
      <xdr:row>120</xdr:row>
      <xdr:rowOff>74519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64A5A7-2123-4A24-A8D3-54AB28D92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966506</xdr:colOff>
      <xdr:row>85</xdr:row>
      <xdr:rowOff>130547</xdr:rowOff>
    </xdr:from>
    <xdr:to>
      <xdr:col>12</xdr:col>
      <xdr:colOff>688042</xdr:colOff>
      <xdr:row>112</xdr:row>
      <xdr:rowOff>8404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702004-AB33-FD7B-EB5C-7C6C12A0E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728661</xdr:colOff>
      <xdr:row>42</xdr:row>
      <xdr:rowOff>109536</xdr:rowOff>
    </xdr:from>
    <xdr:to>
      <xdr:col>17</xdr:col>
      <xdr:colOff>380999</xdr:colOff>
      <xdr:row>67</xdr:row>
      <xdr:rowOff>76199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81B4092-59E4-1073-CF90-EE04A4D16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1371600</xdr:colOff>
      <xdr:row>83</xdr:row>
      <xdr:rowOff>161925</xdr:rowOff>
    </xdr:from>
    <xdr:to>
      <xdr:col>18</xdr:col>
      <xdr:colOff>138113</xdr:colOff>
      <xdr:row>108</xdr:row>
      <xdr:rowOff>128588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2E5DE07-4648-47B6-A616-EB3FAAC28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19</xdr:col>
      <xdr:colOff>238125</xdr:colOff>
      <xdr:row>95</xdr:row>
      <xdr:rowOff>138113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173A50-03DF-4D31-8D28-106868BA4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658584</xdr:colOff>
      <xdr:row>42</xdr:row>
      <xdr:rowOff>91167</xdr:rowOff>
    </xdr:from>
    <xdr:to>
      <xdr:col>26</xdr:col>
      <xdr:colOff>171449</xdr:colOff>
      <xdr:row>67</xdr:row>
      <xdr:rowOff>85725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EEFAF33-4C4F-927B-EBD7-A24AE4DC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定义 1">
      <a:majorFont>
        <a:latin typeface="Times New Roman"/>
        <a:ea typeface="宋体"/>
        <a:cs typeface=""/>
      </a:majorFont>
      <a:minorFont>
        <a:latin typeface="Times New Roman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4890-D416-4D40-B320-ED852486A8F4}">
  <dimension ref="A1:T37"/>
  <sheetViews>
    <sheetView tabSelected="1" topLeftCell="A25" zoomScaleNormal="100" workbookViewId="0">
      <selection activeCell="K54" sqref="K54"/>
    </sheetView>
  </sheetViews>
  <sheetFormatPr defaultRowHeight="13.5" x14ac:dyDescent="0.15"/>
  <cols>
    <col min="1" max="1" width="10.5" bestFit="1" customWidth="1"/>
    <col min="2" max="2" width="9" bestFit="1" customWidth="1"/>
    <col min="3" max="5" width="25.125" bestFit="1" customWidth="1"/>
    <col min="6" max="6" width="27" bestFit="1" customWidth="1"/>
    <col min="7" max="7" width="14.625" bestFit="1" customWidth="1"/>
    <col min="8" max="8" width="20.75" bestFit="1" customWidth="1"/>
    <col min="10" max="10" width="25.125" bestFit="1" customWidth="1"/>
    <col min="11" max="11" width="20.625" bestFit="1" customWidth="1"/>
    <col min="12" max="12" width="10.125" bestFit="1" customWidth="1"/>
    <col min="13" max="13" width="22.625" bestFit="1" customWidth="1"/>
    <col min="14" max="14" width="16.375" bestFit="1" customWidth="1"/>
  </cols>
  <sheetData>
    <row r="1" spans="1:20" x14ac:dyDescent="0.15">
      <c r="A1" s="1" t="s">
        <v>0</v>
      </c>
      <c r="B1" s="5" t="s">
        <v>56</v>
      </c>
      <c r="C1" s="1" t="s">
        <v>1</v>
      </c>
      <c r="D1" s="5" t="s">
        <v>60</v>
      </c>
      <c r="E1" s="4" t="s">
        <v>61</v>
      </c>
      <c r="F1" t="s">
        <v>62</v>
      </c>
      <c r="G1" s="5" t="s">
        <v>64</v>
      </c>
      <c r="H1" s="6" t="s">
        <v>65</v>
      </c>
      <c r="J1" s="1" t="s">
        <v>5</v>
      </c>
      <c r="K1" s="4" t="s">
        <v>66</v>
      </c>
      <c r="L1" s="6" t="s">
        <v>67</v>
      </c>
      <c r="M1" s="6" t="s">
        <v>73</v>
      </c>
      <c r="N1" s="6" t="s">
        <v>72</v>
      </c>
    </row>
    <row r="2" spans="1:20" x14ac:dyDescent="0.15">
      <c r="A2" s="1" t="s">
        <v>7</v>
      </c>
      <c r="B2" s="1">
        <v>12</v>
      </c>
      <c r="C2" s="1" t="s">
        <v>8</v>
      </c>
      <c r="D2" s="1">
        <v>16.806999999999999</v>
      </c>
      <c r="E2" s="1">
        <v>55.246400000000001</v>
      </c>
      <c r="F2">
        <v>2.2464</v>
      </c>
      <c r="G2" s="7">
        <f>D2/E2</f>
        <v>0.30421891743172402</v>
      </c>
      <c r="H2" s="7">
        <f>F2/S2</f>
        <v>3.2988092038891408E-2</v>
      </c>
      <c r="J2" s="1">
        <v>32.699582999999997</v>
      </c>
      <c r="K2">
        <v>53.945582999999999</v>
      </c>
      <c r="L2" s="7">
        <f>J2/K2</f>
        <v>0.60615867289820557</v>
      </c>
      <c r="M2" s="1">
        <f>945.583/1000</f>
        <v>0.94558299999999995</v>
      </c>
      <c r="N2" s="7">
        <f>M2/T2</f>
        <v>1.3016535950636487E-2</v>
      </c>
      <c r="S2" s="1">
        <v>68.097300000000004</v>
      </c>
      <c r="T2" s="1">
        <v>72.644750000000002</v>
      </c>
    </row>
    <row r="3" spans="1:20" x14ac:dyDescent="0.15">
      <c r="A3" s="1" t="s">
        <v>9</v>
      </c>
      <c r="B3" s="1">
        <v>12</v>
      </c>
      <c r="C3" s="1" t="s">
        <v>10</v>
      </c>
      <c r="D3" s="1">
        <v>21.31</v>
      </c>
      <c r="E3" s="1">
        <v>55.188299999999998</v>
      </c>
      <c r="F3">
        <v>2.1882999999999999</v>
      </c>
      <c r="G3" s="7">
        <f>D3/E3</f>
        <v>0.38613256795371481</v>
      </c>
      <c r="H3" s="7">
        <f>F3/S3</f>
        <v>3.1508500225338403E-2</v>
      </c>
      <c r="J3" s="1">
        <v>36.864249999999998</v>
      </c>
      <c r="K3">
        <v>54.193792000000002</v>
      </c>
      <c r="L3" s="7">
        <f>J3/K3</f>
        <v>0.68023012672743033</v>
      </c>
      <c r="M3" s="1">
        <v>1.193792</v>
      </c>
      <c r="N3" s="7">
        <f>M3/T3</f>
        <v>1.3990371587837655E-2</v>
      </c>
      <c r="S3" s="1">
        <v>69.451099999999997</v>
      </c>
      <c r="T3" s="1">
        <v>85.329542000000004</v>
      </c>
    </row>
    <row r="4" spans="1:20" x14ac:dyDescent="0.15">
      <c r="A4" s="1" t="s">
        <v>13</v>
      </c>
      <c r="B4" s="1">
        <v>12</v>
      </c>
      <c r="C4" s="1" t="s">
        <v>14</v>
      </c>
      <c r="D4" s="1">
        <v>43.344700000000003</v>
      </c>
      <c r="E4" s="1">
        <v>55.4589</v>
      </c>
      <c r="F4">
        <v>2.4588999999999999</v>
      </c>
      <c r="G4" s="7">
        <f>D4/E4</f>
        <v>0.78156436568341603</v>
      </c>
      <c r="H4" s="7">
        <f>F4/S4</f>
        <v>3.4569536237629886E-2</v>
      </c>
      <c r="J4" s="1">
        <v>28.952791000000001</v>
      </c>
      <c r="K4">
        <v>54.642125</v>
      </c>
      <c r="L4" s="7">
        <f>J4/K4</f>
        <v>0.52986209815229557</v>
      </c>
      <c r="M4" s="1">
        <v>1.6421250000000001</v>
      </c>
      <c r="N4" s="7">
        <f>M4/T4</f>
        <v>2.0609849736640103E-2</v>
      </c>
      <c r="S4" s="1">
        <v>71.129099999999994</v>
      </c>
      <c r="T4" s="1">
        <v>79.676709000000002</v>
      </c>
    </row>
    <row r="5" spans="1:20" x14ac:dyDescent="0.15">
      <c r="A5" s="1" t="s">
        <v>25</v>
      </c>
      <c r="B5" s="1">
        <v>12</v>
      </c>
      <c r="C5" s="1" t="s">
        <v>26</v>
      </c>
      <c r="D5" s="1">
        <v>18.436599999999999</v>
      </c>
      <c r="E5" s="1">
        <v>55.018599999999999</v>
      </c>
      <c r="F5">
        <v>2.0186000000000002</v>
      </c>
      <c r="G5" s="7">
        <f>D5/E5</f>
        <v>0.33509758518028449</v>
      </c>
      <c r="H5" s="7">
        <f>F5/S5</f>
        <v>2.9893803396336509E-2</v>
      </c>
      <c r="J5" s="1">
        <v>14.431875</v>
      </c>
      <c r="K5">
        <v>53.909958000000003</v>
      </c>
      <c r="L5" s="7">
        <f>J5/K5</f>
        <v>0.26770332486625198</v>
      </c>
      <c r="M5" s="1">
        <f>0.001*909.958</f>
        <v>0.90995799999999993</v>
      </c>
      <c r="N5" s="7">
        <f>M5/T5</f>
        <v>1.0761612469552101E-2</v>
      </c>
      <c r="S5" s="1">
        <v>67.525700000000001</v>
      </c>
      <c r="T5" s="1">
        <v>84.555915999999996</v>
      </c>
    </row>
    <row r="6" spans="1:20" x14ac:dyDescent="0.15">
      <c r="A6" s="1" t="s">
        <v>21</v>
      </c>
      <c r="B6" s="1">
        <v>16</v>
      </c>
      <c r="C6" s="1" t="s">
        <v>22</v>
      </c>
      <c r="D6" s="1">
        <v>34.183500000000002</v>
      </c>
      <c r="E6" s="1">
        <v>55.586599999999997</v>
      </c>
      <c r="F6">
        <v>2.5865999999999998</v>
      </c>
      <c r="G6" s="7">
        <f>D6/E6</f>
        <v>0.61495936070923574</v>
      </c>
      <c r="H6" s="7">
        <f>F6/S6</f>
        <v>3.6644660414246452E-2</v>
      </c>
      <c r="J6" s="1">
        <v>19.089459000000002</v>
      </c>
      <c r="K6">
        <v>54.440624999999997</v>
      </c>
      <c r="L6" s="7">
        <f>J6/K6</f>
        <v>0.35064731530910975</v>
      </c>
      <c r="M6" s="1">
        <v>1.440625</v>
      </c>
      <c r="N6" s="7">
        <f>M6/T6</f>
        <v>1.7575697499752185E-2</v>
      </c>
      <c r="S6" s="1">
        <v>70.585999999999999</v>
      </c>
      <c r="T6" s="1">
        <v>81.966875000000002</v>
      </c>
    </row>
    <row r="7" spans="1:20" x14ac:dyDescent="0.15">
      <c r="A7" s="1" t="s">
        <v>19</v>
      </c>
      <c r="B7" s="1">
        <v>19</v>
      </c>
      <c r="C7" s="1" t="s">
        <v>20</v>
      </c>
      <c r="D7" s="1">
        <v>56.560600000000001</v>
      </c>
      <c r="E7" s="1">
        <v>57.019999999999996</v>
      </c>
      <c r="F7">
        <v>4.0199999999999996</v>
      </c>
      <c r="G7" s="7">
        <f>D7/E7</f>
        <v>0.99194317783233965</v>
      </c>
      <c r="H7" s="7">
        <f>F7/S7</f>
        <v>5.6873888518689859E-2</v>
      </c>
      <c r="J7" s="1">
        <v>45.552042</v>
      </c>
      <c r="K7">
        <v>55.462457999999998</v>
      </c>
      <c r="L7" s="7">
        <f>J7/K7</f>
        <v>0.8213130763155142</v>
      </c>
      <c r="M7" s="1">
        <v>2.4624579999999998</v>
      </c>
      <c r="N7" s="7">
        <f>M7/T7</f>
        <v>2.9381405098954497E-2</v>
      </c>
      <c r="S7" s="1">
        <v>70.682699999999997</v>
      </c>
      <c r="T7" s="1">
        <v>83.810083000000006</v>
      </c>
    </row>
    <row r="8" spans="1:20" x14ac:dyDescent="0.15">
      <c r="A8" s="1" t="s">
        <v>15</v>
      </c>
      <c r="B8" s="1">
        <v>25</v>
      </c>
      <c r="C8" s="1" t="s">
        <v>16</v>
      </c>
      <c r="D8" s="1">
        <v>42.195599999999999</v>
      </c>
      <c r="E8" s="1">
        <v>56.5563</v>
      </c>
      <c r="F8">
        <v>3.5562999999999998</v>
      </c>
      <c r="G8" s="7">
        <f>D8/E8</f>
        <v>0.74608133841853164</v>
      </c>
      <c r="H8" s="7">
        <f>F8/S8</f>
        <v>4.7476647491599501E-2</v>
      </c>
      <c r="J8" s="1">
        <v>28.332125000000001</v>
      </c>
      <c r="K8">
        <v>55.125041000000003</v>
      </c>
      <c r="L8" s="7">
        <f>J8/K8</f>
        <v>0.51396106898133642</v>
      </c>
      <c r="M8" s="1">
        <v>2.125041</v>
      </c>
      <c r="N8" s="7">
        <f>M8/T8</f>
        <v>2.3717857983688813E-2</v>
      </c>
      <c r="S8" s="1">
        <v>74.906300000000002</v>
      </c>
      <c r="T8" s="1">
        <v>89.596665999999999</v>
      </c>
    </row>
    <row r="9" spans="1:20" x14ac:dyDescent="0.15">
      <c r="A9" s="1" t="s">
        <v>17</v>
      </c>
      <c r="B9" s="1">
        <v>26</v>
      </c>
      <c r="C9" s="1" t="s">
        <v>18</v>
      </c>
      <c r="D9" s="1">
        <v>47.985599999999998</v>
      </c>
      <c r="E9" s="1">
        <v>56.8489</v>
      </c>
      <c r="F9">
        <v>3.8489</v>
      </c>
      <c r="G9" s="7">
        <f>D9/E9</f>
        <v>0.84409021106828797</v>
      </c>
      <c r="H9" s="7">
        <f>F9/S9</f>
        <v>5.2947544939175459E-2</v>
      </c>
      <c r="J9" s="1">
        <v>33.046750000000003</v>
      </c>
      <c r="K9">
        <v>55.945</v>
      </c>
      <c r="L9" s="7">
        <f>J9/K9</f>
        <v>0.59070068817588706</v>
      </c>
      <c r="M9" s="1">
        <v>2.9449999999999998</v>
      </c>
      <c r="N9" s="7">
        <f>M9/T9</f>
        <v>3.414571932102773E-2</v>
      </c>
      <c r="S9" s="1">
        <v>72.692700000000002</v>
      </c>
      <c r="T9" s="1">
        <v>86.248000000000005</v>
      </c>
    </row>
    <row r="10" spans="1:20" x14ac:dyDescent="0.15">
      <c r="A10" s="1" t="s">
        <v>23</v>
      </c>
      <c r="B10" s="1">
        <v>27</v>
      </c>
      <c r="C10" s="1" t="s">
        <v>24</v>
      </c>
      <c r="D10" s="1">
        <v>40.879600000000003</v>
      </c>
      <c r="E10" s="1">
        <v>56.133800000000001</v>
      </c>
      <c r="F10">
        <v>3.1337999999999999</v>
      </c>
      <c r="G10" s="7">
        <f>D10/E10</f>
        <v>0.72825285300478504</v>
      </c>
      <c r="H10" s="7">
        <f>F10/S10</f>
        <v>4.2030241172951933E-2</v>
      </c>
      <c r="J10" s="1">
        <v>27.140666</v>
      </c>
      <c r="K10">
        <v>54.975833000000002</v>
      </c>
      <c r="L10" s="7">
        <f>J10/K10</f>
        <v>0.49368357911011551</v>
      </c>
      <c r="M10" s="1">
        <v>1.975833</v>
      </c>
      <c r="N10" s="7">
        <f>M10/T10</f>
        <v>2.2870533171424977E-2</v>
      </c>
      <c r="S10" s="1">
        <v>74.560599999999994</v>
      </c>
      <c r="T10" s="1">
        <v>86.392083</v>
      </c>
    </row>
    <row r="11" spans="1:20" x14ac:dyDescent="0.15">
      <c r="A11" s="1" t="s">
        <v>11</v>
      </c>
      <c r="B11" s="1">
        <v>28</v>
      </c>
      <c r="C11" s="3" t="s">
        <v>12</v>
      </c>
      <c r="D11" s="1">
        <v>52.362400000000001</v>
      </c>
      <c r="E11" s="1">
        <v>57.289200000000001</v>
      </c>
      <c r="F11">
        <v>4.2892000000000001</v>
      </c>
      <c r="G11" s="7">
        <f>D11/E11</f>
        <v>0.91400124281714534</v>
      </c>
      <c r="H11" s="7">
        <f>F11/S11</f>
        <v>5.8070770197233751E-2</v>
      </c>
      <c r="J11" s="1">
        <v>38.602291999999998</v>
      </c>
      <c r="K11">
        <v>55.605167000000002</v>
      </c>
      <c r="L11" s="7">
        <f>J11/K11</f>
        <v>0.69422131220287486</v>
      </c>
      <c r="M11" s="1">
        <v>2.6051669999999998</v>
      </c>
      <c r="N11" s="7">
        <f>M11/T11</f>
        <v>2.9410468098500755E-2</v>
      </c>
      <c r="S11" s="1">
        <v>73.861599999999996</v>
      </c>
      <c r="T11" s="1">
        <v>88.579583</v>
      </c>
    </row>
    <row r="12" spans="1:20" x14ac:dyDescent="0.15">
      <c r="A12" s="1" t="s">
        <v>27</v>
      </c>
      <c r="B12" s="1">
        <v>51</v>
      </c>
      <c r="C12" s="1" t="s">
        <v>28</v>
      </c>
      <c r="D12" s="1">
        <v>57.097000000000001</v>
      </c>
      <c r="E12" s="1">
        <v>57.442500000000003</v>
      </c>
      <c r="F12">
        <v>4.4424999999999999</v>
      </c>
      <c r="G12" s="7">
        <f>D12/E12</f>
        <v>0.99398528963746358</v>
      </c>
      <c r="H12" s="7">
        <f>F12/S12</f>
        <v>5.2000543123286648E-2</v>
      </c>
      <c r="J12" s="1">
        <v>42.190416999999997</v>
      </c>
      <c r="K12">
        <v>56.612665999999997</v>
      </c>
      <c r="L12" s="7">
        <f>J12/K12</f>
        <v>0.74524695586673129</v>
      </c>
      <c r="M12" s="1">
        <v>3.6126659999999999</v>
      </c>
      <c r="N12" s="7">
        <f>M12/T12</f>
        <v>4.0369268246350169E-2</v>
      </c>
      <c r="S12" s="1">
        <v>85.431799999999996</v>
      </c>
      <c r="T12" s="1">
        <v>89.490499999999997</v>
      </c>
    </row>
    <row r="13" spans="1:20" x14ac:dyDescent="0.15">
      <c r="A13" s="1" t="s">
        <v>34</v>
      </c>
      <c r="B13" s="1">
        <v>52</v>
      </c>
      <c r="C13" s="1" t="s">
        <v>35</v>
      </c>
      <c r="D13" s="1">
        <v>188.42179999999999</v>
      </c>
      <c r="E13" s="1">
        <v>64.034800000000004</v>
      </c>
      <c r="F13">
        <v>11.034800000000001</v>
      </c>
      <c r="G13" s="7">
        <f>D13/E13</f>
        <v>2.942490645711394</v>
      </c>
      <c r="H13" s="7">
        <f>F13/S13</f>
        <v>0.12764313409770228</v>
      </c>
      <c r="J13" s="1">
        <v>164.143</v>
      </c>
      <c r="K13">
        <v>60.603707999999997</v>
      </c>
      <c r="L13" s="7">
        <f>J13/K13</f>
        <v>2.7084646371802861</v>
      </c>
      <c r="M13" s="1">
        <v>7.6037080000000001</v>
      </c>
      <c r="N13" s="7">
        <f>M13/T13</f>
        <v>7.7206566465536725E-2</v>
      </c>
      <c r="S13" s="1">
        <v>86.450400000000002</v>
      </c>
      <c r="T13" s="1">
        <v>98.485249999999994</v>
      </c>
    </row>
    <row r="14" spans="1:20" x14ac:dyDescent="0.15">
      <c r="A14" s="1" t="s">
        <v>30</v>
      </c>
      <c r="B14" s="1">
        <v>56</v>
      </c>
      <c r="C14" s="1" t="s">
        <v>31</v>
      </c>
      <c r="D14" s="1">
        <v>74.739599999999996</v>
      </c>
      <c r="E14" s="1">
        <v>59.261699999999998</v>
      </c>
      <c r="F14">
        <v>6.2617000000000003</v>
      </c>
      <c r="G14" s="7">
        <f>D14/E14</f>
        <v>1.2611788051979609</v>
      </c>
      <c r="H14" s="7">
        <f>F14/S14</f>
        <v>6.9171711369360608E-2</v>
      </c>
      <c r="J14" s="1">
        <v>59.899749999999997</v>
      </c>
      <c r="K14">
        <v>57.295084000000003</v>
      </c>
      <c r="L14" s="7">
        <f>J14/K14</f>
        <v>1.0454605494600548</v>
      </c>
      <c r="M14" s="1">
        <v>4.2950840000000001</v>
      </c>
      <c r="N14" s="7">
        <f>M14/T14</f>
        <v>4.4608491545843544E-2</v>
      </c>
      <c r="S14" s="1">
        <v>90.524000000000001</v>
      </c>
      <c r="T14" s="1">
        <v>96.284000000000006</v>
      </c>
    </row>
    <row r="15" spans="1:20" x14ac:dyDescent="0.15">
      <c r="A15" s="1" t="s">
        <v>32</v>
      </c>
      <c r="B15" s="1">
        <v>58</v>
      </c>
      <c r="C15" s="1" t="s">
        <v>33</v>
      </c>
      <c r="D15" s="1">
        <v>98.320999999999998</v>
      </c>
      <c r="E15" s="1">
        <v>61.301699999999997</v>
      </c>
      <c r="F15">
        <v>8.3017000000000003</v>
      </c>
      <c r="G15" s="7">
        <f>D15/E15</f>
        <v>1.6038870047649576</v>
      </c>
      <c r="H15" s="7">
        <f>F15/S15</f>
        <v>9.0931893909686978E-2</v>
      </c>
      <c r="J15" s="1">
        <v>82.322500000000005</v>
      </c>
      <c r="K15">
        <v>58.775041999999999</v>
      </c>
      <c r="L15" s="7">
        <f>J15/K15</f>
        <v>1.4006370254911942</v>
      </c>
      <c r="M15" s="1">
        <v>5.775042</v>
      </c>
      <c r="N15" s="7">
        <f>M15/T15</f>
        <v>5.8947496280720733E-2</v>
      </c>
      <c r="S15" s="1">
        <v>91.2958</v>
      </c>
      <c r="T15" s="1">
        <v>97.969250000000002</v>
      </c>
    </row>
    <row r="16" spans="1:20" x14ac:dyDescent="0.15">
      <c r="A16" s="1" t="s">
        <v>36</v>
      </c>
      <c r="B16" s="1">
        <v>79</v>
      </c>
      <c r="C16" s="1" t="s">
        <v>28</v>
      </c>
      <c r="D16" s="1">
        <v>88.171499999999995</v>
      </c>
      <c r="E16" s="1">
        <v>60.325699999999998</v>
      </c>
      <c r="F16">
        <v>7.3257000000000003</v>
      </c>
      <c r="G16" s="7">
        <f>D16/E16</f>
        <v>1.4615909968719798</v>
      </c>
      <c r="H16" s="7">
        <f>F16/S16</f>
        <v>8.0974788021076854E-2</v>
      </c>
      <c r="J16" s="1">
        <v>77.790499999999994</v>
      </c>
      <c r="K16">
        <v>57.764249999999997</v>
      </c>
      <c r="L16" s="7">
        <f>J16/K16</f>
        <v>1.346689345053385</v>
      </c>
      <c r="M16" s="1">
        <v>4.7642499999999997</v>
      </c>
      <c r="N16" s="7">
        <f>M16/T16</f>
        <v>4.9659524895440073E-2</v>
      </c>
      <c r="S16" s="1">
        <v>90.468900000000005</v>
      </c>
      <c r="T16" s="1">
        <v>95.938292000000004</v>
      </c>
    </row>
    <row r="17" spans="1:20" x14ac:dyDescent="0.15">
      <c r="A17" s="1" t="s">
        <v>40</v>
      </c>
      <c r="B17" s="1">
        <v>94</v>
      </c>
      <c r="C17" s="1" t="s">
        <v>28</v>
      </c>
      <c r="D17" s="1">
        <v>137.88319999999999</v>
      </c>
      <c r="E17" s="1">
        <v>66.638900000000007</v>
      </c>
      <c r="F17">
        <v>13.6389</v>
      </c>
      <c r="G17" s="7">
        <f>D17/E17</f>
        <v>2.0691097842251294</v>
      </c>
      <c r="H17" s="7">
        <f>F17/S17</f>
        <v>0.14510085535554704</v>
      </c>
      <c r="J17" s="1">
        <v>123.389833</v>
      </c>
      <c r="K17">
        <v>61.953375000000001</v>
      </c>
      <c r="L17" s="7">
        <f>J17/K17</f>
        <v>1.9916563544762491</v>
      </c>
      <c r="M17" s="1">
        <v>8.9533749999999994</v>
      </c>
      <c r="N17" s="7">
        <f>M17/T17</f>
        <v>8.3867716671854359E-2</v>
      </c>
      <c r="S17" s="1">
        <v>93.995999999999995</v>
      </c>
      <c r="T17" s="1">
        <v>106.755917</v>
      </c>
    </row>
    <row r="18" spans="1:20" x14ac:dyDescent="0.15">
      <c r="A18" s="1" t="s">
        <v>29</v>
      </c>
      <c r="B18" s="1">
        <v>98</v>
      </c>
      <c r="C18" s="1" t="s">
        <v>28</v>
      </c>
      <c r="D18" s="1">
        <v>266.95870000000002</v>
      </c>
      <c r="E18" s="1">
        <v>75.096199999999996</v>
      </c>
      <c r="F18">
        <v>22.0962</v>
      </c>
      <c r="G18" s="7">
        <f>D18/E18</f>
        <v>3.554889594946216</v>
      </c>
      <c r="H18" s="7">
        <f>F18/S18</f>
        <v>0.18504836790257242</v>
      </c>
      <c r="J18" s="1">
        <v>249.53354100000001</v>
      </c>
      <c r="K18">
        <v>67.525458</v>
      </c>
      <c r="L18" s="7">
        <f>J18/K18</f>
        <v>3.6953994595638289</v>
      </c>
      <c r="M18" s="1">
        <v>14.525458</v>
      </c>
      <c r="N18" s="7">
        <f>M18/T18</f>
        <v>0.12299122188734761</v>
      </c>
      <c r="S18" s="1">
        <v>119.40770000000001</v>
      </c>
      <c r="T18" s="1">
        <v>118.10158300000001</v>
      </c>
    </row>
    <row r="19" spans="1:20" x14ac:dyDescent="0.15">
      <c r="A19" s="1" t="s">
        <v>37</v>
      </c>
      <c r="B19" s="1">
        <v>141</v>
      </c>
      <c r="C19" s="1" t="s">
        <v>28</v>
      </c>
      <c r="D19" s="1">
        <v>93.842200000000005</v>
      </c>
      <c r="E19" s="1">
        <v>61.9071</v>
      </c>
      <c r="F19">
        <v>8.9070999999999998</v>
      </c>
      <c r="G19" s="7">
        <f>D19/E19</f>
        <v>1.5158552088532657</v>
      </c>
      <c r="H19" s="7">
        <f>F19/S19</f>
        <v>9.1124956519959902E-2</v>
      </c>
      <c r="J19" s="1">
        <v>78.622332999999998</v>
      </c>
      <c r="K19">
        <v>59.133499999999998</v>
      </c>
      <c r="L19" s="7">
        <f>J19/K19</f>
        <v>1.329573473580965</v>
      </c>
      <c r="M19" s="1">
        <v>6.1334999999999997</v>
      </c>
      <c r="N19" s="7">
        <f>M19/T19</f>
        <v>6.085711946936679E-2</v>
      </c>
      <c r="S19" s="1">
        <v>97.745999999999995</v>
      </c>
      <c r="T19" s="1">
        <v>100.78525</v>
      </c>
    </row>
    <row r="20" spans="1:20" x14ac:dyDescent="0.15">
      <c r="A20" s="1" t="s">
        <v>38</v>
      </c>
      <c r="B20" s="1">
        <v>142</v>
      </c>
      <c r="C20" s="1" t="s">
        <v>28</v>
      </c>
      <c r="D20" s="1">
        <v>90.811099999999996</v>
      </c>
      <c r="E20" s="1">
        <v>63.554600000000001</v>
      </c>
      <c r="F20">
        <v>10.554600000000001</v>
      </c>
      <c r="G20" s="7">
        <f>D20/E20</f>
        <v>1.4288674619933097</v>
      </c>
      <c r="H20" s="7">
        <f>F20/S20</f>
        <v>9.9795107348810128E-2</v>
      </c>
      <c r="J20" s="1">
        <v>88.489917000000005</v>
      </c>
      <c r="K20">
        <v>60.020209000000001</v>
      </c>
      <c r="L20" s="7">
        <f>J20/K20</f>
        <v>1.474335369275372</v>
      </c>
      <c r="M20" s="1">
        <v>7.0202090000000004</v>
      </c>
      <c r="N20" s="7">
        <f>M20/T20</f>
        <v>6.8659902759151015E-2</v>
      </c>
      <c r="S20" s="1">
        <v>105.7627</v>
      </c>
      <c r="T20" s="1">
        <v>102.24612500000001</v>
      </c>
    </row>
    <row r="21" spans="1:20" x14ac:dyDescent="0.15">
      <c r="A21" s="1" t="s">
        <v>39</v>
      </c>
      <c r="B21" s="1">
        <v>153</v>
      </c>
      <c r="C21" s="1" t="s">
        <v>28</v>
      </c>
      <c r="D21" s="1">
        <v>137.24860000000001</v>
      </c>
      <c r="E21" s="1">
        <v>65.241799999999998</v>
      </c>
      <c r="F21">
        <v>12.2418</v>
      </c>
      <c r="G21" s="7">
        <f>D21/E21</f>
        <v>2.1036911918432661</v>
      </c>
      <c r="H21" s="7">
        <f>F21/S21</f>
        <v>0.13235007935512608</v>
      </c>
      <c r="J21" s="1">
        <v>119.66695900000001</v>
      </c>
      <c r="K21">
        <v>61.683959000000002</v>
      </c>
      <c r="L21" s="7">
        <f>J21/K21</f>
        <v>1.9400012732645777</v>
      </c>
      <c r="M21" s="1">
        <v>8.6839589999999998</v>
      </c>
      <c r="N21" s="7">
        <f>M21/T21</f>
        <v>8.1420511860846548E-2</v>
      </c>
      <c r="S21" s="1">
        <v>92.495599999999996</v>
      </c>
      <c r="T21" s="1">
        <v>106.65566699999999</v>
      </c>
    </row>
    <row r="22" spans="1:20" x14ac:dyDescent="0.15">
      <c r="A22" s="1" t="s">
        <v>41</v>
      </c>
      <c r="B22" s="1">
        <v>207</v>
      </c>
      <c r="C22" s="1"/>
      <c r="D22" s="1">
        <v>225.66640000000001</v>
      </c>
      <c r="E22" s="1">
        <v>76.058800000000005</v>
      </c>
      <c r="F22">
        <v>23.058800000000002</v>
      </c>
      <c r="G22" s="7">
        <f>D22/E22</f>
        <v>2.9669992163957359</v>
      </c>
      <c r="H22" s="7">
        <f>F22/S22</f>
        <v>0.19312146934058066</v>
      </c>
      <c r="J22" s="1">
        <v>210.44649999999999</v>
      </c>
      <c r="K22">
        <v>70.348167000000004</v>
      </c>
      <c r="L22" s="7">
        <f>J22/K22</f>
        <v>2.9914994089327158</v>
      </c>
      <c r="M22" s="1">
        <v>17.348167</v>
      </c>
      <c r="N22" s="7">
        <f>M22/T22</f>
        <v>0.13527873057121018</v>
      </c>
      <c r="S22" s="1">
        <v>119.40049999999999</v>
      </c>
      <c r="T22" s="1">
        <v>128.24016700000001</v>
      </c>
    </row>
    <row r="23" spans="1:20" x14ac:dyDescent="0.15">
      <c r="A23" s="1" t="s">
        <v>48</v>
      </c>
      <c r="B23" s="1">
        <v>231</v>
      </c>
      <c r="C23" s="1"/>
      <c r="D23" s="1">
        <v>463.80689999999998</v>
      </c>
      <c r="E23" s="1">
        <v>95.610399999999998</v>
      </c>
      <c r="F23">
        <v>42.610399999999998</v>
      </c>
      <c r="G23" s="7">
        <f>D23/E23</f>
        <v>4.8510088860626039</v>
      </c>
      <c r="H23" s="7">
        <f>F23/S23</f>
        <v>0.26520792267777193</v>
      </c>
      <c r="J23" s="1">
        <v>455.48712499999999</v>
      </c>
      <c r="K23">
        <v>84.828500000000005</v>
      </c>
      <c r="L23" s="7">
        <f>J23/K23</f>
        <v>5.3695058264616247</v>
      </c>
      <c r="M23" s="1">
        <v>31.828499999999998</v>
      </c>
      <c r="N23" s="7">
        <f>M23/T23</f>
        <v>0.20551012094972954</v>
      </c>
      <c r="S23" s="1">
        <v>160.6679</v>
      </c>
      <c r="T23" s="1">
        <v>154.875584</v>
      </c>
    </row>
    <row r="24" spans="1:20" x14ac:dyDescent="0.15">
      <c r="A24" s="1" t="s">
        <v>42</v>
      </c>
      <c r="B24" s="1">
        <v>389</v>
      </c>
      <c r="C24" s="1"/>
      <c r="D24" s="1">
        <v>406.0213</v>
      </c>
      <c r="E24" s="1">
        <v>99.264399999999995</v>
      </c>
      <c r="F24">
        <v>46.264400000000002</v>
      </c>
      <c r="G24" s="7">
        <f>D24/E24</f>
        <v>4.0903012560394263</v>
      </c>
      <c r="H24" s="7">
        <f>F24/S24</f>
        <v>0.25210613389017372</v>
      </c>
      <c r="J24" s="1">
        <v>395.904875</v>
      </c>
      <c r="K24">
        <v>88.126041999999998</v>
      </c>
      <c r="L24" s="7">
        <f>J24/K24</f>
        <v>4.4924844690063352</v>
      </c>
      <c r="M24" s="1">
        <v>35.126041999999998</v>
      </c>
      <c r="N24" s="7">
        <f>M24/T24</f>
        <v>0.19454770382530751</v>
      </c>
      <c r="S24" s="1">
        <v>183.51159999999999</v>
      </c>
      <c r="T24" s="1">
        <v>180.552334</v>
      </c>
    </row>
    <row r="25" spans="1:20" x14ac:dyDescent="0.15">
      <c r="A25" s="1" t="s">
        <v>43</v>
      </c>
      <c r="B25" s="1">
        <v>550</v>
      </c>
      <c r="C25" s="1"/>
      <c r="D25" s="1">
        <v>568.07169999999996</v>
      </c>
      <c r="E25" s="1">
        <v>122.47839999999999</v>
      </c>
      <c r="F25">
        <v>69.478399999999993</v>
      </c>
      <c r="G25" s="7">
        <f>D25/E25</f>
        <v>4.6381378267514926</v>
      </c>
      <c r="H25" s="7">
        <f>F25/S25</f>
        <v>0.30142616732661193</v>
      </c>
      <c r="J25" s="1">
        <v>552.48087499999997</v>
      </c>
      <c r="K25">
        <v>106.671083</v>
      </c>
      <c r="L25" s="7">
        <f>J25/K25</f>
        <v>5.1792937641778698</v>
      </c>
      <c r="M25" s="1">
        <v>53.671083000000003</v>
      </c>
      <c r="N25" s="7">
        <f>M25/T25</f>
        <v>0.2401630278040976</v>
      </c>
      <c r="S25" s="1">
        <v>230.49889999999999</v>
      </c>
      <c r="T25" s="1">
        <v>223.47770800000001</v>
      </c>
    </row>
    <row r="26" spans="1:20" x14ac:dyDescent="0.15">
      <c r="A26" s="1" t="s">
        <v>49</v>
      </c>
      <c r="B26" s="1">
        <v>963</v>
      </c>
      <c r="C26" s="1"/>
      <c r="D26" s="1">
        <f>1000*1.9015851</f>
        <v>1901.5851</v>
      </c>
      <c r="E26" s="1">
        <v>230.11709999999999</v>
      </c>
      <c r="F26">
        <v>177.11709999999999</v>
      </c>
      <c r="G26" s="7">
        <f>D26/E26</f>
        <v>8.263554077467516</v>
      </c>
      <c r="H26" s="7">
        <f>F26/S26</f>
        <v>0.44959695024500795</v>
      </c>
      <c r="J26" s="1">
        <f>1000*1.912856833</f>
        <v>1912.8568330000001</v>
      </c>
      <c r="K26">
        <v>186.45445799999999</v>
      </c>
      <c r="L26" s="7">
        <f>J26/K26</f>
        <v>10.259110205882019</v>
      </c>
      <c r="M26" s="1">
        <v>133.45445799999999</v>
      </c>
      <c r="N26" s="7">
        <f>M26/T26</f>
        <v>0.35209714865581937</v>
      </c>
      <c r="S26" s="1">
        <v>393.94639999999998</v>
      </c>
      <c r="T26" s="1">
        <v>379.02737500000001</v>
      </c>
    </row>
    <row r="27" spans="1:20" x14ac:dyDescent="0.15">
      <c r="A27" s="1" t="s">
        <v>44</v>
      </c>
      <c r="B27" s="1">
        <v>1096</v>
      </c>
      <c r="C27" s="1"/>
      <c r="D27" s="1">
        <f>1000*1.146914</f>
        <v>1146.914</v>
      </c>
      <c r="E27" s="1">
        <v>223.62549999999999</v>
      </c>
      <c r="F27">
        <v>170.62549999999999</v>
      </c>
      <c r="G27" s="7">
        <f>D27/E27</f>
        <v>5.1287263751226941</v>
      </c>
      <c r="H27" s="7">
        <f>F27/S27</f>
        <v>0.40678708403236924</v>
      </c>
      <c r="J27" s="1">
        <f>1000*1.118762709</f>
        <v>1118.7627090000001</v>
      </c>
      <c r="K27">
        <v>185.36670799999999</v>
      </c>
      <c r="L27" s="7">
        <f>J27/K27</f>
        <v>6.0354025869629195</v>
      </c>
      <c r="M27" s="1">
        <v>132.36670799999999</v>
      </c>
      <c r="N27" s="7">
        <f>M27/T27</f>
        <v>0.33656057532262096</v>
      </c>
      <c r="S27" s="1">
        <v>419.44670000000002</v>
      </c>
      <c r="T27" s="1">
        <v>393.29237499999999</v>
      </c>
    </row>
    <row r="28" spans="1:20" x14ac:dyDescent="0.15">
      <c r="A28" s="1" t="s">
        <v>46</v>
      </c>
      <c r="B28" s="1">
        <v>1280</v>
      </c>
      <c r="C28" s="1"/>
      <c r="D28" s="1">
        <f>1000*1.7090621</f>
        <v>1709.0620999999999</v>
      </c>
      <c r="E28" s="1">
        <v>356.3168</v>
      </c>
      <c r="F28">
        <v>303.3168</v>
      </c>
      <c r="G28" s="7">
        <f>D28/E28</f>
        <v>4.796467918436627</v>
      </c>
      <c r="H28" s="7">
        <f>F28/S28</f>
        <v>0.48032312411587352</v>
      </c>
      <c r="J28" s="1">
        <f>1000*1.656551125</f>
        <v>1656.551125</v>
      </c>
      <c r="K28">
        <v>291.22170799999998</v>
      </c>
      <c r="L28" s="7">
        <f>J28/K28</f>
        <v>5.6882817437496795</v>
      </c>
      <c r="M28" s="1">
        <v>238.22170800000001</v>
      </c>
      <c r="N28" s="7">
        <f>M28/T28</f>
        <v>0.40393240005247927</v>
      </c>
      <c r="S28" s="1">
        <v>631.48490000000004</v>
      </c>
      <c r="T28" s="1">
        <v>589.75637500000005</v>
      </c>
    </row>
    <row r="29" spans="1:20" x14ac:dyDescent="0.15">
      <c r="A29" s="1" t="s">
        <v>45</v>
      </c>
      <c r="B29" s="1">
        <v>1645</v>
      </c>
      <c r="C29" s="1"/>
      <c r="D29" s="1">
        <f>1000*2.0534615</f>
        <v>2053.4614999999999</v>
      </c>
      <c r="E29" s="1">
        <v>453.91460000000001</v>
      </c>
      <c r="F29">
        <v>400.91460000000001</v>
      </c>
      <c r="G29" s="7">
        <f>D29/E29</f>
        <v>4.5238939218963212</v>
      </c>
      <c r="H29" s="7">
        <f>F29/S29</f>
        <v>0.49886847212566593</v>
      </c>
      <c r="J29" s="1">
        <f>1000*2.035345458</f>
        <v>2035.345458</v>
      </c>
      <c r="K29">
        <v>374.78562499999998</v>
      </c>
      <c r="L29" s="7">
        <f>J29/K29</f>
        <v>5.4306924338413465</v>
      </c>
      <c r="M29" s="1">
        <v>321.78562499999998</v>
      </c>
      <c r="N29" s="7">
        <f>M29/T29</f>
        <v>0.4439356460515646</v>
      </c>
      <c r="S29" s="1">
        <v>803.64790000000005</v>
      </c>
      <c r="T29" s="1">
        <v>724.84745899999996</v>
      </c>
    </row>
    <row r="30" spans="1:20" x14ac:dyDescent="0.15">
      <c r="A30" s="1" t="s">
        <v>50</v>
      </c>
      <c r="B30" s="1">
        <v>1924</v>
      </c>
      <c r="C30" s="1"/>
      <c r="D30" s="1">
        <f>4.002594*1000</f>
        <v>4002.5940000000001</v>
      </c>
      <c r="E30" s="1">
        <v>426.62889999999999</v>
      </c>
      <c r="F30">
        <v>373.62889999999999</v>
      </c>
      <c r="G30" s="7">
        <f>D30/E30</f>
        <v>9.3819101331391295</v>
      </c>
      <c r="H30" s="7">
        <f>F30/S30</f>
        <v>0.50143224598771163</v>
      </c>
      <c r="J30" s="1">
        <f>1000*3.698726541</f>
        <v>3698.726541</v>
      </c>
      <c r="K30">
        <v>337.72449999999998</v>
      </c>
      <c r="L30" s="7">
        <f>J30/K30</f>
        <v>10.951904706350888</v>
      </c>
      <c r="M30" s="1">
        <v>284.72449999999998</v>
      </c>
      <c r="N30" s="7">
        <f>M30/T30</f>
        <v>0.41780766009476306</v>
      </c>
      <c r="S30" s="1">
        <v>745.12339999999995</v>
      </c>
      <c r="T30" s="1">
        <v>681.472666</v>
      </c>
    </row>
    <row r="31" spans="1:20" x14ac:dyDescent="0.15">
      <c r="A31" s="1" t="s">
        <v>47</v>
      </c>
      <c r="B31" s="1">
        <v>1994</v>
      </c>
      <c r="C31" s="1"/>
      <c r="D31" s="1">
        <f>1000*1.3161689</f>
        <v>1316.1689000000001</v>
      </c>
      <c r="E31" s="1">
        <v>266.2747</v>
      </c>
      <c r="F31">
        <v>213.2747</v>
      </c>
      <c r="G31" s="7">
        <f>D31/E31</f>
        <v>4.942898818400697</v>
      </c>
      <c r="H31" s="7">
        <f>F31/S31</f>
        <v>0.44344556283514464</v>
      </c>
      <c r="J31" s="1">
        <f>1000*1.279313209</f>
        <v>1279.3132089999999</v>
      </c>
      <c r="K31">
        <v>218.60175000000001</v>
      </c>
      <c r="L31" s="7">
        <f>J31/K31</f>
        <v>5.8522551123218358</v>
      </c>
      <c r="M31" s="1">
        <v>165.60175000000001</v>
      </c>
      <c r="N31" s="7">
        <f>M31/T31</f>
        <v>0.36561126781708259</v>
      </c>
      <c r="S31" s="1">
        <v>480.94900000000001</v>
      </c>
      <c r="T31" s="1">
        <v>452.94487500000002</v>
      </c>
    </row>
    <row r="34" spans="5:14" x14ac:dyDescent="0.15">
      <c r="F34" s="6" t="s">
        <v>68</v>
      </c>
    </row>
    <row r="35" spans="5:14" x14ac:dyDescent="0.15">
      <c r="E35" s="6"/>
      <c r="F35" s="6" t="s">
        <v>69</v>
      </c>
      <c r="G35" s="7">
        <f>SUM(G2:G11)/10</f>
        <v>0.66463416200994652</v>
      </c>
      <c r="H35" s="7">
        <f>SUM(H2:H11)/10</f>
        <v>4.2300368463209323E-2</v>
      </c>
      <c r="L35" s="7">
        <f>SUM(L2:L11)/10</f>
        <v>0.55484812627390212</v>
      </c>
      <c r="N35" s="7">
        <f>SUM(N2:N11)/10</f>
        <v>2.154800509180153E-2</v>
      </c>
    </row>
    <row r="36" spans="5:14" x14ac:dyDescent="0.15">
      <c r="F36" s="6" t="s">
        <v>70</v>
      </c>
      <c r="G36" s="7">
        <f>SUM(G12:G21)/10</f>
        <v>1.8935545984044944</v>
      </c>
      <c r="H36" s="7">
        <f>SUM(H12:H21)/10</f>
        <v>0.10741414370031288</v>
      </c>
      <c r="L36" s="7">
        <f>SUM(L12:L21)/10</f>
        <v>1.7677464443212643</v>
      </c>
      <c r="N36" s="7">
        <f>SUM(N12:N21)/10</f>
        <v>6.8858782008245772E-2</v>
      </c>
    </row>
    <row r="37" spans="5:14" x14ac:dyDescent="0.15">
      <c r="F37" s="6" t="s">
        <v>71</v>
      </c>
      <c r="G37" s="7">
        <f>SUM(G22:G31)/10</f>
        <v>5.3583898429712251</v>
      </c>
      <c r="H37" s="7">
        <f>SUM(H22:H31)/10</f>
        <v>0.37923151325769111</v>
      </c>
      <c r="L37" s="7">
        <f>SUM(L22:L31)/10</f>
        <v>6.2250430257687226</v>
      </c>
      <c r="N37" s="7">
        <f>SUM(N22:N31)/10</f>
        <v>0.30954442811446747</v>
      </c>
    </row>
  </sheetData>
  <sortState xmlns:xlrd2="http://schemas.microsoft.com/office/spreadsheetml/2017/richdata2" ref="A2:T31">
    <sortCondition ref="B2:B31"/>
  </sortState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T40"/>
  <sheetViews>
    <sheetView topLeftCell="F34" zoomScale="85" zoomScaleNormal="85" workbookViewId="0">
      <selection activeCell="P6" sqref="P6:P35"/>
    </sheetView>
  </sheetViews>
  <sheetFormatPr defaultColWidth="9" defaultRowHeight="13.5" x14ac:dyDescent="0.15"/>
  <cols>
    <col min="1" max="1" width="9" style="1"/>
    <col min="2" max="2" width="10.5" style="1" customWidth="1"/>
    <col min="3" max="3" width="5.5" style="1" customWidth="1"/>
    <col min="4" max="4" width="18.875" style="1" customWidth="1"/>
    <col min="5" max="5" width="25.125" style="1" bestFit="1" customWidth="1"/>
    <col min="6" max="6" width="26.125" style="1" customWidth="1"/>
    <col min="7" max="7" width="15.125" style="1" customWidth="1"/>
    <col min="8" max="8" width="19.25" style="1" customWidth="1"/>
    <col min="9" max="9" width="15.125" style="2" customWidth="1"/>
    <col min="10" max="10" width="9.5" style="2" customWidth="1"/>
    <col min="11" max="11" width="13.125" style="2" customWidth="1"/>
    <col min="12" max="12" width="20.75" style="2" customWidth="1"/>
    <col min="13" max="13" width="24.25" style="1" customWidth="1"/>
    <col min="14" max="14" width="22.875" style="1" customWidth="1"/>
    <col min="15" max="15" width="10.625" style="1" customWidth="1"/>
    <col min="16" max="16" width="11.625" style="1" customWidth="1"/>
    <col min="17" max="17" width="11" style="1" customWidth="1"/>
    <col min="18" max="18" width="11.625" style="1" customWidth="1"/>
    <col min="19" max="19" width="9.5" style="1" customWidth="1"/>
    <col min="20" max="20" width="18.625" style="1" customWidth="1"/>
    <col min="21" max="16384" width="9" style="1"/>
  </cols>
  <sheetData>
    <row r="5" spans="2:20" x14ac:dyDescent="0.15">
      <c r="B5" s="1" t="s">
        <v>0</v>
      </c>
      <c r="C5" s="5" t="s">
        <v>56</v>
      </c>
      <c r="D5" s="1" t="s">
        <v>1</v>
      </c>
      <c r="E5" s="1" t="s">
        <v>2</v>
      </c>
      <c r="F5" s="1" t="s">
        <v>3</v>
      </c>
      <c r="G5" s="1" t="s">
        <v>52</v>
      </c>
      <c r="H5" s="5" t="s">
        <v>57</v>
      </c>
      <c r="I5" s="2" t="s">
        <v>53</v>
      </c>
      <c r="J5" s="4"/>
      <c r="K5" s="4" t="s">
        <v>74</v>
      </c>
      <c r="L5" s="4" t="s">
        <v>58</v>
      </c>
      <c r="M5" s="1" t="s">
        <v>5</v>
      </c>
      <c r="N5" s="1" t="s">
        <v>6</v>
      </c>
      <c r="O5" s="1" t="s">
        <v>54</v>
      </c>
      <c r="P5" s="1" t="s">
        <v>4</v>
      </c>
      <c r="Q5" s="1" t="s">
        <v>53</v>
      </c>
      <c r="S5" s="1" t="s">
        <v>55</v>
      </c>
      <c r="T5" s="5" t="s">
        <v>59</v>
      </c>
    </row>
    <row r="6" spans="2:20" x14ac:dyDescent="0.15">
      <c r="B6" s="1" t="s">
        <v>7</v>
      </c>
      <c r="C6" s="1">
        <v>12</v>
      </c>
      <c r="D6" s="1" t="s">
        <v>8</v>
      </c>
      <c r="E6" s="1">
        <v>16.806999999999999</v>
      </c>
      <c r="F6" s="1">
        <v>68.097300000000004</v>
      </c>
      <c r="G6" s="2">
        <f>E6/F6</f>
        <v>0.24680861062039167</v>
      </c>
      <c r="H6" s="1">
        <v>2.2464</v>
      </c>
      <c r="I6" s="2">
        <f>E6/H6</f>
        <v>7.4817485754985746</v>
      </c>
      <c r="J6" s="1">
        <f>H6+53</f>
        <v>55.246400000000001</v>
      </c>
      <c r="K6" s="2">
        <f>E6/J6</f>
        <v>0.30421891743172402</v>
      </c>
      <c r="L6" s="2">
        <f>H6/F6</f>
        <v>3.2988092038891408E-2</v>
      </c>
      <c r="M6" s="1">
        <v>32.699582999999997</v>
      </c>
      <c r="N6" s="1">
        <v>72.644750000000002</v>
      </c>
      <c r="O6" s="2">
        <f>M6/N6</f>
        <v>0.45013002316065504</v>
      </c>
      <c r="P6" s="1">
        <f>945.583/1000</f>
        <v>0.94558299999999995</v>
      </c>
      <c r="Q6" s="2">
        <f>M6/P6</f>
        <v>34.581398988772001</v>
      </c>
      <c r="R6" s="1">
        <f>P6+53</f>
        <v>53.945582999999999</v>
      </c>
      <c r="S6" s="2">
        <f>M6/R6</f>
        <v>0.60615867289820602</v>
      </c>
      <c r="T6" s="2">
        <f>P6/N6</f>
        <v>1.3016535950636487E-2</v>
      </c>
    </row>
    <row r="7" spans="2:20" x14ac:dyDescent="0.15">
      <c r="B7" s="1" t="s">
        <v>9</v>
      </c>
      <c r="C7" s="1">
        <v>12</v>
      </c>
      <c r="D7" s="1" t="s">
        <v>10</v>
      </c>
      <c r="E7" s="1">
        <v>21.31</v>
      </c>
      <c r="F7" s="1">
        <v>69.451099999999997</v>
      </c>
      <c r="G7" s="2">
        <f t="shared" ref="G7:G35" si="0">E7/F7</f>
        <v>0.30683459297260951</v>
      </c>
      <c r="H7" s="1">
        <v>2.1882999999999999</v>
      </c>
      <c r="I7" s="2">
        <f t="shared" ref="I7:I35" si="1">E7/H7</f>
        <v>9.7381529040807937</v>
      </c>
      <c r="J7" s="1">
        <f t="shared" ref="J7:J35" si="2">H7+53</f>
        <v>55.188299999999998</v>
      </c>
      <c r="K7" s="2">
        <f t="shared" ref="K7:K35" si="3">E7/J7</f>
        <v>0.38613256795371481</v>
      </c>
      <c r="L7" s="2">
        <f t="shared" ref="L7:L35" si="4">H7/F7</f>
        <v>3.1508500225338403E-2</v>
      </c>
      <c r="M7" s="1">
        <v>36.864249999999998</v>
      </c>
      <c r="N7" s="1">
        <v>85.329542000000004</v>
      </c>
      <c r="O7" s="2">
        <f t="shared" ref="O7:O34" si="5">M7/N7</f>
        <v>0.43202212429547499</v>
      </c>
      <c r="P7" s="1">
        <v>1.193792</v>
      </c>
      <c r="Q7" s="2">
        <f t="shared" ref="Q7:Q35" si="6">M7/P7</f>
        <v>30.879960663164098</v>
      </c>
      <c r="R7" s="1">
        <f t="shared" ref="R7:R35" si="7">P7+53</f>
        <v>54.193792000000002</v>
      </c>
      <c r="S7" s="2">
        <f t="shared" ref="S7:S35" si="8">M7/R7</f>
        <v>0.68023012672743</v>
      </c>
      <c r="T7" s="2">
        <f t="shared" ref="T7:T35" si="9">P7/N7</f>
        <v>1.3990371587837655E-2</v>
      </c>
    </row>
    <row r="8" spans="2:20" x14ac:dyDescent="0.15">
      <c r="B8" s="1" t="s">
        <v>11</v>
      </c>
      <c r="C8" s="1">
        <v>28</v>
      </c>
      <c r="D8" s="3" t="s">
        <v>12</v>
      </c>
      <c r="E8" s="1">
        <v>52.362400000000001</v>
      </c>
      <c r="F8" s="1">
        <v>73.861599999999996</v>
      </c>
      <c r="G8" s="2">
        <f t="shared" si="0"/>
        <v>0.70892588300280535</v>
      </c>
      <c r="H8" s="1">
        <v>4.2892000000000001</v>
      </c>
      <c r="I8" s="2">
        <f t="shared" si="1"/>
        <v>12.207964189126177</v>
      </c>
      <c r="J8" s="1">
        <f t="shared" si="2"/>
        <v>57.289200000000001</v>
      </c>
      <c r="K8" s="2">
        <f t="shared" si="3"/>
        <v>0.91400124281714534</v>
      </c>
      <c r="L8" s="2">
        <f>H8/F8</f>
        <v>5.8070770197233751E-2</v>
      </c>
      <c r="M8" s="1">
        <v>38.602291999999998</v>
      </c>
      <c r="N8" s="1">
        <v>88.579583</v>
      </c>
      <c r="O8" s="2">
        <f t="shared" si="5"/>
        <v>0.43579220733066698</v>
      </c>
      <c r="P8" s="1">
        <v>2.6051669999999998</v>
      </c>
      <c r="Q8" s="2">
        <f t="shared" si="6"/>
        <v>14.8175882774502</v>
      </c>
      <c r="R8" s="1">
        <f t="shared" si="7"/>
        <v>55.605167000000002</v>
      </c>
      <c r="S8" s="2">
        <f t="shared" si="8"/>
        <v>0.69422131220287497</v>
      </c>
      <c r="T8" s="2">
        <f t="shared" si="9"/>
        <v>2.9410468098500755E-2</v>
      </c>
    </row>
    <row r="9" spans="2:20" x14ac:dyDescent="0.15">
      <c r="B9" s="1" t="s">
        <v>13</v>
      </c>
      <c r="C9" s="1">
        <v>12</v>
      </c>
      <c r="D9" s="1" t="s">
        <v>14</v>
      </c>
      <c r="E9" s="1">
        <v>43.344700000000003</v>
      </c>
      <c r="F9" s="1">
        <v>71.129099999999994</v>
      </c>
      <c r="G9" s="2">
        <f t="shared" si="0"/>
        <v>0.60938068947870849</v>
      </c>
      <c r="H9" s="1">
        <v>2.4588999999999999</v>
      </c>
      <c r="I9" s="2">
        <f t="shared" si="1"/>
        <v>17.627679043474728</v>
      </c>
      <c r="J9" s="1">
        <f t="shared" si="2"/>
        <v>55.4589</v>
      </c>
      <c r="K9" s="2">
        <f t="shared" si="3"/>
        <v>0.78156436568341603</v>
      </c>
      <c r="L9" s="2">
        <f t="shared" si="4"/>
        <v>3.4569536237629886E-2</v>
      </c>
      <c r="M9" s="1">
        <v>28.952791000000001</v>
      </c>
      <c r="N9" s="1">
        <v>79.676709000000002</v>
      </c>
      <c r="O9" s="2">
        <f t="shared" si="5"/>
        <v>0.36337834937434499</v>
      </c>
      <c r="P9" s="1">
        <v>1.6421250000000001</v>
      </c>
      <c r="Q9" s="2">
        <f t="shared" si="6"/>
        <v>17.6312954251351</v>
      </c>
      <c r="R9" s="1">
        <f t="shared" si="7"/>
        <v>54.642125</v>
      </c>
      <c r="S9" s="2">
        <f t="shared" si="8"/>
        <v>0.52986209815229601</v>
      </c>
      <c r="T9" s="2">
        <f t="shared" si="9"/>
        <v>2.0609849736640103E-2</v>
      </c>
    </row>
    <row r="10" spans="2:20" x14ac:dyDescent="0.15">
      <c r="B10" s="1" t="s">
        <v>15</v>
      </c>
      <c r="C10" s="1">
        <v>25</v>
      </c>
      <c r="D10" s="1" t="s">
        <v>16</v>
      </c>
      <c r="E10" s="1">
        <v>42.195599999999999</v>
      </c>
      <c r="F10" s="1">
        <v>74.906300000000002</v>
      </c>
      <c r="G10" s="2">
        <f t="shared" si="0"/>
        <v>0.56331176416402895</v>
      </c>
      <c r="H10" s="1">
        <v>3.5562999999999998</v>
      </c>
      <c r="I10" s="2">
        <f t="shared" si="1"/>
        <v>11.865028259708124</v>
      </c>
      <c r="J10" s="1">
        <f t="shared" si="2"/>
        <v>56.5563</v>
      </c>
      <c r="K10" s="2">
        <f t="shared" si="3"/>
        <v>0.74608133841853164</v>
      </c>
      <c r="L10" s="2">
        <f>H10/F10</f>
        <v>4.7476647491599501E-2</v>
      </c>
      <c r="M10" s="1">
        <v>28.332125000000001</v>
      </c>
      <c r="N10" s="1">
        <v>89.596665999999999</v>
      </c>
      <c r="O10" s="2">
        <f t="shared" si="5"/>
        <v>0.31621851866675499</v>
      </c>
      <c r="P10" s="1">
        <v>2.125041</v>
      </c>
      <c r="Q10" s="2">
        <f t="shared" si="6"/>
        <v>13.3325074669148</v>
      </c>
      <c r="R10" s="1">
        <f t="shared" si="7"/>
        <v>55.125041000000003</v>
      </c>
      <c r="S10" s="2">
        <f t="shared" si="8"/>
        <v>0.51396106898133598</v>
      </c>
      <c r="T10" s="2">
        <f t="shared" si="9"/>
        <v>2.3717857983688813E-2</v>
      </c>
    </row>
    <row r="11" spans="2:20" x14ac:dyDescent="0.15">
      <c r="B11" s="1" t="s">
        <v>17</v>
      </c>
      <c r="C11" s="1">
        <v>26</v>
      </c>
      <c r="D11" s="1" t="s">
        <v>18</v>
      </c>
      <c r="E11" s="1">
        <v>47.985599999999998</v>
      </c>
      <c r="F11" s="1">
        <v>72.692700000000002</v>
      </c>
      <c r="G11" s="2">
        <f t="shared" si="0"/>
        <v>0.66011580254963698</v>
      </c>
      <c r="H11" s="1">
        <v>3.8489</v>
      </c>
      <c r="I11" s="2">
        <f t="shared" si="1"/>
        <v>12.467354309023357</v>
      </c>
      <c r="J11" s="1">
        <f t="shared" si="2"/>
        <v>56.8489</v>
      </c>
      <c r="K11" s="2">
        <f t="shared" si="3"/>
        <v>0.84409021106828797</v>
      </c>
      <c r="L11" s="2">
        <f t="shared" si="4"/>
        <v>5.2947544939175459E-2</v>
      </c>
      <c r="M11" s="1">
        <v>33.046750000000003</v>
      </c>
      <c r="N11" s="1">
        <v>86.248000000000005</v>
      </c>
      <c r="O11" s="2">
        <f t="shared" si="5"/>
        <v>0.383159609498191</v>
      </c>
      <c r="P11" s="1">
        <v>2.9449999999999998</v>
      </c>
      <c r="Q11" s="2">
        <f t="shared" si="6"/>
        <v>11.2213073005093</v>
      </c>
      <c r="R11" s="1">
        <f t="shared" si="7"/>
        <v>55.945</v>
      </c>
      <c r="S11" s="2">
        <f t="shared" si="8"/>
        <v>0.59070068817588695</v>
      </c>
      <c r="T11" s="2">
        <f t="shared" si="9"/>
        <v>3.414571932102773E-2</v>
      </c>
    </row>
    <row r="12" spans="2:20" x14ac:dyDescent="0.15">
      <c r="B12" s="1" t="s">
        <v>19</v>
      </c>
      <c r="C12" s="1">
        <v>19</v>
      </c>
      <c r="D12" s="1" t="s">
        <v>20</v>
      </c>
      <c r="E12" s="1">
        <v>56.560600000000001</v>
      </c>
      <c r="F12" s="1">
        <v>70.682699999999997</v>
      </c>
      <c r="G12" s="2">
        <f t="shared" si="0"/>
        <v>0.80020429327119658</v>
      </c>
      <c r="H12" s="1">
        <v>4.0199999999999996</v>
      </c>
      <c r="I12" s="2">
        <f t="shared" si="1"/>
        <v>14.069800995024877</v>
      </c>
      <c r="J12" s="1">
        <f t="shared" si="2"/>
        <v>57.019999999999996</v>
      </c>
      <c r="K12" s="2">
        <f t="shared" si="3"/>
        <v>0.99194317783233965</v>
      </c>
      <c r="L12" s="2">
        <f t="shared" si="4"/>
        <v>5.6873888518689859E-2</v>
      </c>
      <c r="M12" s="1">
        <v>45.552042</v>
      </c>
      <c r="N12" s="1">
        <v>83.810083000000006</v>
      </c>
      <c r="O12" s="2">
        <f t="shared" si="5"/>
        <v>0.54351505653562004</v>
      </c>
      <c r="P12" s="1">
        <v>2.4624579999999998</v>
      </c>
      <c r="Q12" s="2">
        <f t="shared" si="6"/>
        <v>18.4986066767433</v>
      </c>
      <c r="R12" s="1">
        <f t="shared" si="7"/>
        <v>55.462457999999998</v>
      </c>
      <c r="S12" s="2">
        <f t="shared" si="8"/>
        <v>0.82131307631551398</v>
      </c>
      <c r="T12" s="2">
        <f t="shared" si="9"/>
        <v>2.9381405098954497E-2</v>
      </c>
    </row>
    <row r="13" spans="2:20" x14ac:dyDescent="0.15">
      <c r="B13" s="1" t="s">
        <v>21</v>
      </c>
      <c r="C13" s="1">
        <v>16</v>
      </c>
      <c r="D13" s="1" t="s">
        <v>22</v>
      </c>
      <c r="E13" s="1">
        <v>34.183500000000002</v>
      </c>
      <c r="F13" s="1">
        <v>70.585999999999999</v>
      </c>
      <c r="G13" s="2">
        <f t="shared" si="0"/>
        <v>0.48428158558354351</v>
      </c>
      <c r="H13" s="1">
        <v>2.5865999999999998</v>
      </c>
      <c r="I13" s="2">
        <f t="shared" si="1"/>
        <v>13.215611227093484</v>
      </c>
      <c r="J13" s="1">
        <f t="shared" si="2"/>
        <v>55.586599999999997</v>
      </c>
      <c r="K13" s="2">
        <f t="shared" si="3"/>
        <v>0.61495936070923574</v>
      </c>
      <c r="L13" s="2">
        <f t="shared" si="4"/>
        <v>3.6644660414246452E-2</v>
      </c>
      <c r="M13" s="1">
        <v>19.089459000000002</v>
      </c>
      <c r="N13" s="1">
        <v>81.966875000000002</v>
      </c>
      <c r="O13" s="2">
        <f t="shared" si="5"/>
        <v>0.23289236048098699</v>
      </c>
      <c r="P13" s="1">
        <v>1.440625</v>
      </c>
      <c r="Q13" s="2">
        <f t="shared" si="6"/>
        <v>13.250817527115</v>
      </c>
      <c r="R13" s="1">
        <f t="shared" si="7"/>
        <v>54.440624999999997</v>
      </c>
      <c r="S13" s="2">
        <f t="shared" si="8"/>
        <v>0.35064731530910997</v>
      </c>
      <c r="T13" s="2">
        <f t="shared" si="9"/>
        <v>1.7575697499752185E-2</v>
      </c>
    </row>
    <row r="14" spans="2:20" x14ac:dyDescent="0.15">
      <c r="B14" s="1" t="s">
        <v>23</v>
      </c>
      <c r="C14" s="1">
        <v>27</v>
      </c>
      <c r="D14" s="1" t="s">
        <v>24</v>
      </c>
      <c r="E14" s="1">
        <v>40.879600000000003</v>
      </c>
      <c r="F14" s="1">
        <v>74.560599999999994</v>
      </c>
      <c r="G14" s="2">
        <f t="shared" si="0"/>
        <v>0.54827348492367289</v>
      </c>
      <c r="H14" s="1">
        <v>3.1337999999999999</v>
      </c>
      <c r="I14" s="2">
        <f t="shared" si="1"/>
        <v>13.04473801774204</v>
      </c>
      <c r="J14" s="1">
        <f t="shared" si="2"/>
        <v>56.133800000000001</v>
      </c>
      <c r="K14" s="2">
        <f t="shared" si="3"/>
        <v>0.72825285300478504</v>
      </c>
      <c r="L14" s="2">
        <f t="shared" si="4"/>
        <v>4.2030241172951933E-2</v>
      </c>
      <c r="M14" s="1">
        <v>27.140666</v>
      </c>
      <c r="N14" s="1">
        <v>86.392083</v>
      </c>
      <c r="O14" s="2">
        <f t="shared" si="5"/>
        <v>0.31415686550815097</v>
      </c>
      <c r="P14" s="1">
        <v>1.975833</v>
      </c>
      <c r="Q14" s="2">
        <f t="shared" si="6"/>
        <v>13.736315771626399</v>
      </c>
      <c r="R14" s="1">
        <f t="shared" si="7"/>
        <v>54.975833000000002</v>
      </c>
      <c r="S14" s="2">
        <f t="shared" si="8"/>
        <v>0.49368357911011601</v>
      </c>
      <c r="T14" s="2">
        <f t="shared" si="9"/>
        <v>2.2870533171424977E-2</v>
      </c>
    </row>
    <row r="15" spans="2:20" x14ac:dyDescent="0.15">
      <c r="B15" s="1" t="s">
        <v>25</v>
      </c>
      <c r="C15" s="1">
        <v>12</v>
      </c>
      <c r="D15" s="1" t="s">
        <v>26</v>
      </c>
      <c r="E15" s="1">
        <v>18.436599999999999</v>
      </c>
      <c r="F15" s="1">
        <v>67.525700000000001</v>
      </c>
      <c r="G15" s="2">
        <f t="shared" si="0"/>
        <v>0.27303086084261247</v>
      </c>
      <c r="H15" s="1">
        <v>2.0186000000000002</v>
      </c>
      <c r="I15" s="2">
        <f t="shared" si="1"/>
        <v>9.1333597542851468</v>
      </c>
      <c r="J15" s="1">
        <f t="shared" si="2"/>
        <v>55.018599999999999</v>
      </c>
      <c r="K15" s="2">
        <f t="shared" si="3"/>
        <v>0.33509758518028449</v>
      </c>
      <c r="L15" s="2">
        <f t="shared" si="4"/>
        <v>2.9893803396336509E-2</v>
      </c>
      <c r="M15" s="1">
        <v>14.431875</v>
      </c>
      <c r="N15" s="1">
        <v>84.555915999999996</v>
      </c>
      <c r="O15" s="2">
        <f t="shared" si="5"/>
        <v>0.17067847742315301</v>
      </c>
      <c r="P15" s="1">
        <f>0.001*909.958</f>
        <v>0.90995800000000004</v>
      </c>
      <c r="Q15" s="2">
        <f t="shared" si="6"/>
        <v>15.8599352937169</v>
      </c>
      <c r="R15" s="1">
        <f t="shared" si="7"/>
        <v>53.909958000000003</v>
      </c>
      <c r="S15" s="2">
        <f t="shared" si="8"/>
        <v>0.26770332486625198</v>
      </c>
      <c r="T15" s="2">
        <f t="shared" si="9"/>
        <v>1.0761612469552102E-2</v>
      </c>
    </row>
    <row r="16" spans="2:20" x14ac:dyDescent="0.15">
      <c r="B16" s="1" t="s">
        <v>27</v>
      </c>
      <c r="C16" s="1">
        <v>51</v>
      </c>
      <c r="D16" s="1" t="s">
        <v>28</v>
      </c>
      <c r="E16" s="1">
        <v>57.097000000000001</v>
      </c>
      <c r="F16" s="1">
        <v>85.431799999999996</v>
      </c>
      <c r="G16" s="2">
        <f t="shared" si="0"/>
        <v>0.6683342736545409</v>
      </c>
      <c r="H16" s="1">
        <v>4.4424999999999999</v>
      </c>
      <c r="I16" s="2">
        <f t="shared" si="1"/>
        <v>12.852447945976365</v>
      </c>
      <c r="J16" s="1">
        <f t="shared" si="2"/>
        <v>57.442500000000003</v>
      </c>
      <c r="K16" s="2">
        <f t="shared" si="3"/>
        <v>0.99398528963746358</v>
      </c>
      <c r="L16" s="2">
        <f t="shared" si="4"/>
        <v>5.2000543123286648E-2</v>
      </c>
      <c r="M16" s="1">
        <v>42.190416999999997</v>
      </c>
      <c r="N16" s="1">
        <v>89.490499999999997</v>
      </c>
      <c r="O16" s="2">
        <f t="shared" si="5"/>
        <v>0.471451349584593</v>
      </c>
      <c r="P16" s="1">
        <v>3.6126659999999999</v>
      </c>
      <c r="Q16" s="2">
        <f t="shared" si="6"/>
        <v>11.6784715221391</v>
      </c>
      <c r="R16" s="1">
        <f t="shared" si="7"/>
        <v>56.612665999999997</v>
      </c>
      <c r="S16" s="2">
        <f t="shared" si="8"/>
        <v>0.74524695586673095</v>
      </c>
      <c r="T16" s="2">
        <f t="shared" si="9"/>
        <v>4.0369268246350169E-2</v>
      </c>
    </row>
    <row r="17" spans="2:20" x14ac:dyDescent="0.15">
      <c r="B17" s="1" t="s">
        <v>29</v>
      </c>
      <c r="C17" s="1">
        <v>98</v>
      </c>
      <c r="D17" s="1" t="s">
        <v>28</v>
      </c>
      <c r="E17" s="1">
        <v>266.95870000000002</v>
      </c>
      <c r="F17" s="1">
        <v>119.40770000000001</v>
      </c>
      <c r="G17" s="2">
        <f t="shared" si="0"/>
        <v>2.2356908306583243</v>
      </c>
      <c r="H17" s="1">
        <v>22.0962</v>
      </c>
      <c r="I17" s="2">
        <f t="shared" si="1"/>
        <v>12.081656574433614</v>
      </c>
      <c r="J17" s="1">
        <f t="shared" si="2"/>
        <v>75.096199999999996</v>
      </c>
      <c r="K17" s="2">
        <f t="shared" si="3"/>
        <v>3.554889594946216</v>
      </c>
      <c r="L17" s="2">
        <f t="shared" si="4"/>
        <v>0.18504836790257242</v>
      </c>
      <c r="M17" s="1">
        <v>249.53354100000001</v>
      </c>
      <c r="N17" s="1">
        <v>118.10158300000001</v>
      </c>
      <c r="O17" s="2">
        <f t="shared" si="5"/>
        <v>2.1128721111214901</v>
      </c>
      <c r="P17" s="1">
        <v>14.525458</v>
      </c>
      <c r="Q17" s="2">
        <f t="shared" si="6"/>
        <v>17.179048054801399</v>
      </c>
      <c r="R17" s="1">
        <f t="shared" si="7"/>
        <v>67.525458</v>
      </c>
      <c r="S17" s="2">
        <f t="shared" si="8"/>
        <v>3.6953994595638302</v>
      </c>
      <c r="T17" s="2">
        <f t="shared" si="9"/>
        <v>0.12299122188734761</v>
      </c>
    </row>
    <row r="18" spans="2:20" x14ac:dyDescent="0.15">
      <c r="B18" s="1" t="s">
        <v>30</v>
      </c>
      <c r="C18" s="1">
        <v>56</v>
      </c>
      <c r="D18" s="1" t="s">
        <v>31</v>
      </c>
      <c r="E18" s="1">
        <v>74.739599999999996</v>
      </c>
      <c r="F18" s="1">
        <v>90.524000000000001</v>
      </c>
      <c r="G18" s="2">
        <f t="shared" si="0"/>
        <v>0.82563298130882412</v>
      </c>
      <c r="H18" s="1">
        <v>6.2617000000000003</v>
      </c>
      <c r="I18" s="2">
        <f t="shared" si="1"/>
        <v>11.935991823306768</v>
      </c>
      <c r="J18" s="1">
        <f t="shared" si="2"/>
        <v>59.261699999999998</v>
      </c>
      <c r="K18" s="2">
        <f t="shared" si="3"/>
        <v>1.2611788051979609</v>
      </c>
      <c r="L18" s="2">
        <f t="shared" si="4"/>
        <v>6.9171711369360608E-2</v>
      </c>
      <c r="M18" s="1">
        <v>59.899749999999997</v>
      </c>
      <c r="N18" s="1">
        <v>96.284000000000006</v>
      </c>
      <c r="O18" s="2">
        <f t="shared" si="5"/>
        <v>0.62211530472352605</v>
      </c>
      <c r="P18" s="1">
        <v>4.2950840000000001</v>
      </c>
      <c r="Q18" s="2">
        <f t="shared" si="6"/>
        <v>13.946118399547</v>
      </c>
      <c r="R18" s="1">
        <f t="shared" si="7"/>
        <v>57.295084000000003</v>
      </c>
      <c r="S18" s="2">
        <f t="shared" si="8"/>
        <v>1.04546054946005</v>
      </c>
      <c r="T18" s="2">
        <f t="shared" si="9"/>
        <v>4.4608491545843544E-2</v>
      </c>
    </row>
    <row r="19" spans="2:20" x14ac:dyDescent="0.15">
      <c r="B19" s="1" t="s">
        <v>32</v>
      </c>
      <c r="C19" s="1">
        <v>58</v>
      </c>
      <c r="D19" s="1" t="s">
        <v>33</v>
      </c>
      <c r="E19" s="1">
        <v>98.320999999999998</v>
      </c>
      <c r="F19" s="1">
        <v>91.2958</v>
      </c>
      <c r="G19" s="2">
        <f t="shared" si="0"/>
        <v>1.0769498706402705</v>
      </c>
      <c r="H19" s="1">
        <v>8.3017000000000003</v>
      </c>
      <c r="I19" s="2">
        <f t="shared" si="1"/>
        <v>11.843477841887806</v>
      </c>
      <c r="J19" s="1">
        <f t="shared" si="2"/>
        <v>61.301699999999997</v>
      </c>
      <c r="K19" s="2">
        <f t="shared" si="3"/>
        <v>1.6038870047649576</v>
      </c>
      <c r="L19" s="2">
        <f t="shared" si="4"/>
        <v>9.0931893909686978E-2</v>
      </c>
      <c r="M19" s="1">
        <v>82.322500000000005</v>
      </c>
      <c r="N19" s="1">
        <v>97.969250000000002</v>
      </c>
      <c r="O19" s="2">
        <f t="shared" si="5"/>
        <v>0.84028917236786005</v>
      </c>
      <c r="P19" s="1">
        <v>5.775042</v>
      </c>
      <c r="Q19" s="2">
        <f t="shared" si="6"/>
        <v>14.2548746831625</v>
      </c>
      <c r="R19" s="1">
        <f t="shared" si="7"/>
        <v>58.775041999999999</v>
      </c>
      <c r="S19" s="2">
        <f t="shared" si="8"/>
        <v>1.40063702549119</v>
      </c>
      <c r="T19" s="2">
        <f t="shared" si="9"/>
        <v>5.8947496280720733E-2</v>
      </c>
    </row>
    <row r="20" spans="2:20" x14ac:dyDescent="0.15">
      <c r="B20" s="1" t="s">
        <v>34</v>
      </c>
      <c r="C20" s="1">
        <v>52</v>
      </c>
      <c r="D20" s="1" t="s">
        <v>35</v>
      </c>
      <c r="E20" s="1">
        <v>188.42179999999999</v>
      </c>
      <c r="F20" s="1">
        <v>86.450400000000002</v>
      </c>
      <c r="G20" s="2">
        <f t="shared" si="0"/>
        <v>2.1795364740938155</v>
      </c>
      <c r="H20" s="1">
        <v>11.034800000000001</v>
      </c>
      <c r="I20" s="2">
        <f t="shared" si="1"/>
        <v>17.075234712002029</v>
      </c>
      <c r="J20" s="1">
        <f t="shared" si="2"/>
        <v>64.034800000000004</v>
      </c>
      <c r="K20" s="2">
        <f t="shared" si="3"/>
        <v>2.942490645711394</v>
      </c>
      <c r="L20" s="2">
        <f t="shared" si="4"/>
        <v>0.12764313409770228</v>
      </c>
      <c r="M20" s="1">
        <v>164.143</v>
      </c>
      <c r="N20" s="1">
        <v>98.485249999999994</v>
      </c>
      <c r="O20" s="2">
        <f t="shared" si="5"/>
        <v>1.66667597432103</v>
      </c>
      <c r="P20" s="1">
        <v>7.6037080000000001</v>
      </c>
      <c r="Q20" s="2">
        <f t="shared" si="6"/>
        <v>21.587230861574401</v>
      </c>
      <c r="R20" s="1">
        <f t="shared" si="7"/>
        <v>60.603707999999997</v>
      </c>
      <c r="S20" s="2">
        <f t="shared" si="8"/>
        <v>2.7084646371802901</v>
      </c>
      <c r="T20" s="2">
        <f t="shared" si="9"/>
        <v>7.7206566465536725E-2</v>
      </c>
    </row>
    <row r="21" spans="2:20" x14ac:dyDescent="0.15">
      <c r="B21" s="1" t="s">
        <v>36</v>
      </c>
      <c r="C21" s="1">
        <v>79</v>
      </c>
      <c r="D21" s="1" t="s">
        <v>28</v>
      </c>
      <c r="E21" s="1">
        <v>88.171499999999995</v>
      </c>
      <c r="F21" s="1">
        <v>90.468900000000005</v>
      </c>
      <c r="G21" s="2">
        <f t="shared" si="0"/>
        <v>0.9746056379595639</v>
      </c>
      <c r="H21" s="1">
        <v>7.3257000000000003</v>
      </c>
      <c r="I21" s="2">
        <f t="shared" si="1"/>
        <v>12.035914656619845</v>
      </c>
      <c r="J21" s="1">
        <f t="shared" si="2"/>
        <v>60.325699999999998</v>
      </c>
      <c r="K21" s="2">
        <f t="shared" si="3"/>
        <v>1.4615909968719798</v>
      </c>
      <c r="L21" s="2">
        <f t="shared" si="4"/>
        <v>8.0974788021076854E-2</v>
      </c>
      <c r="M21" s="1">
        <v>77.790499999999994</v>
      </c>
      <c r="N21" s="1">
        <v>95.938292000000004</v>
      </c>
      <c r="O21" s="2">
        <f t="shared" si="5"/>
        <v>0.81083890882693599</v>
      </c>
      <c r="P21" s="1">
        <v>4.7642499999999997</v>
      </c>
      <c r="Q21" s="2">
        <f t="shared" si="6"/>
        <v>16.327963477987101</v>
      </c>
      <c r="R21" s="1">
        <f t="shared" si="7"/>
        <v>57.764249999999997</v>
      </c>
      <c r="S21" s="2">
        <f t="shared" si="8"/>
        <v>1.3466893450533901</v>
      </c>
      <c r="T21" s="2">
        <f t="shared" si="9"/>
        <v>4.9659524895440073E-2</v>
      </c>
    </row>
    <row r="22" spans="2:20" x14ac:dyDescent="0.15">
      <c r="B22" s="1" t="s">
        <v>37</v>
      </c>
      <c r="C22" s="1">
        <v>141</v>
      </c>
      <c r="D22" s="1" t="s">
        <v>28</v>
      </c>
      <c r="E22" s="1">
        <v>93.842200000000005</v>
      </c>
      <c r="F22" s="1">
        <v>97.745999999999995</v>
      </c>
      <c r="G22" s="2">
        <f t="shared" si="0"/>
        <v>0.96006179280993609</v>
      </c>
      <c r="H22" s="1">
        <v>8.9070999999999998</v>
      </c>
      <c r="I22" s="2">
        <f t="shared" si="1"/>
        <v>10.535662561327481</v>
      </c>
      <c r="J22" s="1">
        <f t="shared" si="2"/>
        <v>61.9071</v>
      </c>
      <c r="K22" s="2">
        <f t="shared" si="3"/>
        <v>1.5158552088532657</v>
      </c>
      <c r="L22" s="2">
        <f t="shared" si="4"/>
        <v>9.1124956519959902E-2</v>
      </c>
      <c r="M22" s="1">
        <v>78.622332999999998</v>
      </c>
      <c r="N22" s="1">
        <v>100.78525</v>
      </c>
      <c r="O22" s="2">
        <f t="shared" si="5"/>
        <v>0.78009761349006901</v>
      </c>
      <c r="P22" s="1">
        <v>6.1334999999999997</v>
      </c>
      <c r="Q22" s="2">
        <f t="shared" si="6"/>
        <v>12.8185103122198</v>
      </c>
      <c r="R22" s="1">
        <f t="shared" si="7"/>
        <v>59.133499999999998</v>
      </c>
      <c r="S22" s="2">
        <f t="shared" si="8"/>
        <v>1.3295734735809699</v>
      </c>
      <c r="T22" s="2">
        <f t="shared" si="9"/>
        <v>6.085711946936679E-2</v>
      </c>
    </row>
    <row r="23" spans="2:20" x14ac:dyDescent="0.15">
      <c r="B23" s="1" t="s">
        <v>38</v>
      </c>
      <c r="C23" s="1">
        <v>142</v>
      </c>
      <c r="D23" s="1" t="s">
        <v>28</v>
      </c>
      <c r="E23" s="1">
        <v>90.811099999999996</v>
      </c>
      <c r="F23" s="1">
        <v>105.7627</v>
      </c>
      <c r="G23" s="2">
        <f t="shared" si="0"/>
        <v>0.85863068926946839</v>
      </c>
      <c r="H23" s="1">
        <v>10.554600000000001</v>
      </c>
      <c r="I23" s="2">
        <f t="shared" si="1"/>
        <v>8.6039357247077088</v>
      </c>
      <c r="J23" s="1">
        <f t="shared" si="2"/>
        <v>63.554600000000001</v>
      </c>
      <c r="K23" s="2">
        <f t="shared" si="3"/>
        <v>1.4288674619933097</v>
      </c>
      <c r="L23" s="2">
        <f t="shared" si="4"/>
        <v>9.9795107348810128E-2</v>
      </c>
      <c r="M23" s="1">
        <v>88.489917000000005</v>
      </c>
      <c r="N23" s="1">
        <v>102.24612500000001</v>
      </c>
      <c r="O23" s="2">
        <f t="shared" si="5"/>
        <v>0.86545985972573503</v>
      </c>
      <c r="P23" s="1">
        <v>7.0202090000000004</v>
      </c>
      <c r="Q23" s="2">
        <f t="shared" si="6"/>
        <v>12.6050260042116</v>
      </c>
      <c r="R23" s="1">
        <f t="shared" si="7"/>
        <v>60.020209000000001</v>
      </c>
      <c r="S23" s="2">
        <f t="shared" si="8"/>
        <v>1.47433536927537</v>
      </c>
      <c r="T23" s="2">
        <f t="shared" si="9"/>
        <v>6.8659902759151015E-2</v>
      </c>
    </row>
    <row r="24" spans="2:20" x14ac:dyDescent="0.15">
      <c r="B24" s="1" t="s">
        <v>39</v>
      </c>
      <c r="C24" s="1">
        <v>153</v>
      </c>
      <c r="D24" s="1" t="s">
        <v>28</v>
      </c>
      <c r="E24" s="1">
        <v>137.24860000000001</v>
      </c>
      <c r="F24" s="1">
        <v>92.495599999999996</v>
      </c>
      <c r="G24" s="2">
        <f t="shared" si="0"/>
        <v>1.4838392312715418</v>
      </c>
      <c r="H24" s="1">
        <v>12.2418</v>
      </c>
      <c r="I24" s="2">
        <f t="shared" si="1"/>
        <v>11.211472169125457</v>
      </c>
      <c r="J24" s="1">
        <f t="shared" si="2"/>
        <v>65.241799999999998</v>
      </c>
      <c r="K24" s="2">
        <f t="shared" si="3"/>
        <v>2.1036911918432661</v>
      </c>
      <c r="L24" s="2">
        <f t="shared" si="4"/>
        <v>0.13235007935512608</v>
      </c>
      <c r="M24" s="1">
        <v>119.66695900000001</v>
      </c>
      <c r="N24" s="1">
        <v>106.65566699999999</v>
      </c>
      <c r="O24" s="2">
        <f t="shared" si="5"/>
        <v>1.12199344269255</v>
      </c>
      <c r="P24" s="1">
        <v>8.6839589999999998</v>
      </c>
      <c r="Q24" s="2">
        <f t="shared" si="6"/>
        <v>13.7802307680172</v>
      </c>
      <c r="R24" s="1">
        <f t="shared" si="7"/>
        <v>61.683959000000002</v>
      </c>
      <c r="S24" s="2">
        <f t="shared" si="8"/>
        <v>1.9400012732645799</v>
      </c>
      <c r="T24" s="2">
        <f t="shared" si="9"/>
        <v>8.1420511860846548E-2</v>
      </c>
    </row>
    <row r="25" spans="2:20" x14ac:dyDescent="0.15">
      <c r="B25" s="1" t="s">
        <v>40</v>
      </c>
      <c r="C25" s="1">
        <v>94</v>
      </c>
      <c r="D25" s="1" t="s">
        <v>28</v>
      </c>
      <c r="E25" s="1">
        <v>137.88319999999999</v>
      </c>
      <c r="F25" s="1">
        <v>93.995999999999995</v>
      </c>
      <c r="G25" s="2">
        <f t="shared" si="0"/>
        <v>1.4669049746797735</v>
      </c>
      <c r="H25" s="1">
        <v>13.6389</v>
      </c>
      <c r="I25" s="2">
        <f t="shared" si="1"/>
        <v>10.109554289568806</v>
      </c>
      <c r="J25" s="1">
        <f t="shared" si="2"/>
        <v>66.638900000000007</v>
      </c>
      <c r="K25" s="2">
        <f t="shared" si="3"/>
        <v>2.0691097842251294</v>
      </c>
      <c r="L25" s="2">
        <f t="shared" si="4"/>
        <v>0.14510085535554704</v>
      </c>
      <c r="M25" s="1">
        <v>123.389833</v>
      </c>
      <c r="N25" s="1">
        <v>106.755917</v>
      </c>
      <c r="O25" s="2">
        <f t="shared" si="5"/>
        <v>1.1558125906969601</v>
      </c>
      <c r="P25" s="1">
        <v>8.9533749999999994</v>
      </c>
      <c r="Q25" s="2">
        <f t="shared" si="6"/>
        <v>13.7813766317171</v>
      </c>
      <c r="R25" s="1">
        <f t="shared" si="7"/>
        <v>61.953375000000001</v>
      </c>
      <c r="S25" s="2">
        <f t="shared" si="8"/>
        <v>1.99165635447625</v>
      </c>
      <c r="T25" s="2">
        <f t="shared" si="9"/>
        <v>8.3867716671854359E-2</v>
      </c>
    </row>
    <row r="26" spans="2:20" x14ac:dyDescent="0.15">
      <c r="B26" s="1" t="s">
        <v>41</v>
      </c>
      <c r="C26" s="1">
        <v>207</v>
      </c>
      <c r="E26" s="1">
        <v>225.66640000000001</v>
      </c>
      <c r="F26" s="1">
        <v>119.40049999999999</v>
      </c>
      <c r="G26" s="2">
        <f t="shared" si="0"/>
        <v>1.8899954355300022</v>
      </c>
      <c r="H26" s="1">
        <v>23.058800000000002</v>
      </c>
      <c r="I26" s="2">
        <f t="shared" si="1"/>
        <v>9.7865630475133134</v>
      </c>
      <c r="J26" s="1">
        <f t="shared" si="2"/>
        <v>76.058800000000005</v>
      </c>
      <c r="K26" s="2">
        <f t="shared" si="3"/>
        <v>2.9669992163957359</v>
      </c>
      <c r="L26" s="2">
        <f t="shared" si="4"/>
        <v>0.19312146934058066</v>
      </c>
      <c r="M26" s="1">
        <v>210.44649999999999</v>
      </c>
      <c r="N26" s="1">
        <v>128.24016700000001</v>
      </c>
      <c r="O26" s="2">
        <f t="shared" si="5"/>
        <v>1.6410342010861501</v>
      </c>
      <c r="P26" s="1">
        <v>17.348167</v>
      </c>
      <c r="Q26" s="2">
        <f t="shared" si="6"/>
        <v>12.130762863880699</v>
      </c>
      <c r="R26" s="1">
        <f t="shared" si="7"/>
        <v>70.348167000000004</v>
      </c>
      <c r="S26" s="2">
        <f t="shared" si="8"/>
        <v>2.9914994089327198</v>
      </c>
      <c r="T26" s="2">
        <f t="shared" si="9"/>
        <v>0.13527873057121018</v>
      </c>
    </row>
    <row r="27" spans="2:20" x14ac:dyDescent="0.15">
      <c r="B27" s="1" t="s">
        <v>42</v>
      </c>
      <c r="C27" s="1">
        <v>389</v>
      </c>
      <c r="E27" s="1">
        <v>406.0213</v>
      </c>
      <c r="F27" s="1">
        <v>183.51159999999999</v>
      </c>
      <c r="G27" s="2">
        <f t="shared" si="0"/>
        <v>2.2125102718302276</v>
      </c>
      <c r="H27" s="1">
        <v>46.264400000000002</v>
      </c>
      <c r="I27" s="2">
        <f t="shared" si="1"/>
        <v>8.7761064663110293</v>
      </c>
      <c r="J27" s="1">
        <f t="shared" si="2"/>
        <v>99.264399999999995</v>
      </c>
      <c r="K27" s="2">
        <f t="shared" si="3"/>
        <v>4.0903012560394263</v>
      </c>
      <c r="L27" s="2">
        <f t="shared" si="4"/>
        <v>0.25210613389017372</v>
      </c>
      <c r="M27" s="1">
        <v>395.904875</v>
      </c>
      <c r="N27" s="1">
        <v>180.552334</v>
      </c>
      <c r="O27" s="2">
        <f t="shared" si="5"/>
        <v>2.1927430470104001</v>
      </c>
      <c r="P27" s="1">
        <v>35.126041999999998</v>
      </c>
      <c r="Q27" s="2">
        <f t="shared" si="6"/>
        <v>11.270978808258601</v>
      </c>
      <c r="R27" s="1">
        <f t="shared" si="7"/>
        <v>88.126041999999998</v>
      </c>
      <c r="S27" s="2">
        <f t="shared" si="8"/>
        <v>4.4924844690063397</v>
      </c>
      <c r="T27" s="2">
        <f t="shared" si="9"/>
        <v>0.19454770382530751</v>
      </c>
    </row>
    <row r="28" spans="2:20" x14ac:dyDescent="0.15">
      <c r="B28" s="1" t="s">
        <v>43</v>
      </c>
      <c r="C28" s="1">
        <v>550</v>
      </c>
      <c r="E28" s="1">
        <v>568.07169999999996</v>
      </c>
      <c r="F28" s="1">
        <v>230.49889999999999</v>
      </c>
      <c r="G28" s="2">
        <f t="shared" si="0"/>
        <v>2.4645310671764595</v>
      </c>
      <c r="H28" s="1">
        <v>69.478399999999993</v>
      </c>
      <c r="I28" s="2">
        <f t="shared" si="1"/>
        <v>8.1762346283161396</v>
      </c>
      <c r="J28" s="1">
        <f t="shared" si="2"/>
        <v>122.47839999999999</v>
      </c>
      <c r="K28" s="2">
        <f t="shared" si="3"/>
        <v>4.6381378267514926</v>
      </c>
      <c r="L28" s="2">
        <f t="shared" si="4"/>
        <v>0.30142616732661193</v>
      </c>
      <c r="M28" s="1">
        <v>552.48087499999997</v>
      </c>
      <c r="N28" s="1">
        <v>223.47770800000001</v>
      </c>
      <c r="O28" s="2">
        <f t="shared" si="5"/>
        <v>2.4721968018394</v>
      </c>
      <c r="P28" s="1">
        <v>53.671083000000003</v>
      </c>
      <c r="Q28" s="2">
        <f t="shared" si="6"/>
        <v>10.293827590548201</v>
      </c>
      <c r="R28" s="1">
        <f t="shared" si="7"/>
        <v>106.671083</v>
      </c>
      <c r="S28" s="2">
        <f t="shared" si="8"/>
        <v>5.1792937641778698</v>
      </c>
      <c r="T28" s="2">
        <f t="shared" si="9"/>
        <v>0.2401630278040976</v>
      </c>
    </row>
    <row r="29" spans="2:20" x14ac:dyDescent="0.15">
      <c r="B29" s="1" t="s">
        <v>44</v>
      </c>
      <c r="C29" s="1">
        <v>1096</v>
      </c>
      <c r="E29" s="1">
        <f>1000*1.146914</f>
        <v>1146.914</v>
      </c>
      <c r="F29" s="1">
        <v>419.44670000000002</v>
      </c>
      <c r="G29" s="2">
        <f t="shared" si="0"/>
        <v>2.7343497993904826</v>
      </c>
      <c r="H29" s="1">
        <v>170.62549999999999</v>
      </c>
      <c r="I29" s="2">
        <f t="shared" si="1"/>
        <v>6.7218205953975234</v>
      </c>
      <c r="J29" s="1">
        <f t="shared" si="2"/>
        <v>223.62549999999999</v>
      </c>
      <c r="K29" s="2">
        <f t="shared" si="3"/>
        <v>5.1287263751226941</v>
      </c>
      <c r="L29" s="2">
        <f t="shared" si="4"/>
        <v>0.40678708403236924</v>
      </c>
      <c r="M29" s="1">
        <f>1000*1.118762709</f>
        <v>1118.7627090000001</v>
      </c>
      <c r="N29" s="1">
        <v>393.29237499999999</v>
      </c>
      <c r="O29" s="2">
        <f t="shared" si="5"/>
        <v>2.8446081849412899</v>
      </c>
      <c r="P29" s="1">
        <v>132.36670799999999</v>
      </c>
      <c r="Q29" s="2">
        <f t="shared" si="6"/>
        <v>8.4519946586569201</v>
      </c>
      <c r="R29" s="1">
        <f t="shared" si="7"/>
        <v>185.36670799999999</v>
      </c>
      <c r="S29" s="2">
        <f t="shared" si="8"/>
        <v>6.0354025869629204</v>
      </c>
      <c r="T29" s="2">
        <f t="shared" si="9"/>
        <v>0.33656057532262096</v>
      </c>
    </row>
    <row r="30" spans="2:20" x14ac:dyDescent="0.15">
      <c r="B30" s="1" t="s">
        <v>45</v>
      </c>
      <c r="C30" s="1">
        <v>1645</v>
      </c>
      <c r="E30" s="1">
        <f>1000*2.0534615</f>
        <v>2053.4614999999999</v>
      </c>
      <c r="F30" s="1">
        <v>803.64790000000005</v>
      </c>
      <c r="G30" s="2">
        <f t="shared" si="0"/>
        <v>2.5551755936897238</v>
      </c>
      <c r="H30" s="1">
        <v>400.91460000000001</v>
      </c>
      <c r="I30" s="2">
        <f t="shared" si="1"/>
        <v>5.1219424286369213</v>
      </c>
      <c r="J30" s="1">
        <f t="shared" si="2"/>
        <v>453.91460000000001</v>
      </c>
      <c r="K30" s="2">
        <f t="shared" si="3"/>
        <v>4.5238939218963212</v>
      </c>
      <c r="L30" s="2">
        <f t="shared" si="4"/>
        <v>0.49886847212566593</v>
      </c>
      <c r="M30" s="1">
        <f>1000*2.035345458</f>
        <v>2035.345458</v>
      </c>
      <c r="N30" s="1">
        <v>724.84745899999996</v>
      </c>
      <c r="O30" s="2">
        <f t="shared" si="5"/>
        <v>2.8079638449832802</v>
      </c>
      <c r="P30" s="1">
        <v>321.78562499999998</v>
      </c>
      <c r="Q30" s="2">
        <f t="shared" si="6"/>
        <v>6.3251596711319804</v>
      </c>
      <c r="R30" s="1">
        <f t="shared" si="7"/>
        <v>374.78562499999998</v>
      </c>
      <c r="S30" s="2">
        <f t="shared" si="8"/>
        <v>5.43069243384135</v>
      </c>
      <c r="T30" s="2">
        <f t="shared" si="9"/>
        <v>0.4439356460515646</v>
      </c>
    </row>
    <row r="31" spans="2:20" x14ac:dyDescent="0.15">
      <c r="B31" s="1" t="s">
        <v>46</v>
      </c>
      <c r="C31" s="1">
        <v>1280</v>
      </c>
      <c r="E31" s="1">
        <f>1000*1.7090621</f>
        <v>1709.0621000000001</v>
      </c>
      <c r="F31" s="1">
        <v>631.48490000000004</v>
      </c>
      <c r="G31" s="2">
        <f t="shared" si="0"/>
        <v>2.7064179998603293</v>
      </c>
      <c r="H31" s="1">
        <v>303.3168</v>
      </c>
      <c r="I31" s="2">
        <f t="shared" si="1"/>
        <v>5.6345777747886041</v>
      </c>
      <c r="J31" s="1">
        <f t="shared" si="2"/>
        <v>356.3168</v>
      </c>
      <c r="K31" s="2">
        <f t="shared" si="3"/>
        <v>4.7964679184366279</v>
      </c>
      <c r="L31" s="2">
        <f t="shared" si="4"/>
        <v>0.48032312411587352</v>
      </c>
      <c r="M31" s="1">
        <f>1000*1.656551125</f>
        <v>1656.551125</v>
      </c>
      <c r="N31" s="1">
        <v>589.75637500000005</v>
      </c>
      <c r="O31" s="2">
        <f t="shared" si="5"/>
        <v>2.8088736217561001</v>
      </c>
      <c r="P31" s="1">
        <v>238.22170800000001</v>
      </c>
      <c r="Q31" s="2">
        <f t="shared" si="6"/>
        <v>6.9538210388450397</v>
      </c>
      <c r="R31" s="1">
        <f t="shared" si="7"/>
        <v>291.22170799999998</v>
      </c>
      <c r="S31" s="2">
        <f t="shared" si="8"/>
        <v>5.6882817437496804</v>
      </c>
      <c r="T31" s="2">
        <f t="shared" si="9"/>
        <v>0.40393240005247927</v>
      </c>
    </row>
    <row r="32" spans="2:20" x14ac:dyDescent="0.15">
      <c r="B32" s="1" t="s">
        <v>47</v>
      </c>
      <c r="C32" s="1">
        <v>1994</v>
      </c>
      <c r="E32" s="1">
        <f>1000*1.3161689</f>
        <v>1316.1688999999999</v>
      </c>
      <c r="F32" s="1">
        <v>480.94900000000001</v>
      </c>
      <c r="G32" s="2">
        <f t="shared" si="0"/>
        <v>2.7366080395218617</v>
      </c>
      <c r="H32" s="1">
        <v>213.2747</v>
      </c>
      <c r="I32" s="2">
        <f t="shared" si="1"/>
        <v>6.1712378449014347</v>
      </c>
      <c r="J32" s="1">
        <f t="shared" si="2"/>
        <v>266.2747</v>
      </c>
      <c r="K32" s="2">
        <f t="shared" si="3"/>
        <v>4.9428988184006961</v>
      </c>
      <c r="L32" s="2">
        <f t="shared" si="4"/>
        <v>0.44344556283514464</v>
      </c>
      <c r="M32" s="1">
        <f>1000*1.279313209</f>
        <v>1279.3132089999999</v>
      </c>
      <c r="N32" s="1">
        <v>452.94487500000002</v>
      </c>
      <c r="O32" s="2">
        <f t="shared" si="5"/>
        <v>2.8244346709961099</v>
      </c>
      <c r="P32" s="1">
        <v>165.60175000000001</v>
      </c>
      <c r="Q32" s="2">
        <f t="shared" si="6"/>
        <v>7.7252396728899297</v>
      </c>
      <c r="R32" s="1">
        <f t="shared" si="7"/>
        <v>218.60175000000001</v>
      </c>
      <c r="S32" s="2">
        <f t="shared" si="8"/>
        <v>5.8522551123218403</v>
      </c>
      <c r="T32" s="2">
        <f t="shared" si="9"/>
        <v>0.36561126781708259</v>
      </c>
    </row>
    <row r="33" spans="2:20" x14ac:dyDescent="0.15">
      <c r="B33" s="1" t="s">
        <v>48</v>
      </c>
      <c r="C33" s="1">
        <v>231</v>
      </c>
      <c r="E33" s="1">
        <v>463.80689999999998</v>
      </c>
      <c r="F33" s="1">
        <v>160.6679</v>
      </c>
      <c r="G33" s="2">
        <f t="shared" si="0"/>
        <v>2.8867427781156034</v>
      </c>
      <c r="H33" s="1">
        <v>42.610399999999998</v>
      </c>
      <c r="I33" s="2">
        <f t="shared" si="1"/>
        <v>10.884828586448378</v>
      </c>
      <c r="J33" s="1">
        <f t="shared" si="2"/>
        <v>95.610399999999998</v>
      </c>
      <c r="K33" s="2">
        <f t="shared" si="3"/>
        <v>4.8510088860626039</v>
      </c>
      <c r="L33" s="2">
        <f t="shared" si="4"/>
        <v>0.26520792267777193</v>
      </c>
      <c r="M33" s="1">
        <v>455.48712499999999</v>
      </c>
      <c r="N33" s="1">
        <v>154.875584</v>
      </c>
      <c r="O33" s="2">
        <f t="shared" si="5"/>
        <v>2.94098729597042</v>
      </c>
      <c r="P33" s="1">
        <v>31.828499999999998</v>
      </c>
      <c r="Q33" s="2">
        <f t="shared" si="6"/>
        <v>14.310668897371899</v>
      </c>
      <c r="R33" s="1">
        <f t="shared" si="7"/>
        <v>84.828500000000005</v>
      </c>
      <c r="S33" s="2">
        <f t="shared" si="8"/>
        <v>5.36950582646163</v>
      </c>
      <c r="T33" s="2">
        <f t="shared" si="9"/>
        <v>0.20551012094972954</v>
      </c>
    </row>
    <row r="34" spans="2:20" x14ac:dyDescent="0.15">
      <c r="B34" s="1" t="s">
        <v>49</v>
      </c>
      <c r="C34" s="1">
        <v>963</v>
      </c>
      <c r="E34" s="1">
        <f>1000*1.9015851</f>
        <v>1901.5851</v>
      </c>
      <c r="F34" s="1">
        <v>393.94639999999998</v>
      </c>
      <c r="G34" s="2">
        <f t="shared" si="0"/>
        <v>4.8270147918600097</v>
      </c>
      <c r="H34" s="1">
        <v>177.11709999999999</v>
      </c>
      <c r="I34" s="2">
        <f t="shared" si="1"/>
        <v>10.736315691709045</v>
      </c>
      <c r="J34" s="1">
        <f t="shared" si="2"/>
        <v>230.11709999999999</v>
      </c>
      <c r="K34" s="2">
        <f t="shared" si="3"/>
        <v>8.263554077467516</v>
      </c>
      <c r="L34" s="2">
        <f t="shared" si="4"/>
        <v>0.44959695024500795</v>
      </c>
      <c r="M34" s="1">
        <f>1000*1.912856833</f>
        <v>1912.8568330000001</v>
      </c>
      <c r="N34" s="1">
        <v>379.02737500000001</v>
      </c>
      <c r="O34" s="2">
        <f t="shared" si="5"/>
        <v>5.0467511297831704</v>
      </c>
      <c r="P34" s="1">
        <v>133.45445799999999</v>
      </c>
      <c r="Q34" s="2">
        <f t="shared" si="6"/>
        <v>14.333405280474</v>
      </c>
      <c r="R34" s="1">
        <f t="shared" si="7"/>
        <v>186.45445799999999</v>
      </c>
      <c r="S34" s="2">
        <f t="shared" si="8"/>
        <v>10.259110205881999</v>
      </c>
      <c r="T34" s="2">
        <f t="shared" si="9"/>
        <v>0.35209714865581937</v>
      </c>
    </row>
    <row r="35" spans="2:20" x14ac:dyDescent="0.15">
      <c r="B35" s="1" t="s">
        <v>50</v>
      </c>
      <c r="C35" s="1">
        <v>1924</v>
      </c>
      <c r="E35" s="1">
        <f>4.002594*1000</f>
        <v>4002.5940000000001</v>
      </c>
      <c r="F35" s="1">
        <v>745.12339999999995</v>
      </c>
      <c r="G35" s="2">
        <f t="shared" si="0"/>
        <v>5.3717196373110818</v>
      </c>
      <c r="H35" s="1">
        <v>373.62889999999999</v>
      </c>
      <c r="I35" s="2">
        <f t="shared" si="1"/>
        <v>10.712752680534081</v>
      </c>
      <c r="J35" s="1">
        <f t="shared" si="2"/>
        <v>426.62889999999999</v>
      </c>
      <c r="K35" s="2">
        <f t="shared" si="3"/>
        <v>9.3819101331391295</v>
      </c>
      <c r="L35" s="2">
        <f t="shared" si="4"/>
        <v>0.50143224598771163</v>
      </c>
      <c r="M35" s="1">
        <f>1000*3.698726541</f>
        <v>3698.726541</v>
      </c>
      <c r="N35" s="1">
        <v>681.472666</v>
      </c>
      <c r="O35" s="2">
        <f>M35/N35</f>
        <v>5.4275493729047088</v>
      </c>
      <c r="P35" s="1">
        <v>284.72449999999998</v>
      </c>
      <c r="Q35" s="2">
        <f t="shared" si="6"/>
        <v>12.990545390368601</v>
      </c>
      <c r="R35" s="1">
        <f t="shared" si="7"/>
        <v>337.72449999999998</v>
      </c>
      <c r="S35" s="2">
        <f t="shared" si="8"/>
        <v>10.9519047063509</v>
      </c>
      <c r="T35" s="2">
        <f t="shared" si="9"/>
        <v>0.41780766009476306</v>
      </c>
    </row>
    <row r="37" spans="2:20" x14ac:dyDescent="0.15">
      <c r="G37" s="5" t="s">
        <v>51</v>
      </c>
      <c r="O37" s="5" t="s">
        <v>51</v>
      </c>
    </row>
    <row r="38" spans="2:20" x14ac:dyDescent="0.15">
      <c r="G38" s="1">
        <f>SUM(G6:G15)/10</f>
        <v>0.52011675674092062</v>
      </c>
      <c r="I38" s="1">
        <f>SUM(I6:I15)/10</f>
        <v>12.085143727505731</v>
      </c>
      <c r="J38" s="1"/>
      <c r="K38" s="1">
        <f t="shared" ref="K38" si="10">SUM(K6:K15)/10</f>
        <v>0.66463416200994652</v>
      </c>
      <c r="O38" s="1">
        <f>SUM(O6:O15)/10</f>
        <v>0.3641943592273999</v>
      </c>
      <c r="Q38" s="1">
        <f t="shared" ref="Q38:S38" si="11">SUM(Q6:Q15)/10</f>
        <v>18.380973339114711</v>
      </c>
      <c r="S38" s="1">
        <f t="shared" si="11"/>
        <v>0.55484812627390223</v>
      </c>
    </row>
    <row r="39" spans="2:20" x14ac:dyDescent="0.15">
      <c r="G39" s="1">
        <f>SUM(G16:G25)/10</f>
        <v>1.2730186756346058</v>
      </c>
      <c r="I39" s="1">
        <f t="shared" ref="I39:K39" si="12">SUM(I16:I25)/10</f>
        <v>11.82853482989559</v>
      </c>
      <c r="J39" s="1"/>
      <c r="K39" s="1">
        <f t="shared" si="12"/>
        <v>1.8935545984044944</v>
      </c>
      <c r="O39" s="1">
        <f>SUM(O16:O25)/10</f>
        <v>1.0447606327550747</v>
      </c>
      <c r="Q39" s="1">
        <f t="shared" ref="Q39:S39" si="13">SUM(Q16:Q25)/10</f>
        <v>14.79588507153772</v>
      </c>
      <c r="S39" s="1">
        <f t="shared" si="13"/>
        <v>1.7677464443212649</v>
      </c>
    </row>
    <row r="40" spans="2:20" x14ac:dyDescent="0.15">
      <c r="B40" s="5"/>
      <c r="G40" s="1">
        <f>SUM(G26:G35)/10</f>
        <v>3.0385065414285779</v>
      </c>
      <c r="I40" s="1">
        <f t="shared" ref="I40:K40" si="14">SUM(I26:I35)/10</f>
        <v>8.2722379744556473</v>
      </c>
      <c r="J40" s="1"/>
      <c r="K40" s="1">
        <f t="shared" si="14"/>
        <v>5.3583898429712251</v>
      </c>
      <c r="O40" s="1">
        <f>SUM(O26:O35)/10</f>
        <v>3.1007142171271029</v>
      </c>
      <c r="Q40" s="1">
        <f t="shared" ref="Q40:S40" si="15">SUM(Q26:Q35)/10</f>
        <v>10.478640387242587</v>
      </c>
      <c r="S40" s="1">
        <f t="shared" si="15"/>
        <v>6.2250430257687244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592-75C8-49E3-BB2E-894A1FBB33BE}">
  <dimension ref="B5:W40"/>
  <sheetViews>
    <sheetView topLeftCell="I40" zoomScale="85" zoomScaleNormal="85" workbookViewId="0">
      <selection activeCell="N6" sqref="N6:N35"/>
    </sheetView>
  </sheetViews>
  <sheetFormatPr defaultColWidth="9" defaultRowHeight="13.5" x14ac:dyDescent="0.15"/>
  <cols>
    <col min="1" max="1" width="9" style="1"/>
    <col min="2" max="2" width="10.5" style="1" customWidth="1"/>
    <col min="3" max="3" width="5.5" style="1" customWidth="1"/>
    <col min="4" max="4" width="18.875" style="1" customWidth="1"/>
    <col min="5" max="6" width="26.125" style="1" customWidth="1"/>
    <col min="7" max="7" width="15.125" style="1" customWidth="1"/>
    <col min="8" max="8" width="19.25" style="1" customWidth="1"/>
    <col min="9" max="9" width="15.125" style="2" customWidth="1"/>
    <col min="10" max="10" width="9.5" style="2" customWidth="1"/>
    <col min="11" max="11" width="13.125" style="2" customWidth="1"/>
    <col min="12" max="12" width="20.75" style="2" customWidth="1"/>
    <col min="13" max="13" width="24.25" style="1" customWidth="1"/>
    <col min="14" max="14" width="22.875" style="1" customWidth="1"/>
    <col min="15" max="15" width="10.625" style="1" customWidth="1"/>
    <col min="16" max="16" width="11.625" style="1" customWidth="1"/>
    <col min="17" max="17" width="11" style="1" customWidth="1"/>
    <col min="18" max="18" width="11.625" style="1" customWidth="1"/>
    <col min="19" max="19" width="9.5" style="1" customWidth="1"/>
    <col min="20" max="20" width="18.625" style="1" customWidth="1"/>
    <col min="21" max="16384" width="9" style="1"/>
  </cols>
  <sheetData>
    <row r="5" spans="2:23" x14ac:dyDescent="0.15">
      <c r="B5" s="1" t="s">
        <v>0</v>
      </c>
      <c r="C5" s="5" t="s">
        <v>56</v>
      </c>
      <c r="D5" s="1" t="s">
        <v>1</v>
      </c>
      <c r="E5" s="1" t="s">
        <v>2</v>
      </c>
      <c r="F5" s="1" t="s">
        <v>3</v>
      </c>
      <c r="G5" s="1" t="s">
        <v>52</v>
      </c>
      <c r="H5" s="5" t="s">
        <v>57</v>
      </c>
      <c r="I5" s="2" t="s">
        <v>53</v>
      </c>
      <c r="J5" s="4"/>
      <c r="K5" s="4" t="s">
        <v>63</v>
      </c>
      <c r="L5" s="4" t="s">
        <v>58</v>
      </c>
      <c r="M5" s="1" t="s">
        <v>5</v>
      </c>
      <c r="N5" s="1" t="s">
        <v>6</v>
      </c>
      <c r="O5" s="1" t="s">
        <v>54</v>
      </c>
      <c r="P5" s="1" t="s">
        <v>4</v>
      </c>
      <c r="Q5" s="1" t="s">
        <v>53</v>
      </c>
      <c r="S5" s="1" t="s">
        <v>55</v>
      </c>
      <c r="T5" s="5" t="s">
        <v>59</v>
      </c>
      <c r="V5" s="1">
        <v>1</v>
      </c>
      <c r="W5" s="1">
        <v>2</v>
      </c>
    </row>
    <row r="6" spans="2:23" x14ac:dyDescent="0.15">
      <c r="B6" s="1" t="s">
        <v>7</v>
      </c>
      <c r="C6" s="1">
        <v>12</v>
      </c>
      <c r="D6" s="1" t="s">
        <v>8</v>
      </c>
      <c r="E6" s="1">
        <v>16.806999999999999</v>
      </c>
      <c r="F6" s="1">
        <v>68.097300000000004</v>
      </c>
      <c r="G6" s="2">
        <f t="shared" ref="G6:G35" si="0">E6/F6</f>
        <v>0.24680861062039167</v>
      </c>
      <c r="H6" s="1">
        <v>2.2464</v>
      </c>
      <c r="I6" s="2">
        <f t="shared" ref="I6:I35" si="1">E6/H6</f>
        <v>7.4817485754985746</v>
      </c>
      <c r="J6" s="1">
        <f t="shared" ref="J6:J35" si="2">H6+53</f>
        <v>55.246400000000001</v>
      </c>
      <c r="K6" s="2">
        <f t="shared" ref="K6:K35" si="3">E6/J6</f>
        <v>0.30421891743172402</v>
      </c>
      <c r="L6" s="2">
        <f t="shared" ref="L6:L35" si="4">H6/F6</f>
        <v>3.2988092038891408E-2</v>
      </c>
      <c r="M6" s="1">
        <v>32.699582999999997</v>
      </c>
      <c r="N6" s="1">
        <v>72.644750000000002</v>
      </c>
      <c r="O6" s="2">
        <f t="shared" ref="O6:O35" si="5">M6/N6</f>
        <v>0.45013002316065504</v>
      </c>
      <c r="P6" s="1">
        <f>945.583/1000</f>
        <v>0.94558299999999995</v>
      </c>
      <c r="Q6" s="2">
        <f t="shared" ref="Q6:Q35" si="6">M6/P6</f>
        <v>34.581398988772008</v>
      </c>
      <c r="R6" s="1">
        <f t="shared" ref="R6:R35" si="7">P6+53</f>
        <v>53.945582999999999</v>
      </c>
      <c r="S6" s="2">
        <f t="shared" ref="S6:S35" si="8">M6/R6</f>
        <v>0.60615867289820557</v>
      </c>
      <c r="T6" s="2">
        <f>P6/N6</f>
        <v>1.3016535950636487E-2</v>
      </c>
      <c r="V6" s="2">
        <f>H6/J6</f>
        <v>4.066147296475426E-2</v>
      </c>
      <c r="W6" s="2">
        <f>P6/R6</f>
        <v>1.7528460115075594E-2</v>
      </c>
    </row>
    <row r="7" spans="2:23" x14ac:dyDescent="0.15">
      <c r="B7" s="1" t="s">
        <v>9</v>
      </c>
      <c r="C7" s="1">
        <v>12</v>
      </c>
      <c r="D7" s="1" t="s">
        <v>10</v>
      </c>
      <c r="E7" s="1">
        <v>21.31</v>
      </c>
      <c r="F7" s="1">
        <v>69.451099999999997</v>
      </c>
      <c r="G7" s="2">
        <f t="shared" si="0"/>
        <v>0.30683459297260951</v>
      </c>
      <c r="H7" s="1">
        <v>2.1882999999999999</v>
      </c>
      <c r="I7" s="2">
        <f t="shared" si="1"/>
        <v>9.7381529040807937</v>
      </c>
      <c r="J7" s="1">
        <f t="shared" si="2"/>
        <v>55.188299999999998</v>
      </c>
      <c r="K7" s="2">
        <f t="shared" si="3"/>
        <v>0.38613256795371481</v>
      </c>
      <c r="L7" s="2">
        <f t="shared" si="4"/>
        <v>3.1508500225338403E-2</v>
      </c>
      <c r="M7" s="1">
        <v>36.864249999999998</v>
      </c>
      <c r="N7" s="1">
        <v>85.329542000000004</v>
      </c>
      <c r="O7" s="2">
        <f t="shared" si="5"/>
        <v>0.43202212429547548</v>
      </c>
      <c r="P7" s="1">
        <v>1.193792</v>
      </c>
      <c r="Q7" s="2">
        <f t="shared" si="6"/>
        <v>30.879960663164102</v>
      </c>
      <c r="R7" s="1">
        <f t="shared" si="7"/>
        <v>54.193792000000002</v>
      </c>
      <c r="S7" s="2">
        <f t="shared" si="8"/>
        <v>0.68023012672743033</v>
      </c>
      <c r="T7" s="2">
        <f t="shared" ref="T6:T35" si="9">P7/N7</f>
        <v>1.3990371587837655E-2</v>
      </c>
      <c r="V7" s="2">
        <f t="shared" ref="V7:V35" si="10">H7/J7</f>
        <v>3.9651520340361998E-2</v>
      </c>
      <c r="W7" s="2">
        <f t="shared" ref="W7:W35" si="11">P7/R7</f>
        <v>2.2028205739875149E-2</v>
      </c>
    </row>
    <row r="8" spans="2:23" x14ac:dyDescent="0.15">
      <c r="B8" s="1" t="s">
        <v>13</v>
      </c>
      <c r="C8" s="1">
        <v>12</v>
      </c>
      <c r="D8" s="1" t="s">
        <v>14</v>
      </c>
      <c r="E8" s="1">
        <v>43.344700000000003</v>
      </c>
      <c r="F8" s="1">
        <v>71.129099999999994</v>
      </c>
      <c r="G8" s="2">
        <f t="shared" si="0"/>
        <v>0.60938068947870849</v>
      </c>
      <c r="H8" s="1">
        <v>2.4588999999999999</v>
      </c>
      <c r="I8" s="2">
        <f t="shared" si="1"/>
        <v>17.627679043474728</v>
      </c>
      <c r="J8" s="1">
        <f t="shared" si="2"/>
        <v>55.4589</v>
      </c>
      <c r="K8" s="2">
        <f t="shared" si="3"/>
        <v>0.78156436568341603</v>
      </c>
      <c r="L8" s="2">
        <f t="shared" si="4"/>
        <v>3.4569536237629886E-2</v>
      </c>
      <c r="M8" s="1">
        <v>28.952791000000001</v>
      </c>
      <c r="N8" s="1">
        <v>79.676709000000002</v>
      </c>
      <c r="O8" s="2">
        <f t="shared" si="5"/>
        <v>0.36337834937434477</v>
      </c>
      <c r="P8" s="1">
        <v>1.6421250000000001</v>
      </c>
      <c r="Q8" s="2">
        <f t="shared" si="6"/>
        <v>17.631295425135114</v>
      </c>
      <c r="R8" s="1">
        <f t="shared" si="7"/>
        <v>54.642125</v>
      </c>
      <c r="S8" s="2">
        <f t="shared" si="8"/>
        <v>0.52986209815229557</v>
      </c>
      <c r="T8" s="2">
        <f t="shared" si="9"/>
        <v>2.0609849736640103E-2</v>
      </c>
      <c r="V8" s="2">
        <f t="shared" si="10"/>
        <v>4.4337338100827815E-2</v>
      </c>
      <c r="W8" s="2">
        <f t="shared" si="11"/>
        <v>3.0052363446699776E-2</v>
      </c>
    </row>
    <row r="9" spans="2:23" x14ac:dyDescent="0.15">
      <c r="B9" s="1" t="s">
        <v>25</v>
      </c>
      <c r="C9" s="1">
        <v>12</v>
      </c>
      <c r="D9" s="1" t="s">
        <v>26</v>
      </c>
      <c r="E9" s="1">
        <v>18.436599999999999</v>
      </c>
      <c r="F9" s="1">
        <v>67.525700000000001</v>
      </c>
      <c r="G9" s="2">
        <f t="shared" si="0"/>
        <v>0.27303086084261247</v>
      </c>
      <c r="H9" s="1">
        <v>2.0186000000000002</v>
      </c>
      <c r="I9" s="2">
        <f t="shared" si="1"/>
        <v>9.1333597542851468</v>
      </c>
      <c r="J9" s="1">
        <f t="shared" si="2"/>
        <v>55.018599999999999</v>
      </c>
      <c r="K9" s="2">
        <f t="shared" si="3"/>
        <v>0.33509758518028449</v>
      </c>
      <c r="L9" s="2">
        <f t="shared" si="4"/>
        <v>2.9893803396336509E-2</v>
      </c>
      <c r="M9" s="1">
        <v>14.431875</v>
      </c>
      <c r="N9" s="1">
        <v>84.555915999999996</v>
      </c>
      <c r="O9" s="2">
        <f t="shared" si="5"/>
        <v>0.17067847742315276</v>
      </c>
      <c r="P9" s="1">
        <f>0.001*909.958</f>
        <v>0.90995799999999993</v>
      </c>
      <c r="Q9" s="2">
        <f t="shared" si="6"/>
        <v>15.859935293716854</v>
      </c>
      <c r="R9" s="1">
        <f t="shared" si="7"/>
        <v>53.909958000000003</v>
      </c>
      <c r="S9" s="2">
        <f t="shared" si="8"/>
        <v>0.26770332486625198</v>
      </c>
      <c r="T9" s="2">
        <f t="shared" si="9"/>
        <v>1.0761612469552101E-2</v>
      </c>
      <c r="V9" s="2">
        <f t="shared" si="10"/>
        <v>3.6689410490270566E-2</v>
      </c>
      <c r="W9" s="2">
        <f t="shared" si="11"/>
        <v>1.6879219234413052E-2</v>
      </c>
    </row>
    <row r="10" spans="2:23" x14ac:dyDescent="0.15">
      <c r="B10" s="1" t="s">
        <v>21</v>
      </c>
      <c r="C10" s="1">
        <v>16</v>
      </c>
      <c r="D10" s="1" t="s">
        <v>22</v>
      </c>
      <c r="E10" s="1">
        <v>34.183500000000002</v>
      </c>
      <c r="F10" s="1">
        <v>70.585999999999999</v>
      </c>
      <c r="G10" s="2">
        <f t="shared" si="0"/>
        <v>0.48428158558354351</v>
      </c>
      <c r="H10" s="1">
        <v>2.5865999999999998</v>
      </c>
      <c r="I10" s="2">
        <f t="shared" si="1"/>
        <v>13.215611227093484</v>
      </c>
      <c r="J10" s="1">
        <f t="shared" si="2"/>
        <v>55.586599999999997</v>
      </c>
      <c r="K10" s="2">
        <f t="shared" si="3"/>
        <v>0.61495936070923574</v>
      </c>
      <c r="L10" s="2">
        <f t="shared" si="4"/>
        <v>3.6644660414246452E-2</v>
      </c>
      <c r="M10" s="1">
        <v>19.089459000000002</v>
      </c>
      <c r="N10" s="1">
        <v>81.966875000000002</v>
      </c>
      <c r="O10" s="2">
        <f t="shared" si="5"/>
        <v>0.23289236048098699</v>
      </c>
      <c r="P10" s="1">
        <v>1.440625</v>
      </c>
      <c r="Q10" s="2">
        <f t="shared" si="6"/>
        <v>13.250817527114968</v>
      </c>
      <c r="R10" s="1">
        <f t="shared" si="7"/>
        <v>54.440624999999997</v>
      </c>
      <c r="S10" s="2">
        <f t="shared" si="8"/>
        <v>0.35064731530910975</v>
      </c>
      <c r="T10" s="2">
        <f t="shared" si="9"/>
        <v>1.7575697499752185E-2</v>
      </c>
      <c r="V10" s="2">
        <f t="shared" si="10"/>
        <v>4.6532797472772211E-2</v>
      </c>
      <c r="W10" s="2">
        <f t="shared" si="11"/>
        <v>2.6462315596119629E-2</v>
      </c>
    </row>
    <row r="11" spans="2:23" x14ac:dyDescent="0.15">
      <c r="B11" s="1" t="s">
        <v>19</v>
      </c>
      <c r="C11" s="1">
        <v>19</v>
      </c>
      <c r="D11" s="1" t="s">
        <v>20</v>
      </c>
      <c r="E11" s="1">
        <v>56.560600000000001</v>
      </c>
      <c r="F11" s="1">
        <v>70.682699999999997</v>
      </c>
      <c r="G11" s="2">
        <f t="shared" si="0"/>
        <v>0.80020429327119658</v>
      </c>
      <c r="H11" s="1">
        <v>4.0199999999999996</v>
      </c>
      <c r="I11" s="2">
        <f t="shared" si="1"/>
        <v>14.069800995024877</v>
      </c>
      <c r="J11" s="1">
        <f t="shared" si="2"/>
        <v>57.019999999999996</v>
      </c>
      <c r="K11" s="2">
        <f t="shared" si="3"/>
        <v>0.99194317783233965</v>
      </c>
      <c r="L11" s="2">
        <f t="shared" si="4"/>
        <v>5.6873888518689859E-2</v>
      </c>
      <c r="M11" s="1">
        <v>45.552042</v>
      </c>
      <c r="N11" s="1">
        <v>83.810083000000006</v>
      </c>
      <c r="O11" s="2">
        <f t="shared" si="5"/>
        <v>0.54351505653561993</v>
      </c>
      <c r="P11" s="1">
        <v>2.4624579999999998</v>
      </c>
      <c r="Q11" s="2">
        <f t="shared" si="6"/>
        <v>18.498606676743321</v>
      </c>
      <c r="R11" s="1">
        <f t="shared" si="7"/>
        <v>55.462457999999998</v>
      </c>
      <c r="S11" s="2">
        <f t="shared" si="8"/>
        <v>0.8213130763155142</v>
      </c>
      <c r="T11" s="2">
        <f t="shared" si="9"/>
        <v>2.9381405098954497E-2</v>
      </c>
      <c r="V11" s="2">
        <f t="shared" si="10"/>
        <v>7.0501578393546122E-2</v>
      </c>
      <c r="W11" s="2">
        <f t="shared" si="11"/>
        <v>4.4398645296247055E-2</v>
      </c>
    </row>
    <row r="12" spans="2:23" x14ac:dyDescent="0.15">
      <c r="B12" s="1" t="s">
        <v>15</v>
      </c>
      <c r="C12" s="1">
        <v>25</v>
      </c>
      <c r="D12" s="1" t="s">
        <v>16</v>
      </c>
      <c r="E12" s="1">
        <v>42.195599999999999</v>
      </c>
      <c r="F12" s="1">
        <v>74.906300000000002</v>
      </c>
      <c r="G12" s="2">
        <f t="shared" si="0"/>
        <v>0.56331176416402895</v>
      </c>
      <c r="H12" s="1">
        <v>3.5562999999999998</v>
      </c>
      <c r="I12" s="2">
        <f t="shared" si="1"/>
        <v>11.865028259708124</v>
      </c>
      <c r="J12" s="1">
        <f t="shared" si="2"/>
        <v>56.5563</v>
      </c>
      <c r="K12" s="2">
        <f t="shared" si="3"/>
        <v>0.74608133841853164</v>
      </c>
      <c r="L12" s="2">
        <f t="shared" si="4"/>
        <v>4.7476647491599501E-2</v>
      </c>
      <c r="M12" s="1">
        <v>28.332125000000001</v>
      </c>
      <c r="N12" s="1">
        <v>89.596665999999999</v>
      </c>
      <c r="O12" s="2">
        <f t="shared" si="5"/>
        <v>0.31621851866675488</v>
      </c>
      <c r="P12" s="1">
        <v>2.125041</v>
      </c>
      <c r="Q12" s="2">
        <f t="shared" si="6"/>
        <v>13.332507466914757</v>
      </c>
      <c r="R12" s="1">
        <f t="shared" si="7"/>
        <v>55.125041000000003</v>
      </c>
      <c r="S12" s="2">
        <f t="shared" si="8"/>
        <v>0.51396106898133642</v>
      </c>
      <c r="T12" s="2">
        <f t="shared" si="9"/>
        <v>2.3717857983688813E-2</v>
      </c>
      <c r="V12" s="2">
        <f t="shared" si="10"/>
        <v>6.2880704713710045E-2</v>
      </c>
      <c r="W12" s="2">
        <f t="shared" si="11"/>
        <v>3.8549467926926345E-2</v>
      </c>
    </row>
    <row r="13" spans="2:23" x14ac:dyDescent="0.15">
      <c r="B13" s="1" t="s">
        <v>17</v>
      </c>
      <c r="C13" s="1">
        <v>26</v>
      </c>
      <c r="D13" s="1" t="s">
        <v>18</v>
      </c>
      <c r="E13" s="1">
        <v>47.985599999999998</v>
      </c>
      <c r="F13" s="1">
        <v>72.692700000000002</v>
      </c>
      <c r="G13" s="2">
        <f t="shared" si="0"/>
        <v>0.66011580254963698</v>
      </c>
      <c r="H13" s="1">
        <v>3.8489</v>
      </c>
      <c r="I13" s="2">
        <f t="shared" si="1"/>
        <v>12.467354309023357</v>
      </c>
      <c r="J13" s="1">
        <f t="shared" si="2"/>
        <v>56.8489</v>
      </c>
      <c r="K13" s="2">
        <f t="shared" si="3"/>
        <v>0.84409021106828797</v>
      </c>
      <c r="L13" s="2">
        <f t="shared" si="4"/>
        <v>5.2947544939175459E-2</v>
      </c>
      <c r="M13" s="1">
        <v>33.046750000000003</v>
      </c>
      <c r="N13" s="1">
        <v>86.248000000000005</v>
      </c>
      <c r="O13" s="2">
        <f t="shared" si="5"/>
        <v>0.38315960949819128</v>
      </c>
      <c r="P13" s="1">
        <v>2.9449999999999998</v>
      </c>
      <c r="Q13" s="2">
        <f t="shared" si="6"/>
        <v>11.22130730050934</v>
      </c>
      <c r="R13" s="1">
        <f t="shared" si="7"/>
        <v>55.945</v>
      </c>
      <c r="S13" s="2">
        <f t="shared" si="8"/>
        <v>0.59070068817588706</v>
      </c>
      <c r="T13" s="2">
        <f t="shared" si="9"/>
        <v>3.414571932102773E-2</v>
      </c>
      <c r="V13" s="2">
        <f t="shared" si="10"/>
        <v>6.7704036489712197E-2</v>
      </c>
      <c r="W13" s="2">
        <f t="shared" si="11"/>
        <v>5.2640986683349718E-2</v>
      </c>
    </row>
    <row r="14" spans="2:23" x14ac:dyDescent="0.15">
      <c r="B14" s="1" t="s">
        <v>23</v>
      </c>
      <c r="C14" s="1">
        <v>27</v>
      </c>
      <c r="D14" s="1" t="s">
        <v>24</v>
      </c>
      <c r="E14" s="1">
        <v>40.879600000000003</v>
      </c>
      <c r="F14" s="1">
        <v>74.560599999999994</v>
      </c>
      <c r="G14" s="2">
        <f t="shared" si="0"/>
        <v>0.54827348492367289</v>
      </c>
      <c r="H14" s="1">
        <v>3.1337999999999999</v>
      </c>
      <c r="I14" s="2">
        <f t="shared" si="1"/>
        <v>13.04473801774204</v>
      </c>
      <c r="J14" s="1">
        <f t="shared" si="2"/>
        <v>56.133800000000001</v>
      </c>
      <c r="K14" s="2">
        <f t="shared" si="3"/>
        <v>0.72825285300478504</v>
      </c>
      <c r="L14" s="2">
        <f t="shared" si="4"/>
        <v>4.2030241172951933E-2</v>
      </c>
      <c r="M14" s="1">
        <v>27.140666</v>
      </c>
      <c r="N14" s="1">
        <v>86.392083</v>
      </c>
      <c r="O14" s="2">
        <f t="shared" si="5"/>
        <v>0.31415686550815081</v>
      </c>
      <c r="P14" s="1">
        <v>1.975833</v>
      </c>
      <c r="Q14" s="2">
        <f t="shared" si="6"/>
        <v>13.736315771626447</v>
      </c>
      <c r="R14" s="1">
        <f t="shared" si="7"/>
        <v>54.975833000000002</v>
      </c>
      <c r="S14" s="2">
        <f t="shared" si="8"/>
        <v>0.49368357911011551</v>
      </c>
      <c r="T14" s="2">
        <f t="shared" si="9"/>
        <v>2.2870533171424977E-2</v>
      </c>
      <c r="V14" s="2">
        <f t="shared" si="10"/>
        <v>5.5827326851201946E-2</v>
      </c>
      <c r="W14" s="2">
        <f t="shared" si="11"/>
        <v>3.5940028412120649E-2</v>
      </c>
    </row>
    <row r="15" spans="2:23" x14ac:dyDescent="0.15">
      <c r="B15" s="1" t="s">
        <v>11</v>
      </c>
      <c r="C15" s="1">
        <v>28</v>
      </c>
      <c r="D15" s="3" t="s">
        <v>12</v>
      </c>
      <c r="E15" s="1">
        <v>52.362400000000001</v>
      </c>
      <c r="F15" s="1">
        <v>73.861599999999996</v>
      </c>
      <c r="G15" s="2">
        <f t="shared" si="0"/>
        <v>0.70892588300280535</v>
      </c>
      <c r="H15" s="1">
        <v>4.2892000000000001</v>
      </c>
      <c r="I15" s="2">
        <f t="shared" si="1"/>
        <v>12.207964189126177</v>
      </c>
      <c r="J15" s="1">
        <f t="shared" si="2"/>
        <v>57.289200000000001</v>
      </c>
      <c r="K15" s="2">
        <f t="shared" si="3"/>
        <v>0.91400124281714534</v>
      </c>
      <c r="L15" s="2">
        <f t="shared" si="4"/>
        <v>5.8070770197233751E-2</v>
      </c>
      <c r="M15" s="1">
        <v>38.602291999999998</v>
      </c>
      <c r="N15" s="1">
        <v>88.579583</v>
      </c>
      <c r="O15" s="2">
        <f t="shared" si="5"/>
        <v>0.4357922073306667</v>
      </c>
      <c r="P15" s="1">
        <v>2.6051669999999998</v>
      </c>
      <c r="Q15" s="2">
        <f t="shared" si="6"/>
        <v>14.817588277450159</v>
      </c>
      <c r="R15" s="1">
        <f t="shared" si="7"/>
        <v>55.605167000000002</v>
      </c>
      <c r="S15" s="2">
        <f t="shared" si="8"/>
        <v>0.69422131220287486</v>
      </c>
      <c r="T15" s="2">
        <f t="shared" si="9"/>
        <v>2.9410468098500755E-2</v>
      </c>
      <c r="V15" s="2">
        <f t="shared" si="10"/>
        <v>7.4869259825586676E-2</v>
      </c>
      <c r="W15" s="2">
        <f t="shared" si="11"/>
        <v>4.685116762620279E-2</v>
      </c>
    </row>
    <row r="16" spans="2:23" x14ac:dyDescent="0.15">
      <c r="B16" s="1" t="s">
        <v>27</v>
      </c>
      <c r="C16" s="1">
        <v>51</v>
      </c>
      <c r="D16" s="1" t="s">
        <v>28</v>
      </c>
      <c r="E16" s="1">
        <v>57.097000000000001</v>
      </c>
      <c r="F16" s="1">
        <v>85.431799999999996</v>
      </c>
      <c r="G16" s="2">
        <f t="shared" si="0"/>
        <v>0.6683342736545409</v>
      </c>
      <c r="H16" s="1">
        <v>4.4424999999999999</v>
      </c>
      <c r="I16" s="2">
        <f t="shared" si="1"/>
        <v>12.852447945976365</v>
      </c>
      <c r="J16" s="1">
        <f t="shared" si="2"/>
        <v>57.442500000000003</v>
      </c>
      <c r="K16" s="2">
        <f t="shared" si="3"/>
        <v>0.99398528963746358</v>
      </c>
      <c r="L16" s="2">
        <f t="shared" si="4"/>
        <v>5.2000543123286648E-2</v>
      </c>
      <c r="M16" s="1">
        <v>42.190416999999997</v>
      </c>
      <c r="N16" s="1">
        <v>89.490499999999997</v>
      </c>
      <c r="O16" s="2">
        <f t="shared" si="5"/>
        <v>0.47145134958459273</v>
      </c>
      <c r="P16" s="1">
        <v>3.6126659999999999</v>
      </c>
      <c r="Q16" s="2">
        <f t="shared" si="6"/>
        <v>11.67847152213905</v>
      </c>
      <c r="R16" s="1">
        <f t="shared" si="7"/>
        <v>56.612665999999997</v>
      </c>
      <c r="S16" s="2">
        <f t="shared" si="8"/>
        <v>0.74524695586673129</v>
      </c>
      <c r="T16" s="2">
        <f t="shared" si="9"/>
        <v>4.0369268246350169E-2</v>
      </c>
      <c r="V16" s="2">
        <f t="shared" si="10"/>
        <v>7.7338207772990372E-2</v>
      </c>
      <c r="W16" s="2">
        <f t="shared" si="11"/>
        <v>6.3813740903846505E-2</v>
      </c>
    </row>
    <row r="17" spans="2:23" x14ac:dyDescent="0.15">
      <c r="B17" s="1" t="s">
        <v>34</v>
      </c>
      <c r="C17" s="1">
        <v>52</v>
      </c>
      <c r="D17" s="1" t="s">
        <v>35</v>
      </c>
      <c r="E17" s="1">
        <v>188.42179999999999</v>
      </c>
      <c r="F17" s="1">
        <v>86.450400000000002</v>
      </c>
      <c r="G17" s="2">
        <f t="shared" si="0"/>
        <v>2.1795364740938155</v>
      </c>
      <c r="H17" s="1">
        <v>11.034800000000001</v>
      </c>
      <c r="I17" s="2">
        <f t="shared" si="1"/>
        <v>17.075234712002029</v>
      </c>
      <c r="J17" s="1">
        <f t="shared" si="2"/>
        <v>64.034800000000004</v>
      </c>
      <c r="K17" s="2">
        <f t="shared" si="3"/>
        <v>2.942490645711394</v>
      </c>
      <c r="L17" s="2">
        <f t="shared" si="4"/>
        <v>0.12764313409770228</v>
      </c>
      <c r="M17" s="1">
        <v>164.143</v>
      </c>
      <c r="N17" s="1">
        <v>98.485249999999994</v>
      </c>
      <c r="O17" s="2">
        <f t="shared" si="5"/>
        <v>1.666675974321028</v>
      </c>
      <c r="P17" s="1">
        <v>7.6037080000000001</v>
      </c>
      <c r="Q17" s="2">
        <f t="shared" si="6"/>
        <v>21.58723086157438</v>
      </c>
      <c r="R17" s="1">
        <f t="shared" si="7"/>
        <v>60.603707999999997</v>
      </c>
      <c r="S17" s="2">
        <f t="shared" si="8"/>
        <v>2.7084646371802861</v>
      </c>
      <c r="T17" s="2">
        <f t="shared" si="9"/>
        <v>7.7206566465536725E-2</v>
      </c>
      <c r="V17" s="2">
        <f t="shared" si="10"/>
        <v>0.17232504825501133</v>
      </c>
      <c r="W17" s="2">
        <f t="shared" si="11"/>
        <v>0.1254660523412198</v>
      </c>
    </row>
    <row r="18" spans="2:23" x14ac:dyDescent="0.15">
      <c r="B18" s="1" t="s">
        <v>30</v>
      </c>
      <c r="C18" s="1">
        <v>56</v>
      </c>
      <c r="D18" s="1" t="s">
        <v>31</v>
      </c>
      <c r="E18" s="1">
        <v>74.739599999999996</v>
      </c>
      <c r="F18" s="1">
        <v>90.524000000000001</v>
      </c>
      <c r="G18" s="2">
        <f t="shared" si="0"/>
        <v>0.82563298130882412</v>
      </c>
      <c r="H18" s="1">
        <v>6.2617000000000003</v>
      </c>
      <c r="I18" s="2">
        <f t="shared" si="1"/>
        <v>11.935991823306768</v>
      </c>
      <c r="J18" s="1">
        <f t="shared" si="2"/>
        <v>59.261699999999998</v>
      </c>
      <c r="K18" s="2">
        <f t="shared" si="3"/>
        <v>1.2611788051979609</v>
      </c>
      <c r="L18" s="2">
        <f t="shared" si="4"/>
        <v>6.9171711369360608E-2</v>
      </c>
      <c r="M18" s="1">
        <v>59.899749999999997</v>
      </c>
      <c r="N18" s="1">
        <v>96.284000000000006</v>
      </c>
      <c r="O18" s="2">
        <f t="shared" si="5"/>
        <v>0.62211530472352616</v>
      </c>
      <c r="P18" s="1">
        <v>4.2950840000000001</v>
      </c>
      <c r="Q18" s="2">
        <f t="shared" si="6"/>
        <v>13.946118399547016</v>
      </c>
      <c r="R18" s="1">
        <f t="shared" si="7"/>
        <v>57.295084000000003</v>
      </c>
      <c r="S18" s="2">
        <f t="shared" si="8"/>
        <v>1.0454605494600548</v>
      </c>
      <c r="T18" s="2">
        <f t="shared" si="9"/>
        <v>4.4608491545843544E-2</v>
      </c>
      <c r="V18" s="2">
        <f t="shared" si="10"/>
        <v>0.10566183555314816</v>
      </c>
      <c r="W18" s="2">
        <f t="shared" si="11"/>
        <v>7.4964267440466623E-2</v>
      </c>
    </row>
    <row r="19" spans="2:23" x14ac:dyDescent="0.15">
      <c r="B19" s="1" t="s">
        <v>32</v>
      </c>
      <c r="C19" s="1">
        <v>58</v>
      </c>
      <c r="D19" s="1" t="s">
        <v>33</v>
      </c>
      <c r="E19" s="1">
        <v>98.320999999999998</v>
      </c>
      <c r="F19" s="1">
        <v>91.2958</v>
      </c>
      <c r="G19" s="2">
        <f t="shared" si="0"/>
        <v>1.0769498706402705</v>
      </c>
      <c r="H19" s="1">
        <v>8.3017000000000003</v>
      </c>
      <c r="I19" s="2">
        <f t="shared" si="1"/>
        <v>11.843477841887806</v>
      </c>
      <c r="J19" s="1">
        <f t="shared" si="2"/>
        <v>61.301699999999997</v>
      </c>
      <c r="K19" s="2">
        <f t="shared" si="3"/>
        <v>1.6038870047649576</v>
      </c>
      <c r="L19" s="2">
        <f t="shared" si="4"/>
        <v>9.0931893909686978E-2</v>
      </c>
      <c r="M19" s="1">
        <v>82.322500000000005</v>
      </c>
      <c r="N19" s="1">
        <v>97.969250000000002</v>
      </c>
      <c r="O19" s="2">
        <f t="shared" si="5"/>
        <v>0.84028917236786038</v>
      </c>
      <c r="P19" s="1">
        <v>5.775042</v>
      </c>
      <c r="Q19" s="2">
        <f t="shared" si="6"/>
        <v>14.254874683162479</v>
      </c>
      <c r="R19" s="1">
        <f t="shared" si="7"/>
        <v>58.775041999999999</v>
      </c>
      <c r="S19" s="2">
        <f t="shared" si="8"/>
        <v>1.4006370254911942</v>
      </c>
      <c r="T19" s="2">
        <f t="shared" si="9"/>
        <v>5.8947496280720733E-2</v>
      </c>
      <c r="V19" s="2">
        <f t="shared" si="10"/>
        <v>0.13542365056760255</v>
      </c>
      <c r="W19" s="2">
        <f t="shared" si="11"/>
        <v>9.8256705626854332E-2</v>
      </c>
    </row>
    <row r="20" spans="2:23" x14ac:dyDescent="0.15">
      <c r="B20" s="1" t="s">
        <v>36</v>
      </c>
      <c r="C20" s="1">
        <v>79</v>
      </c>
      <c r="D20" s="1" t="s">
        <v>28</v>
      </c>
      <c r="E20" s="1">
        <v>88.171499999999995</v>
      </c>
      <c r="F20" s="1">
        <v>90.468900000000005</v>
      </c>
      <c r="G20" s="2">
        <f t="shared" si="0"/>
        <v>0.9746056379595639</v>
      </c>
      <c r="H20" s="1">
        <v>7.3257000000000003</v>
      </c>
      <c r="I20" s="2">
        <f t="shared" si="1"/>
        <v>12.035914656619845</v>
      </c>
      <c r="J20" s="1">
        <f t="shared" si="2"/>
        <v>60.325699999999998</v>
      </c>
      <c r="K20" s="2">
        <f t="shared" si="3"/>
        <v>1.4615909968719798</v>
      </c>
      <c r="L20" s="2">
        <f t="shared" si="4"/>
        <v>8.0974788021076854E-2</v>
      </c>
      <c r="M20" s="1">
        <v>77.790499999999994</v>
      </c>
      <c r="N20" s="1">
        <v>95.938292000000004</v>
      </c>
      <c r="O20" s="2">
        <f t="shared" si="5"/>
        <v>0.81083890882693632</v>
      </c>
      <c r="P20" s="1">
        <v>4.7642499999999997</v>
      </c>
      <c r="Q20" s="2">
        <f t="shared" si="6"/>
        <v>16.32796347798709</v>
      </c>
      <c r="R20" s="1">
        <f t="shared" si="7"/>
        <v>57.764249999999997</v>
      </c>
      <c r="S20" s="2">
        <f t="shared" si="8"/>
        <v>1.346689345053385</v>
      </c>
      <c r="T20" s="2">
        <f t="shared" si="9"/>
        <v>4.9659524895440073E-2</v>
      </c>
      <c r="V20" s="2">
        <f t="shared" si="10"/>
        <v>0.12143580596661126</v>
      </c>
      <c r="W20" s="2">
        <f t="shared" si="11"/>
        <v>8.2477483910896446E-2</v>
      </c>
    </row>
    <row r="21" spans="2:23" x14ac:dyDescent="0.15">
      <c r="B21" s="1" t="s">
        <v>40</v>
      </c>
      <c r="C21" s="1">
        <v>94</v>
      </c>
      <c r="D21" s="1" t="s">
        <v>28</v>
      </c>
      <c r="E21" s="1">
        <v>137.88319999999999</v>
      </c>
      <c r="F21" s="1">
        <v>93.995999999999995</v>
      </c>
      <c r="G21" s="2">
        <f t="shared" si="0"/>
        <v>1.4669049746797735</v>
      </c>
      <c r="H21" s="1">
        <v>13.6389</v>
      </c>
      <c r="I21" s="2">
        <f t="shared" si="1"/>
        <v>10.109554289568806</v>
      </c>
      <c r="J21" s="1">
        <f t="shared" si="2"/>
        <v>66.638900000000007</v>
      </c>
      <c r="K21" s="2">
        <f t="shared" si="3"/>
        <v>2.0691097842251294</v>
      </c>
      <c r="L21" s="2">
        <f t="shared" si="4"/>
        <v>0.14510085535554704</v>
      </c>
      <c r="M21" s="1">
        <v>123.389833</v>
      </c>
      <c r="N21" s="1">
        <v>106.755917</v>
      </c>
      <c r="O21" s="2">
        <f t="shared" si="5"/>
        <v>1.1558125906969634</v>
      </c>
      <c r="P21" s="1">
        <v>8.9533749999999994</v>
      </c>
      <c r="Q21" s="2">
        <f t="shared" si="6"/>
        <v>13.781376631717091</v>
      </c>
      <c r="R21" s="1">
        <f t="shared" si="7"/>
        <v>61.953375000000001</v>
      </c>
      <c r="S21" s="2">
        <f t="shared" si="8"/>
        <v>1.9916563544762491</v>
      </c>
      <c r="T21" s="2">
        <f t="shared" si="9"/>
        <v>8.3867716671854359E-2</v>
      </c>
      <c r="V21" s="2">
        <f t="shared" si="10"/>
        <v>0.2046687445320976</v>
      </c>
      <c r="W21" s="2">
        <f t="shared" si="11"/>
        <v>0.14451795402591061</v>
      </c>
    </row>
    <row r="22" spans="2:23" x14ac:dyDescent="0.15">
      <c r="B22" s="1" t="s">
        <v>29</v>
      </c>
      <c r="C22" s="1">
        <v>98</v>
      </c>
      <c r="D22" s="1" t="s">
        <v>28</v>
      </c>
      <c r="E22" s="1">
        <v>266.95870000000002</v>
      </c>
      <c r="F22" s="1">
        <v>119.40770000000001</v>
      </c>
      <c r="G22" s="2">
        <f t="shared" si="0"/>
        <v>2.2356908306583243</v>
      </c>
      <c r="H22" s="1">
        <v>22.0962</v>
      </c>
      <c r="I22" s="2">
        <f t="shared" si="1"/>
        <v>12.081656574433614</v>
      </c>
      <c r="J22" s="1">
        <f t="shared" si="2"/>
        <v>75.096199999999996</v>
      </c>
      <c r="K22" s="2">
        <f t="shared" si="3"/>
        <v>3.554889594946216</v>
      </c>
      <c r="L22" s="2">
        <f t="shared" si="4"/>
        <v>0.18504836790257242</v>
      </c>
      <c r="M22" s="1">
        <v>249.53354100000001</v>
      </c>
      <c r="N22" s="1">
        <v>118.10158300000001</v>
      </c>
      <c r="O22" s="2">
        <f t="shared" si="5"/>
        <v>2.112872111121491</v>
      </c>
      <c r="P22" s="1">
        <v>14.525458</v>
      </c>
      <c r="Q22" s="2">
        <f t="shared" si="6"/>
        <v>17.179048054801438</v>
      </c>
      <c r="R22" s="1">
        <f t="shared" si="7"/>
        <v>67.525458</v>
      </c>
      <c r="S22" s="2">
        <f t="shared" si="8"/>
        <v>3.6953994595638289</v>
      </c>
      <c r="T22" s="2">
        <f t="shared" si="9"/>
        <v>0.12299122188734761</v>
      </c>
      <c r="V22" s="2">
        <f t="shared" si="10"/>
        <v>0.29423858996860031</v>
      </c>
      <c r="W22" s="2">
        <f t="shared" si="11"/>
        <v>0.21511084012195816</v>
      </c>
    </row>
    <row r="23" spans="2:23" x14ac:dyDescent="0.15">
      <c r="B23" s="1" t="s">
        <v>37</v>
      </c>
      <c r="C23" s="1">
        <v>141</v>
      </c>
      <c r="D23" s="1" t="s">
        <v>28</v>
      </c>
      <c r="E23" s="1">
        <v>93.842200000000005</v>
      </c>
      <c r="F23" s="1">
        <v>97.745999999999995</v>
      </c>
      <c r="G23" s="2">
        <f t="shared" si="0"/>
        <v>0.96006179280993609</v>
      </c>
      <c r="H23" s="1">
        <v>8.9070999999999998</v>
      </c>
      <c r="I23" s="2">
        <f t="shared" si="1"/>
        <v>10.535662561327481</v>
      </c>
      <c r="J23" s="1">
        <f t="shared" si="2"/>
        <v>61.9071</v>
      </c>
      <c r="K23" s="2">
        <f t="shared" si="3"/>
        <v>1.5158552088532657</v>
      </c>
      <c r="L23" s="2">
        <f t="shared" si="4"/>
        <v>9.1124956519959902E-2</v>
      </c>
      <c r="M23" s="1">
        <v>78.622332999999998</v>
      </c>
      <c r="N23" s="1">
        <v>100.78525</v>
      </c>
      <c r="O23" s="2">
        <f t="shared" si="5"/>
        <v>0.78009761349006912</v>
      </c>
      <c r="P23" s="1">
        <v>6.1334999999999997</v>
      </c>
      <c r="Q23" s="2">
        <f t="shared" si="6"/>
        <v>12.818510312219777</v>
      </c>
      <c r="R23" s="1">
        <f t="shared" si="7"/>
        <v>59.133499999999998</v>
      </c>
      <c r="S23" s="2">
        <f t="shared" si="8"/>
        <v>1.329573473580965</v>
      </c>
      <c r="T23" s="2">
        <f t="shared" si="9"/>
        <v>6.085711946936679E-2</v>
      </c>
      <c r="V23" s="2">
        <f t="shared" si="10"/>
        <v>0.14387848889707319</v>
      </c>
      <c r="W23" s="2">
        <f t="shared" si="11"/>
        <v>0.10372293200977449</v>
      </c>
    </row>
    <row r="24" spans="2:23" x14ac:dyDescent="0.15">
      <c r="B24" s="1" t="s">
        <v>38</v>
      </c>
      <c r="C24" s="1">
        <v>142</v>
      </c>
      <c r="D24" s="1" t="s">
        <v>28</v>
      </c>
      <c r="E24" s="1">
        <v>90.811099999999996</v>
      </c>
      <c r="F24" s="1">
        <v>105.7627</v>
      </c>
      <c r="G24" s="2">
        <f t="shared" si="0"/>
        <v>0.85863068926946839</v>
      </c>
      <c r="H24" s="1">
        <v>10.554600000000001</v>
      </c>
      <c r="I24" s="2">
        <f t="shared" si="1"/>
        <v>8.6039357247077088</v>
      </c>
      <c r="J24" s="1">
        <f t="shared" si="2"/>
        <v>63.554600000000001</v>
      </c>
      <c r="K24" s="2">
        <f t="shared" si="3"/>
        <v>1.4288674619933097</v>
      </c>
      <c r="L24" s="2">
        <f t="shared" si="4"/>
        <v>9.9795107348810128E-2</v>
      </c>
      <c r="M24" s="1">
        <v>88.489917000000005</v>
      </c>
      <c r="N24" s="1">
        <v>102.24612500000001</v>
      </c>
      <c r="O24" s="2">
        <f t="shared" si="5"/>
        <v>0.86545985972573536</v>
      </c>
      <c r="P24" s="1">
        <v>7.0202090000000004</v>
      </c>
      <c r="Q24" s="2">
        <f t="shared" si="6"/>
        <v>12.605026004211556</v>
      </c>
      <c r="R24" s="1">
        <f t="shared" si="7"/>
        <v>60.020209000000001</v>
      </c>
      <c r="S24" s="2">
        <f t="shared" si="8"/>
        <v>1.474335369275372</v>
      </c>
      <c r="T24" s="2">
        <f t="shared" si="9"/>
        <v>6.8659902759151015E-2</v>
      </c>
      <c r="V24" s="2">
        <f t="shared" si="10"/>
        <v>0.16607137799624261</v>
      </c>
      <c r="W24" s="2">
        <f t="shared" si="11"/>
        <v>0.11696408787913418</v>
      </c>
    </row>
    <row r="25" spans="2:23" x14ac:dyDescent="0.15">
      <c r="B25" s="1" t="s">
        <v>39</v>
      </c>
      <c r="C25" s="1">
        <v>153</v>
      </c>
      <c r="D25" s="1" t="s">
        <v>28</v>
      </c>
      <c r="E25" s="1">
        <v>137.24860000000001</v>
      </c>
      <c r="F25" s="1">
        <v>92.495599999999996</v>
      </c>
      <c r="G25" s="2">
        <f t="shared" si="0"/>
        <v>1.4838392312715418</v>
      </c>
      <c r="H25" s="1">
        <v>12.2418</v>
      </c>
      <c r="I25" s="2">
        <f t="shared" si="1"/>
        <v>11.211472169125457</v>
      </c>
      <c r="J25" s="1">
        <f t="shared" si="2"/>
        <v>65.241799999999998</v>
      </c>
      <c r="K25" s="2">
        <f t="shared" si="3"/>
        <v>2.1036911918432661</v>
      </c>
      <c r="L25" s="2">
        <f t="shared" si="4"/>
        <v>0.13235007935512608</v>
      </c>
      <c r="M25" s="1">
        <v>119.66695900000001</v>
      </c>
      <c r="N25" s="1">
        <v>106.65566699999999</v>
      </c>
      <c r="O25" s="2">
        <f t="shared" si="5"/>
        <v>1.1219934426925482</v>
      </c>
      <c r="P25" s="1">
        <v>8.6839589999999998</v>
      </c>
      <c r="Q25" s="2">
        <f t="shared" si="6"/>
        <v>13.780230768017216</v>
      </c>
      <c r="R25" s="1">
        <f t="shared" si="7"/>
        <v>61.683959000000002</v>
      </c>
      <c r="S25" s="2">
        <f t="shared" si="8"/>
        <v>1.9400012732645777</v>
      </c>
      <c r="T25" s="2">
        <f t="shared" si="9"/>
        <v>8.1420511860846548E-2</v>
      </c>
      <c r="V25" s="2">
        <f t="shared" si="10"/>
        <v>0.187637373585646</v>
      </c>
      <c r="W25" s="2">
        <f t="shared" si="11"/>
        <v>0.14078147934700494</v>
      </c>
    </row>
    <row r="26" spans="2:23" x14ac:dyDescent="0.15">
      <c r="B26" s="1" t="s">
        <v>41</v>
      </c>
      <c r="C26" s="1">
        <v>207</v>
      </c>
      <c r="E26" s="1">
        <v>225.66640000000001</v>
      </c>
      <c r="F26" s="1">
        <v>119.40049999999999</v>
      </c>
      <c r="G26" s="2">
        <f t="shared" si="0"/>
        <v>1.8899954355300022</v>
      </c>
      <c r="H26" s="1">
        <v>23.058800000000002</v>
      </c>
      <c r="I26" s="2">
        <f t="shared" si="1"/>
        <v>9.7865630475133134</v>
      </c>
      <c r="J26" s="1">
        <f t="shared" si="2"/>
        <v>76.058800000000005</v>
      </c>
      <c r="K26" s="2">
        <f t="shared" si="3"/>
        <v>2.9669992163957359</v>
      </c>
      <c r="L26" s="2">
        <f t="shared" si="4"/>
        <v>0.19312146934058066</v>
      </c>
      <c r="M26" s="1">
        <v>210.44649999999999</v>
      </c>
      <c r="N26" s="1">
        <v>128.24016700000001</v>
      </c>
      <c r="O26" s="2">
        <f t="shared" si="5"/>
        <v>1.6410342010861541</v>
      </c>
      <c r="P26" s="1">
        <v>17.348167</v>
      </c>
      <c r="Q26" s="2">
        <f t="shared" si="6"/>
        <v>12.130762863880662</v>
      </c>
      <c r="R26" s="1">
        <f t="shared" si="7"/>
        <v>70.348167000000004</v>
      </c>
      <c r="S26" s="2">
        <f t="shared" si="8"/>
        <v>2.9914994089327158</v>
      </c>
      <c r="T26" s="2">
        <f t="shared" si="9"/>
        <v>0.13527873057121018</v>
      </c>
      <c r="V26" s="2">
        <f t="shared" si="10"/>
        <v>0.30317070477051966</v>
      </c>
      <c r="W26" s="2">
        <f t="shared" si="11"/>
        <v>0.24660439269156792</v>
      </c>
    </row>
    <row r="27" spans="2:23" x14ac:dyDescent="0.15">
      <c r="B27" s="1" t="s">
        <v>48</v>
      </c>
      <c r="C27" s="1">
        <v>231</v>
      </c>
      <c r="E27" s="1">
        <v>463.80689999999998</v>
      </c>
      <c r="F27" s="1">
        <v>160.6679</v>
      </c>
      <c r="G27" s="2">
        <f t="shared" si="0"/>
        <v>2.8867427781156034</v>
      </c>
      <c r="H27" s="1">
        <v>42.610399999999998</v>
      </c>
      <c r="I27" s="2">
        <f t="shared" si="1"/>
        <v>10.884828586448378</v>
      </c>
      <c r="J27" s="1">
        <f t="shared" si="2"/>
        <v>95.610399999999998</v>
      </c>
      <c r="K27" s="2">
        <f t="shared" si="3"/>
        <v>4.8510088860626039</v>
      </c>
      <c r="L27" s="2">
        <f t="shared" si="4"/>
        <v>0.26520792267777193</v>
      </c>
      <c r="M27" s="1">
        <v>455.48712499999999</v>
      </c>
      <c r="N27" s="1">
        <v>154.875584</v>
      </c>
      <c r="O27" s="2">
        <f t="shared" si="5"/>
        <v>2.9409872959704222</v>
      </c>
      <c r="P27" s="1">
        <v>31.828499999999998</v>
      </c>
      <c r="Q27" s="2">
        <f t="shared" si="6"/>
        <v>14.310668897371853</v>
      </c>
      <c r="R27" s="1">
        <f t="shared" si="7"/>
        <v>84.828499999999991</v>
      </c>
      <c r="S27" s="2">
        <f t="shared" si="8"/>
        <v>5.3695058264616256</v>
      </c>
      <c r="T27" s="2">
        <f t="shared" si="9"/>
        <v>0.20551012094972954</v>
      </c>
      <c r="V27" s="2">
        <f t="shared" si="10"/>
        <v>0.44566699856919328</v>
      </c>
      <c r="W27" s="2">
        <f t="shared" si="11"/>
        <v>0.37520998249409104</v>
      </c>
    </row>
    <row r="28" spans="2:23" x14ac:dyDescent="0.15">
      <c r="B28" s="1" t="s">
        <v>42</v>
      </c>
      <c r="C28" s="1">
        <v>389</v>
      </c>
      <c r="E28" s="1">
        <v>406.0213</v>
      </c>
      <c r="F28" s="1">
        <v>183.51159999999999</v>
      </c>
      <c r="G28" s="2">
        <f t="shared" si="0"/>
        <v>2.2125102718302276</v>
      </c>
      <c r="H28" s="1">
        <v>46.264400000000002</v>
      </c>
      <c r="I28" s="2">
        <f t="shared" si="1"/>
        <v>8.7761064663110293</v>
      </c>
      <c r="J28" s="1">
        <f t="shared" si="2"/>
        <v>99.264399999999995</v>
      </c>
      <c r="K28" s="2">
        <f t="shared" si="3"/>
        <v>4.0903012560394263</v>
      </c>
      <c r="L28" s="2">
        <f t="shared" si="4"/>
        <v>0.25210613389017372</v>
      </c>
      <c r="M28" s="1">
        <v>395.904875</v>
      </c>
      <c r="N28" s="1">
        <v>180.552334</v>
      </c>
      <c r="O28" s="2">
        <f t="shared" si="5"/>
        <v>2.1927430470104032</v>
      </c>
      <c r="P28" s="1">
        <v>35.126041999999998</v>
      </c>
      <c r="Q28" s="2">
        <f t="shared" si="6"/>
        <v>11.270978808258556</v>
      </c>
      <c r="R28" s="1">
        <f t="shared" si="7"/>
        <v>88.126041999999998</v>
      </c>
      <c r="S28" s="2">
        <f t="shared" si="8"/>
        <v>4.4924844690063352</v>
      </c>
      <c r="T28" s="2">
        <f t="shared" si="9"/>
        <v>0.19454770382530751</v>
      </c>
      <c r="V28" s="2">
        <f t="shared" si="10"/>
        <v>0.46607242878615096</v>
      </c>
      <c r="W28" s="2">
        <f t="shared" si="11"/>
        <v>0.39858867143948207</v>
      </c>
    </row>
    <row r="29" spans="2:23" x14ac:dyDescent="0.15">
      <c r="B29" s="1" t="s">
        <v>43</v>
      </c>
      <c r="C29" s="1">
        <v>550</v>
      </c>
      <c r="E29" s="1">
        <v>568.07169999999996</v>
      </c>
      <c r="F29" s="1">
        <v>230.49889999999999</v>
      </c>
      <c r="G29" s="2">
        <f t="shared" si="0"/>
        <v>2.4645310671764595</v>
      </c>
      <c r="H29" s="1">
        <v>69.478399999999993</v>
      </c>
      <c r="I29" s="2">
        <f t="shared" si="1"/>
        <v>8.1762346283161396</v>
      </c>
      <c r="J29" s="1">
        <f t="shared" si="2"/>
        <v>122.47839999999999</v>
      </c>
      <c r="K29" s="2">
        <f t="shared" si="3"/>
        <v>4.6381378267514926</v>
      </c>
      <c r="L29" s="2">
        <f t="shared" si="4"/>
        <v>0.30142616732661193</v>
      </c>
      <c r="M29" s="1">
        <v>552.48087499999997</v>
      </c>
      <c r="N29" s="1">
        <v>223.47770800000001</v>
      </c>
      <c r="O29" s="2">
        <f t="shared" si="5"/>
        <v>2.4721968018394027</v>
      </c>
      <c r="P29" s="1">
        <v>53.671083000000003</v>
      </c>
      <c r="Q29" s="2">
        <f t="shared" si="6"/>
        <v>10.293827590548153</v>
      </c>
      <c r="R29" s="1">
        <f t="shared" si="7"/>
        <v>106.67108300000001</v>
      </c>
      <c r="S29" s="2">
        <f t="shared" si="8"/>
        <v>5.1792937641778689</v>
      </c>
      <c r="T29" s="2">
        <f t="shared" si="9"/>
        <v>0.2401630278040976</v>
      </c>
      <c r="V29" s="2">
        <f t="shared" si="10"/>
        <v>0.56727063710825743</v>
      </c>
      <c r="W29" s="2">
        <f t="shared" si="11"/>
        <v>0.50314557132601723</v>
      </c>
    </row>
    <row r="30" spans="2:23" x14ac:dyDescent="0.15">
      <c r="B30" s="1" t="s">
        <v>49</v>
      </c>
      <c r="C30" s="1">
        <v>963</v>
      </c>
      <c r="E30" s="1">
        <f>1000*1.9015851</f>
        <v>1901.5851</v>
      </c>
      <c r="F30" s="1">
        <v>393.94639999999998</v>
      </c>
      <c r="G30" s="2">
        <f t="shared" si="0"/>
        <v>4.8270147918600097</v>
      </c>
      <c r="H30" s="1">
        <v>177.11709999999999</v>
      </c>
      <c r="I30" s="2">
        <f t="shared" si="1"/>
        <v>10.736315691709045</v>
      </c>
      <c r="J30" s="1">
        <f t="shared" si="2"/>
        <v>230.11709999999999</v>
      </c>
      <c r="K30" s="2">
        <f t="shared" si="3"/>
        <v>8.263554077467516</v>
      </c>
      <c r="L30" s="2">
        <f t="shared" si="4"/>
        <v>0.44959695024500795</v>
      </c>
      <c r="M30" s="1">
        <f>1000*1.912856833</f>
        <v>1912.8568330000001</v>
      </c>
      <c r="N30" s="1">
        <v>379.02737500000001</v>
      </c>
      <c r="O30" s="2">
        <f t="shared" si="5"/>
        <v>5.0467511297831722</v>
      </c>
      <c r="P30" s="1">
        <v>133.45445799999999</v>
      </c>
      <c r="Q30" s="2">
        <f t="shared" si="6"/>
        <v>14.333405280474034</v>
      </c>
      <c r="R30" s="1">
        <f t="shared" si="7"/>
        <v>186.45445799999999</v>
      </c>
      <c r="S30" s="2">
        <f t="shared" si="8"/>
        <v>10.259110205882019</v>
      </c>
      <c r="T30" s="2">
        <f t="shared" si="9"/>
        <v>0.35209714865581937</v>
      </c>
      <c r="V30" s="2">
        <f t="shared" si="10"/>
        <v>0.76968247905088327</v>
      </c>
      <c r="W30" s="2">
        <f t="shared" si="11"/>
        <v>0.71574828208183683</v>
      </c>
    </row>
    <row r="31" spans="2:23" x14ac:dyDescent="0.15">
      <c r="B31" s="1" t="s">
        <v>44</v>
      </c>
      <c r="C31" s="1">
        <v>1096</v>
      </c>
      <c r="E31" s="1">
        <f>1000*1.146914</f>
        <v>1146.914</v>
      </c>
      <c r="F31" s="1">
        <v>419.44670000000002</v>
      </c>
      <c r="G31" s="2">
        <f t="shared" si="0"/>
        <v>2.7343497993904826</v>
      </c>
      <c r="H31" s="1">
        <v>170.62549999999999</v>
      </c>
      <c r="I31" s="2">
        <f t="shared" si="1"/>
        <v>6.7218205953975234</v>
      </c>
      <c r="J31" s="1">
        <f t="shared" si="2"/>
        <v>223.62549999999999</v>
      </c>
      <c r="K31" s="2">
        <f t="shared" si="3"/>
        <v>5.1287263751226941</v>
      </c>
      <c r="L31" s="2">
        <f t="shared" si="4"/>
        <v>0.40678708403236924</v>
      </c>
      <c r="M31" s="1">
        <f>1000*1.118762709</f>
        <v>1118.7627090000001</v>
      </c>
      <c r="N31" s="1">
        <v>393.29237499999999</v>
      </c>
      <c r="O31" s="2">
        <f t="shared" si="5"/>
        <v>2.8446081849412925</v>
      </c>
      <c r="P31" s="1">
        <v>132.36670799999999</v>
      </c>
      <c r="Q31" s="2">
        <f t="shared" si="6"/>
        <v>8.4519946586569201</v>
      </c>
      <c r="R31" s="1">
        <f t="shared" si="7"/>
        <v>185.36670799999999</v>
      </c>
      <c r="S31" s="2">
        <f t="shared" si="8"/>
        <v>6.0354025869629195</v>
      </c>
      <c r="T31" s="2">
        <f t="shared" si="9"/>
        <v>0.33656057532262096</v>
      </c>
      <c r="V31" s="2">
        <f t="shared" si="10"/>
        <v>0.76299661711209144</v>
      </c>
      <c r="W31" s="2">
        <f t="shared" si="11"/>
        <v>0.7140802651574305</v>
      </c>
    </row>
    <row r="32" spans="2:23" x14ac:dyDescent="0.15">
      <c r="B32" s="1" t="s">
        <v>46</v>
      </c>
      <c r="C32" s="1">
        <v>1280</v>
      </c>
      <c r="E32" s="1">
        <f>1000*1.7090621</f>
        <v>1709.0620999999999</v>
      </c>
      <c r="F32" s="1">
        <v>631.48490000000004</v>
      </c>
      <c r="G32" s="2">
        <f t="shared" si="0"/>
        <v>2.7064179998603288</v>
      </c>
      <c r="H32" s="1">
        <v>303.3168</v>
      </c>
      <c r="I32" s="2">
        <f t="shared" si="1"/>
        <v>5.6345777747886032</v>
      </c>
      <c r="J32" s="1">
        <f t="shared" si="2"/>
        <v>356.3168</v>
      </c>
      <c r="K32" s="2">
        <f t="shared" si="3"/>
        <v>4.796467918436627</v>
      </c>
      <c r="L32" s="2">
        <f t="shared" si="4"/>
        <v>0.48032312411587352</v>
      </c>
      <c r="M32" s="1">
        <f>1000*1.656551125</f>
        <v>1656.551125</v>
      </c>
      <c r="N32" s="1">
        <v>589.75637500000005</v>
      </c>
      <c r="O32" s="2">
        <f t="shared" si="5"/>
        <v>2.8088736217561019</v>
      </c>
      <c r="P32" s="1">
        <v>238.22170800000001</v>
      </c>
      <c r="Q32" s="2">
        <f t="shared" si="6"/>
        <v>6.9538210388450405</v>
      </c>
      <c r="R32" s="1">
        <f t="shared" si="7"/>
        <v>291.22170800000004</v>
      </c>
      <c r="S32" s="2">
        <f t="shared" si="8"/>
        <v>5.6882817437496787</v>
      </c>
      <c r="T32" s="2">
        <f t="shared" si="9"/>
        <v>0.40393240005247927</v>
      </c>
      <c r="V32" s="2">
        <f t="shared" si="10"/>
        <v>0.85125596098752576</v>
      </c>
      <c r="W32" s="2">
        <f t="shared" si="11"/>
        <v>0.81800807239273521</v>
      </c>
    </row>
    <row r="33" spans="2:23" x14ac:dyDescent="0.15">
      <c r="B33" s="1" t="s">
        <v>45</v>
      </c>
      <c r="C33" s="1">
        <v>1645</v>
      </c>
      <c r="E33" s="1">
        <f>1000*2.0534615</f>
        <v>2053.4614999999999</v>
      </c>
      <c r="F33" s="1">
        <v>803.64790000000005</v>
      </c>
      <c r="G33" s="2">
        <f t="shared" si="0"/>
        <v>2.5551755936897238</v>
      </c>
      <c r="H33" s="1">
        <v>400.91460000000001</v>
      </c>
      <c r="I33" s="2">
        <f t="shared" si="1"/>
        <v>5.1219424286369213</v>
      </c>
      <c r="J33" s="1">
        <f t="shared" si="2"/>
        <v>453.91460000000001</v>
      </c>
      <c r="K33" s="2">
        <f t="shared" si="3"/>
        <v>4.5238939218963212</v>
      </c>
      <c r="L33" s="2">
        <f t="shared" si="4"/>
        <v>0.49886847212566593</v>
      </c>
      <c r="M33" s="1">
        <f>1000*2.035345458</f>
        <v>2035.345458</v>
      </c>
      <c r="N33" s="1">
        <v>724.84745899999996</v>
      </c>
      <c r="O33" s="2">
        <f t="shared" si="5"/>
        <v>2.8079638449832798</v>
      </c>
      <c r="P33" s="1">
        <v>321.78562499999998</v>
      </c>
      <c r="Q33" s="2">
        <f t="shared" si="6"/>
        <v>6.3251596711319849</v>
      </c>
      <c r="R33" s="1">
        <f t="shared" si="7"/>
        <v>374.78562499999998</v>
      </c>
      <c r="S33" s="2">
        <f t="shared" si="8"/>
        <v>5.4306924338413465</v>
      </c>
      <c r="T33" s="2">
        <f t="shared" si="9"/>
        <v>0.4439356460515646</v>
      </c>
      <c r="V33" s="2">
        <f t="shared" si="10"/>
        <v>0.88323794828366398</v>
      </c>
      <c r="W33" s="2">
        <f t="shared" si="11"/>
        <v>0.85858582489656587</v>
      </c>
    </row>
    <row r="34" spans="2:23" x14ac:dyDescent="0.15">
      <c r="B34" s="1" t="s">
        <v>50</v>
      </c>
      <c r="C34" s="1">
        <v>1924</v>
      </c>
      <c r="E34" s="1">
        <f>4.002594*1000</f>
        <v>4002.5940000000001</v>
      </c>
      <c r="F34" s="1">
        <v>745.12339999999995</v>
      </c>
      <c r="G34" s="2">
        <f t="shared" si="0"/>
        <v>5.3717196373110818</v>
      </c>
      <c r="H34" s="1">
        <v>373.62889999999999</v>
      </c>
      <c r="I34" s="2">
        <f t="shared" si="1"/>
        <v>10.712752680534081</v>
      </c>
      <c r="J34" s="1">
        <f t="shared" si="2"/>
        <v>426.62889999999999</v>
      </c>
      <c r="K34" s="2">
        <f t="shared" si="3"/>
        <v>9.3819101331391295</v>
      </c>
      <c r="L34" s="2">
        <f t="shared" si="4"/>
        <v>0.50143224598771163</v>
      </c>
      <c r="M34" s="1">
        <f>1000*3.698726541</f>
        <v>3698.726541</v>
      </c>
      <c r="N34" s="1">
        <v>681.472666</v>
      </c>
      <c r="O34" s="2">
        <f t="shared" si="5"/>
        <v>5.4275493729047088</v>
      </c>
      <c r="P34" s="1">
        <v>284.72449999999998</v>
      </c>
      <c r="Q34" s="2">
        <f t="shared" si="6"/>
        <v>12.990545390368585</v>
      </c>
      <c r="R34" s="1">
        <f t="shared" si="7"/>
        <v>337.72449999999998</v>
      </c>
      <c r="S34" s="2">
        <f t="shared" si="8"/>
        <v>10.951904706350888</v>
      </c>
      <c r="T34" s="2">
        <f t="shared" si="9"/>
        <v>0.41780766009476306</v>
      </c>
      <c r="V34" s="2">
        <f t="shared" si="10"/>
        <v>0.87577025372636497</v>
      </c>
      <c r="W34" s="2">
        <f t="shared" si="11"/>
        <v>0.84306735223532792</v>
      </c>
    </row>
    <row r="35" spans="2:23" x14ac:dyDescent="0.15">
      <c r="B35" s="1" t="s">
        <v>47</v>
      </c>
      <c r="C35" s="1">
        <v>1994</v>
      </c>
      <c r="E35" s="1">
        <f>1000*1.3161689</f>
        <v>1316.1689000000001</v>
      </c>
      <c r="F35" s="1">
        <v>480.94900000000001</v>
      </c>
      <c r="G35" s="2">
        <f t="shared" si="0"/>
        <v>2.7366080395218622</v>
      </c>
      <c r="H35" s="1">
        <v>213.2747</v>
      </c>
      <c r="I35" s="2">
        <f t="shared" si="1"/>
        <v>6.1712378449014356</v>
      </c>
      <c r="J35" s="1">
        <f t="shared" si="2"/>
        <v>266.2747</v>
      </c>
      <c r="K35" s="2">
        <f t="shared" si="3"/>
        <v>4.942898818400697</v>
      </c>
      <c r="L35" s="2">
        <f t="shared" si="4"/>
        <v>0.44344556283514464</v>
      </c>
      <c r="M35" s="1">
        <f>1000*1.279313209</f>
        <v>1279.3132089999999</v>
      </c>
      <c r="N35" s="1">
        <v>452.94487500000002</v>
      </c>
      <c r="O35" s="2">
        <f t="shared" si="5"/>
        <v>2.8244346709961117</v>
      </c>
      <c r="P35" s="1">
        <v>165.60175000000001</v>
      </c>
      <c r="Q35" s="2">
        <f t="shared" si="6"/>
        <v>7.7252396728899289</v>
      </c>
      <c r="R35" s="1">
        <f t="shared" si="7"/>
        <v>218.60175000000001</v>
      </c>
      <c r="S35" s="2">
        <f t="shared" si="8"/>
        <v>5.8522551123218358</v>
      </c>
      <c r="T35" s="2">
        <f t="shared" si="9"/>
        <v>0.36561126781708259</v>
      </c>
      <c r="V35" s="2">
        <f t="shared" si="10"/>
        <v>0.80095743230581051</v>
      </c>
      <c r="W35" s="2">
        <f t="shared" si="11"/>
        <v>0.75754997386800427</v>
      </c>
    </row>
    <row r="37" spans="2:23" x14ac:dyDescent="0.15">
      <c r="G37" s="5" t="s">
        <v>51</v>
      </c>
      <c r="O37" s="5" t="s">
        <v>51</v>
      </c>
    </row>
    <row r="38" spans="2:23" x14ac:dyDescent="0.15">
      <c r="G38" s="1">
        <f>SUM(G6:G15)/10</f>
        <v>0.52011675674092062</v>
      </c>
      <c r="I38" s="1">
        <f>SUM(I6:I15)/10</f>
        <v>12.085143727505729</v>
      </c>
      <c r="J38" s="1"/>
      <c r="K38" s="1">
        <f>SUM(K6:K15)/10</f>
        <v>0.66463416200994652</v>
      </c>
      <c r="O38" s="1">
        <f>SUM(O6:O15)/10</f>
        <v>0.3641943592273999</v>
      </c>
      <c r="Q38" s="1">
        <f>SUM(Q6:Q15)/10</f>
        <v>18.380973339114711</v>
      </c>
      <c r="S38" s="1">
        <f>SUM(S6:S15)/10</f>
        <v>0.55484812627390212</v>
      </c>
    </row>
    <row r="39" spans="2:23" x14ac:dyDescent="0.15">
      <c r="G39" s="1">
        <f>SUM(G16:G25)/10</f>
        <v>1.273018675634606</v>
      </c>
      <c r="I39" s="1">
        <f>SUM(I16:I25)/10</f>
        <v>11.828534829895588</v>
      </c>
      <c r="J39" s="1"/>
      <c r="K39" s="1">
        <f>SUM(K16:K25)/10</f>
        <v>1.8935545984044944</v>
      </c>
      <c r="O39" s="1">
        <f>SUM(O16:O25)/10</f>
        <v>1.0447606327550751</v>
      </c>
      <c r="Q39" s="1">
        <f>SUM(Q16:Q25)/10</f>
        <v>14.795885071537711</v>
      </c>
      <c r="S39" s="1">
        <f>SUM(S16:S25)/10</f>
        <v>1.7677464443212643</v>
      </c>
    </row>
    <row r="40" spans="2:23" x14ac:dyDescent="0.15">
      <c r="B40" s="5"/>
      <c r="G40" s="1">
        <f>SUM(G26:G35)/10</f>
        <v>3.0385065414285779</v>
      </c>
      <c r="I40" s="1">
        <f>SUM(I26:I35)/10</f>
        <v>8.2722379744556473</v>
      </c>
      <c r="J40" s="1"/>
      <c r="K40" s="1">
        <f>SUM(K26:K35)/10</f>
        <v>5.3583898429712251</v>
      </c>
      <c r="O40" s="1">
        <f>SUM(O26:O35)/10</f>
        <v>3.1007142171271047</v>
      </c>
      <c r="Q40" s="1">
        <f>SUM(Q26:Q35)/10</f>
        <v>10.478640387242571</v>
      </c>
      <c r="S40" s="1">
        <f>SUM(S26:S35)/10</f>
        <v>6.2250430257687217</v>
      </c>
    </row>
  </sheetData>
  <sortState xmlns:xlrd2="http://schemas.microsoft.com/office/spreadsheetml/2017/richdata2" ref="A6:T35">
    <sortCondition ref="C6:C35"/>
  </sortState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ZMC</dc:creator>
  <cp:lastModifiedBy>MC Zhang</cp:lastModifiedBy>
  <dcterms:created xsi:type="dcterms:W3CDTF">2015-06-06T02:19:00Z</dcterms:created>
  <dcterms:modified xsi:type="dcterms:W3CDTF">2025-05-19T19:11:39Z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556909F9397289ECBBFB1868C9407B80_42</vt:lpwstr>
  </property>
</Properties>
</file>